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HARE\UKY\Projects\TCRP A-43\REPO\transit_ridership_decline2\transit_ridership_decline\Factors and Ridership Data\Model Estimation\Est11\"/>
    </mc:Choice>
  </mc:AlternateContent>
  <bookViews>
    <workbookView xWindow="105" yWindow="75" windowWidth="13380" windowHeight="6825" tabRatio="818" activeTab="1"/>
  </bookViews>
  <sheets>
    <sheet name="Summary-Bus" sheetId="21" r:id="rId1"/>
    <sheet name="Summary-Rail" sheetId="22" r:id="rId2"/>
    <sheet name="FAC 2002-2012 BUS" sheetId="25" r:id="rId3"/>
    <sheet name="FAC 2012-2018 BUS" sheetId="19" r:id="rId4"/>
    <sheet name="FAC 2002-2012 RAIL" sheetId="26" r:id="rId5"/>
    <sheet name="FAC 2012-2018 RAIL" sheetId="20" r:id="rId6"/>
    <sheet name="FAC_TOTALS_APTA" sheetId="1" r:id="rId7"/>
  </sheets>
  <definedNames>
    <definedName name="_xlnm._FilterDatabase" localSheetId="6" hidden="1">FAC_TOTALS_APTA!$C$2:$BH$126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" i="20" l="1"/>
  <c r="AA100" i="20"/>
  <c r="Z100" i="20"/>
  <c r="Y100" i="20"/>
  <c r="X100" i="20"/>
  <c r="W100" i="20"/>
  <c r="V100" i="20"/>
  <c r="U100" i="20"/>
  <c r="T100" i="20"/>
  <c r="S100" i="20"/>
  <c r="R100" i="20"/>
  <c r="Q100" i="20"/>
  <c r="P100" i="20"/>
  <c r="O100" i="20"/>
  <c r="N100" i="20"/>
  <c r="M100" i="20"/>
  <c r="J100" i="20"/>
  <c r="K100" i="20" s="1"/>
  <c r="L100" i="20" s="1"/>
  <c r="F100" i="20"/>
  <c r="J99" i="20"/>
  <c r="K99" i="20" s="1"/>
  <c r="L99" i="20" s="1"/>
  <c r="F99" i="20"/>
  <c r="AB72" i="20"/>
  <c r="AA72" i="20"/>
  <c r="Z72" i="20"/>
  <c r="Y72" i="20"/>
  <c r="X72" i="20"/>
  <c r="W72" i="20"/>
  <c r="V72" i="20"/>
  <c r="U72" i="20"/>
  <c r="T72" i="20"/>
  <c r="S72" i="20"/>
  <c r="R72" i="20"/>
  <c r="Q72" i="20"/>
  <c r="P72" i="20"/>
  <c r="O72" i="20"/>
  <c r="N72" i="20"/>
  <c r="M72" i="20"/>
  <c r="J72" i="20"/>
  <c r="K72" i="20" s="1"/>
  <c r="L72" i="20" s="1"/>
  <c r="F72" i="20"/>
  <c r="K71" i="20"/>
  <c r="L71" i="20" s="1"/>
  <c r="J71" i="20"/>
  <c r="F71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J44" i="20"/>
  <c r="K44" i="20" s="1"/>
  <c r="L44" i="20" s="1"/>
  <c r="F44" i="20"/>
  <c r="J43" i="20"/>
  <c r="K43" i="20" s="1"/>
  <c r="L43" i="20" s="1"/>
  <c r="F43" i="20"/>
  <c r="F16" i="20"/>
  <c r="J16" i="20"/>
  <c r="K16" i="20" s="1"/>
  <c r="L16" i="20" s="1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B100" i="26"/>
  <c r="AA100" i="26"/>
  <c r="Z100" i="26"/>
  <c r="Y100" i="26"/>
  <c r="X100" i="26"/>
  <c r="W100" i="26"/>
  <c r="V100" i="26"/>
  <c r="U100" i="26"/>
  <c r="T100" i="26"/>
  <c r="S100" i="26"/>
  <c r="R100" i="26"/>
  <c r="Q100" i="26"/>
  <c r="P100" i="26"/>
  <c r="O100" i="26"/>
  <c r="N100" i="26"/>
  <c r="M100" i="26"/>
  <c r="K100" i="26"/>
  <c r="L100" i="26" s="1"/>
  <c r="J100" i="26"/>
  <c r="F100" i="26"/>
  <c r="AB72" i="26"/>
  <c r="AA72" i="26"/>
  <c r="Z72" i="26"/>
  <c r="Y72" i="26"/>
  <c r="X72" i="26"/>
  <c r="W72" i="26"/>
  <c r="V72" i="26"/>
  <c r="U72" i="26"/>
  <c r="T72" i="26"/>
  <c r="S72" i="26"/>
  <c r="R72" i="26"/>
  <c r="Q72" i="26"/>
  <c r="P72" i="26"/>
  <c r="O72" i="26"/>
  <c r="N72" i="26"/>
  <c r="M72" i="26"/>
  <c r="J72" i="26"/>
  <c r="K72" i="26" s="1"/>
  <c r="L72" i="26" s="1"/>
  <c r="F72" i="26"/>
  <c r="AB44" i="26"/>
  <c r="AA44" i="26"/>
  <c r="Z44" i="26"/>
  <c r="Y44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J44" i="26"/>
  <c r="K44" i="26" s="1"/>
  <c r="L44" i="26" s="1"/>
  <c r="F44" i="26"/>
  <c r="AB43" i="26"/>
  <c r="AA43" i="26"/>
  <c r="Z43" i="26"/>
  <c r="Y43" i="26"/>
  <c r="X43" i="26"/>
  <c r="W43" i="26"/>
  <c r="K43" i="26"/>
  <c r="L43" i="26" s="1"/>
  <c r="J43" i="26"/>
  <c r="F43" i="26"/>
  <c r="F16" i="26"/>
  <c r="J16" i="26"/>
  <c r="K16" i="26"/>
  <c r="L16" i="26" s="1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B100" i="19"/>
  <c r="AA100" i="19"/>
  <c r="Z100" i="19"/>
  <c r="Y100" i="19"/>
  <c r="X100" i="19"/>
  <c r="W100" i="19"/>
  <c r="V100" i="19"/>
  <c r="U100" i="19"/>
  <c r="T100" i="19"/>
  <c r="S100" i="19"/>
  <c r="R100" i="19"/>
  <c r="Q100" i="19"/>
  <c r="P100" i="19"/>
  <c r="O100" i="19"/>
  <c r="N100" i="19"/>
  <c r="M100" i="19"/>
  <c r="J100" i="19"/>
  <c r="K100" i="19" s="1"/>
  <c r="L100" i="19" s="1"/>
  <c r="F100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J72" i="19"/>
  <c r="K72" i="19" s="1"/>
  <c r="L72" i="19" s="1"/>
  <c r="F72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J44" i="19"/>
  <c r="K44" i="19" s="1"/>
  <c r="L44" i="19" s="1"/>
  <c r="F44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J16" i="19"/>
  <c r="K16" i="19" s="1"/>
  <c r="L16" i="19" s="1"/>
  <c r="F16" i="19"/>
  <c r="AB100" i="25"/>
  <c r="AA100" i="25"/>
  <c r="Z100" i="25"/>
  <c r="Y100" i="25"/>
  <c r="X100" i="25"/>
  <c r="W100" i="25"/>
  <c r="V100" i="25"/>
  <c r="U100" i="25"/>
  <c r="T100" i="25"/>
  <c r="S100" i="25"/>
  <c r="R100" i="25"/>
  <c r="Q100" i="25"/>
  <c r="P100" i="25"/>
  <c r="O100" i="25"/>
  <c r="N100" i="25"/>
  <c r="M100" i="25"/>
  <c r="J100" i="25"/>
  <c r="K100" i="25" s="1"/>
  <c r="L100" i="25" s="1"/>
  <c r="F100" i="25"/>
  <c r="AB72" i="25"/>
  <c r="AA72" i="25"/>
  <c r="Z72" i="25"/>
  <c r="Y72" i="25"/>
  <c r="X72" i="25"/>
  <c r="W72" i="25"/>
  <c r="V72" i="25"/>
  <c r="U72" i="25"/>
  <c r="T72" i="25"/>
  <c r="S72" i="25"/>
  <c r="R72" i="25"/>
  <c r="Q72" i="25"/>
  <c r="P72" i="25"/>
  <c r="O72" i="25"/>
  <c r="N72" i="25"/>
  <c r="M72" i="25"/>
  <c r="K72" i="25"/>
  <c r="L72" i="25" s="1"/>
  <c r="J72" i="25"/>
  <c r="F72" i="25"/>
  <c r="AB44" i="25"/>
  <c r="AA44" i="25"/>
  <c r="Z44" i="25"/>
  <c r="Y44" i="25"/>
  <c r="X44" i="25"/>
  <c r="W44" i="25"/>
  <c r="V44" i="25"/>
  <c r="U44" i="25"/>
  <c r="T44" i="25"/>
  <c r="S44" i="25"/>
  <c r="R44" i="25"/>
  <c r="Q44" i="25"/>
  <c r="P44" i="25"/>
  <c r="O44" i="25"/>
  <c r="N44" i="25"/>
  <c r="M44" i="25"/>
  <c r="J44" i="25"/>
  <c r="K44" i="25" s="1"/>
  <c r="L44" i="25" s="1"/>
  <c r="F44" i="25"/>
  <c r="F16" i="25"/>
  <c r="J16" i="25"/>
  <c r="K16" i="25"/>
  <c r="L16" i="25" s="1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44" i="26" l="1"/>
  <c r="AC100" i="20"/>
  <c r="AC44" i="19"/>
  <c r="AC72" i="25"/>
  <c r="AC100" i="26"/>
  <c r="AC72" i="19"/>
  <c r="AC16" i="26"/>
  <c r="AC100" i="25"/>
  <c r="AC100" i="19"/>
  <c r="AC72" i="26"/>
  <c r="AC44" i="25"/>
  <c r="AC16" i="19"/>
  <c r="AC44" i="20"/>
  <c r="AC16" i="20"/>
  <c r="AC72" i="20"/>
  <c r="AC16" i="25"/>
  <c r="J15" i="20"/>
  <c r="K15" i="20" s="1"/>
  <c r="L15" i="20" s="1"/>
  <c r="F15" i="20"/>
  <c r="AB71" i="26"/>
  <c r="AA71" i="26"/>
  <c r="Z71" i="26"/>
  <c r="Y71" i="26"/>
  <c r="X71" i="26"/>
  <c r="W71" i="26"/>
  <c r="AB15" i="26"/>
  <c r="AA15" i="26"/>
  <c r="Z15" i="26"/>
  <c r="Y15" i="26"/>
  <c r="X15" i="26"/>
  <c r="W15" i="26"/>
  <c r="AB71" i="25"/>
  <c r="AA71" i="25"/>
  <c r="Z71" i="25"/>
  <c r="Y71" i="25"/>
  <c r="X71" i="25"/>
  <c r="W71" i="25"/>
  <c r="AB43" i="25"/>
  <c r="AA43" i="25"/>
  <c r="Z43" i="25"/>
  <c r="Y43" i="25"/>
  <c r="X43" i="25"/>
  <c r="W43" i="25"/>
  <c r="J99" i="26"/>
  <c r="K99" i="26" s="1"/>
  <c r="L99" i="26" s="1"/>
  <c r="F99" i="26"/>
  <c r="J71" i="26"/>
  <c r="K71" i="26" s="1"/>
  <c r="L71" i="26" s="1"/>
  <c r="F71" i="26"/>
  <c r="J15" i="26"/>
  <c r="K15" i="26" s="1"/>
  <c r="L15" i="26" s="1"/>
  <c r="F15" i="26"/>
  <c r="J99" i="19"/>
  <c r="K99" i="19" s="1"/>
  <c r="L99" i="19" s="1"/>
  <c r="F99" i="19"/>
  <c r="J71" i="19"/>
  <c r="K71" i="19" s="1"/>
  <c r="L71" i="19" s="1"/>
  <c r="F71" i="19"/>
  <c r="J43" i="19"/>
  <c r="K43" i="19" s="1"/>
  <c r="L43" i="19" s="1"/>
  <c r="F43" i="19"/>
  <c r="J15" i="19"/>
  <c r="K15" i="19" s="1"/>
  <c r="L15" i="19" s="1"/>
  <c r="F15" i="19"/>
  <c r="J99" i="25"/>
  <c r="K99" i="25" s="1"/>
  <c r="L99" i="25" s="1"/>
  <c r="F99" i="25"/>
  <c r="J71" i="25"/>
  <c r="K71" i="25" s="1"/>
  <c r="L71" i="25" s="1"/>
  <c r="F71" i="25"/>
  <c r="J43" i="25"/>
  <c r="K43" i="25" s="1"/>
  <c r="L43" i="25" s="1"/>
  <c r="F43" i="25"/>
  <c r="F15" i="25"/>
  <c r="J15" i="25"/>
  <c r="K15" i="25" s="1"/>
  <c r="L15" i="25" s="1"/>
  <c r="F111" i="25" l="1"/>
  <c r="F112" i="25"/>
  <c r="F23" i="20" l="1"/>
  <c r="K23" i="20"/>
  <c r="L23" i="20" s="1"/>
  <c r="G65" i="26"/>
  <c r="H65" i="26"/>
  <c r="Q67" i="26" s="1"/>
  <c r="F69" i="26"/>
  <c r="J69" i="26"/>
  <c r="K69" i="26" s="1"/>
  <c r="L69" i="26" s="1"/>
  <c r="F70" i="26"/>
  <c r="J70" i="26"/>
  <c r="K70" i="26" s="1"/>
  <c r="L70" i="26" s="1"/>
  <c r="F73" i="26"/>
  <c r="J73" i="26"/>
  <c r="K73" i="26" s="1"/>
  <c r="L73" i="26" s="1"/>
  <c r="F74" i="26"/>
  <c r="J74" i="26"/>
  <c r="K74" i="26" s="1"/>
  <c r="L74" i="26" s="1"/>
  <c r="F75" i="26"/>
  <c r="J75" i="26"/>
  <c r="K75" i="26" s="1"/>
  <c r="L75" i="26" s="1"/>
  <c r="F76" i="26"/>
  <c r="J76" i="26"/>
  <c r="K76" i="26" s="1"/>
  <c r="L76" i="26" s="1"/>
  <c r="F77" i="26"/>
  <c r="J77" i="26"/>
  <c r="K77" i="26" s="1"/>
  <c r="L77" i="26" s="1"/>
  <c r="F78" i="26"/>
  <c r="J78" i="26"/>
  <c r="K78" i="26" s="1"/>
  <c r="L78" i="26" s="1"/>
  <c r="F79" i="26"/>
  <c r="K79" i="26"/>
  <c r="L79" i="26" s="1"/>
  <c r="F80" i="26"/>
  <c r="J80" i="26"/>
  <c r="K80" i="26" s="1"/>
  <c r="L80" i="26" s="1"/>
  <c r="F81" i="26"/>
  <c r="J81" i="26"/>
  <c r="K81" i="26" s="1"/>
  <c r="L81" i="26" s="1"/>
  <c r="K82" i="26"/>
  <c r="L82" i="26" s="1"/>
  <c r="F83" i="26"/>
  <c r="F84" i="26"/>
  <c r="F51" i="25"/>
  <c r="J51" i="25"/>
  <c r="K51" i="25" s="1"/>
  <c r="L51" i="25" s="1"/>
  <c r="V67" i="26" l="1"/>
  <c r="W67" i="26"/>
  <c r="U67" i="26"/>
  <c r="P67" i="26"/>
  <c r="AB67" i="26"/>
  <c r="O67" i="26"/>
  <c r="Y67" i="26"/>
  <c r="N67" i="26"/>
  <c r="X67" i="26"/>
  <c r="M67" i="26"/>
  <c r="T67" i="26"/>
  <c r="H67" i="26"/>
  <c r="R67" i="26"/>
  <c r="AA67" i="26"/>
  <c r="S67" i="26"/>
  <c r="G67" i="26"/>
  <c r="Z67" i="26"/>
  <c r="F112" i="26" l="1"/>
  <c r="F111" i="26"/>
  <c r="K110" i="26"/>
  <c r="L110" i="26" s="1"/>
  <c r="J109" i="26"/>
  <c r="K109" i="26" s="1"/>
  <c r="L109" i="26" s="1"/>
  <c r="F109" i="26"/>
  <c r="J108" i="26"/>
  <c r="K108" i="26" s="1"/>
  <c r="L108" i="26" s="1"/>
  <c r="F108" i="26"/>
  <c r="K107" i="26"/>
  <c r="L107" i="26" s="1"/>
  <c r="F107" i="26"/>
  <c r="J106" i="26"/>
  <c r="K106" i="26" s="1"/>
  <c r="L106" i="26" s="1"/>
  <c r="F106" i="26"/>
  <c r="J105" i="26"/>
  <c r="K105" i="26" s="1"/>
  <c r="L105" i="26" s="1"/>
  <c r="F105" i="26"/>
  <c r="J104" i="26"/>
  <c r="K104" i="26" s="1"/>
  <c r="L104" i="26" s="1"/>
  <c r="F104" i="26"/>
  <c r="J103" i="26"/>
  <c r="K103" i="26" s="1"/>
  <c r="L103" i="26" s="1"/>
  <c r="F103" i="26"/>
  <c r="J102" i="26"/>
  <c r="K102" i="26" s="1"/>
  <c r="L102" i="26" s="1"/>
  <c r="F102" i="26"/>
  <c r="J101" i="26"/>
  <c r="K101" i="26" s="1"/>
  <c r="L101" i="26" s="1"/>
  <c r="F101" i="26"/>
  <c r="J98" i="26"/>
  <c r="K98" i="26" s="1"/>
  <c r="L98" i="26" s="1"/>
  <c r="F98" i="26"/>
  <c r="J97" i="26"/>
  <c r="K97" i="26" s="1"/>
  <c r="L97" i="26" s="1"/>
  <c r="F97" i="26"/>
  <c r="H93" i="26"/>
  <c r="G93" i="26"/>
  <c r="F56" i="26"/>
  <c r="F55" i="26"/>
  <c r="K54" i="26"/>
  <c r="L54" i="26" s="1"/>
  <c r="J53" i="26"/>
  <c r="K53" i="26" s="1"/>
  <c r="L53" i="26" s="1"/>
  <c r="F53" i="26"/>
  <c r="J52" i="26"/>
  <c r="K52" i="26" s="1"/>
  <c r="L52" i="26" s="1"/>
  <c r="F52" i="26"/>
  <c r="K51" i="26"/>
  <c r="L51" i="26" s="1"/>
  <c r="F51" i="26"/>
  <c r="J50" i="26"/>
  <c r="K50" i="26" s="1"/>
  <c r="L50" i="26" s="1"/>
  <c r="F50" i="26"/>
  <c r="J49" i="26"/>
  <c r="K49" i="26" s="1"/>
  <c r="L49" i="26" s="1"/>
  <c r="F49" i="26"/>
  <c r="J48" i="26"/>
  <c r="K48" i="26" s="1"/>
  <c r="L48" i="26" s="1"/>
  <c r="F48" i="26"/>
  <c r="J47" i="26"/>
  <c r="K47" i="26" s="1"/>
  <c r="L47" i="26" s="1"/>
  <c r="F47" i="26"/>
  <c r="J46" i="26"/>
  <c r="K46" i="26" s="1"/>
  <c r="L46" i="26" s="1"/>
  <c r="F46" i="26"/>
  <c r="J45" i="26"/>
  <c r="K45" i="26" s="1"/>
  <c r="L45" i="26" s="1"/>
  <c r="F45" i="26"/>
  <c r="J42" i="26"/>
  <c r="K42" i="26" s="1"/>
  <c r="L42" i="26" s="1"/>
  <c r="F42" i="26"/>
  <c r="J41" i="26"/>
  <c r="K41" i="26" s="1"/>
  <c r="L41" i="26" s="1"/>
  <c r="F41" i="26"/>
  <c r="H37" i="26"/>
  <c r="H39" i="26" s="1"/>
  <c r="G37" i="26"/>
  <c r="F28" i="26"/>
  <c r="F27" i="26"/>
  <c r="K26" i="26"/>
  <c r="L26" i="26" s="1"/>
  <c r="J25" i="26"/>
  <c r="K25" i="26" s="1"/>
  <c r="L25" i="26" s="1"/>
  <c r="F25" i="26"/>
  <c r="J24" i="26"/>
  <c r="K24" i="26" s="1"/>
  <c r="L24" i="26" s="1"/>
  <c r="F24" i="26"/>
  <c r="K23" i="26"/>
  <c r="L23" i="26" s="1"/>
  <c r="F23" i="26"/>
  <c r="J22" i="26"/>
  <c r="K22" i="26" s="1"/>
  <c r="L22" i="26" s="1"/>
  <c r="F22" i="26"/>
  <c r="J21" i="26"/>
  <c r="K21" i="26" s="1"/>
  <c r="L21" i="26" s="1"/>
  <c r="F21" i="26"/>
  <c r="J20" i="26"/>
  <c r="K20" i="26" s="1"/>
  <c r="L20" i="26" s="1"/>
  <c r="F20" i="26"/>
  <c r="J19" i="26"/>
  <c r="K19" i="26" s="1"/>
  <c r="L19" i="26" s="1"/>
  <c r="F19" i="26"/>
  <c r="J18" i="26"/>
  <c r="K18" i="26" s="1"/>
  <c r="L18" i="26" s="1"/>
  <c r="F18" i="26"/>
  <c r="J17" i="26"/>
  <c r="K17" i="26" s="1"/>
  <c r="L17" i="26" s="1"/>
  <c r="F17" i="26"/>
  <c r="J14" i="26"/>
  <c r="K14" i="26" s="1"/>
  <c r="L14" i="26" s="1"/>
  <c r="F14" i="26"/>
  <c r="J13" i="26"/>
  <c r="K13" i="26" s="1"/>
  <c r="L13" i="26" s="1"/>
  <c r="F13" i="26"/>
  <c r="H9" i="26"/>
  <c r="H11" i="26" s="1"/>
  <c r="G9" i="26"/>
  <c r="K110" i="25"/>
  <c r="L110" i="25" s="1"/>
  <c r="J109" i="25"/>
  <c r="K109" i="25" s="1"/>
  <c r="L109" i="25" s="1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J105" i="25"/>
  <c r="K105" i="25" s="1"/>
  <c r="L105" i="25" s="1"/>
  <c r="F105" i="25"/>
  <c r="J104" i="25"/>
  <c r="K104" i="25" s="1"/>
  <c r="L104" i="25" s="1"/>
  <c r="F104" i="25"/>
  <c r="J103" i="25"/>
  <c r="K103" i="25" s="1"/>
  <c r="L103" i="25" s="1"/>
  <c r="F103" i="25"/>
  <c r="J102" i="25"/>
  <c r="K102" i="25" s="1"/>
  <c r="L102" i="25" s="1"/>
  <c r="F102" i="25"/>
  <c r="J101" i="25"/>
  <c r="K101" i="25" s="1"/>
  <c r="L101" i="25" s="1"/>
  <c r="F101" i="25"/>
  <c r="J98" i="25"/>
  <c r="K98" i="25" s="1"/>
  <c r="L98" i="25" s="1"/>
  <c r="F98" i="25"/>
  <c r="J97" i="25"/>
  <c r="K97" i="25" s="1"/>
  <c r="L97" i="25" s="1"/>
  <c r="F97" i="25"/>
  <c r="H93" i="25"/>
  <c r="G93" i="25"/>
  <c r="F84" i="25"/>
  <c r="F83" i="25"/>
  <c r="K82" i="25"/>
  <c r="L82" i="25" s="1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J76" i="25"/>
  <c r="K76" i="25" s="1"/>
  <c r="L76" i="25" s="1"/>
  <c r="F76" i="25"/>
  <c r="J75" i="25"/>
  <c r="K75" i="25" s="1"/>
  <c r="L75" i="25" s="1"/>
  <c r="F75" i="25"/>
  <c r="J74" i="25"/>
  <c r="K74" i="25" s="1"/>
  <c r="L74" i="25" s="1"/>
  <c r="F74" i="25"/>
  <c r="J73" i="25"/>
  <c r="K73" i="25" s="1"/>
  <c r="L73" i="25" s="1"/>
  <c r="F73" i="25"/>
  <c r="J70" i="25"/>
  <c r="K70" i="25" s="1"/>
  <c r="L70" i="25" s="1"/>
  <c r="F70" i="25"/>
  <c r="J69" i="25"/>
  <c r="K69" i="25" s="1"/>
  <c r="L69" i="25" s="1"/>
  <c r="F69" i="25"/>
  <c r="H65" i="25"/>
  <c r="H67" i="25" s="1"/>
  <c r="G65" i="25"/>
  <c r="F56" i="25"/>
  <c r="F55" i="25"/>
  <c r="K54" i="25"/>
  <c r="L54" i="25" s="1"/>
  <c r="J53" i="25"/>
  <c r="K53" i="25" s="1"/>
  <c r="L53" i="25" s="1"/>
  <c r="F53" i="25"/>
  <c r="J52" i="25"/>
  <c r="K52" i="25" s="1"/>
  <c r="L52" i="25" s="1"/>
  <c r="F52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J47" i="25"/>
  <c r="K47" i="25" s="1"/>
  <c r="L47" i="25" s="1"/>
  <c r="F47" i="25"/>
  <c r="J46" i="25"/>
  <c r="K46" i="25" s="1"/>
  <c r="L46" i="25" s="1"/>
  <c r="F46" i="25"/>
  <c r="J45" i="25"/>
  <c r="K45" i="25" s="1"/>
  <c r="L45" i="25" s="1"/>
  <c r="F45" i="25"/>
  <c r="J42" i="25"/>
  <c r="K42" i="25" s="1"/>
  <c r="L42" i="25" s="1"/>
  <c r="F42" i="25"/>
  <c r="J41" i="25"/>
  <c r="K41" i="25" s="1"/>
  <c r="L41" i="25" s="1"/>
  <c r="F41" i="25"/>
  <c r="H37" i="25"/>
  <c r="G37" i="25"/>
  <c r="F28" i="25"/>
  <c r="F27" i="25"/>
  <c r="K26" i="25"/>
  <c r="L26" i="25" s="1"/>
  <c r="J25" i="25"/>
  <c r="F25" i="25"/>
  <c r="J24" i="25"/>
  <c r="F24" i="25"/>
  <c r="J23" i="25"/>
  <c r="K23" i="25" s="1"/>
  <c r="L23" i="25" s="1"/>
  <c r="F23" i="25"/>
  <c r="J22" i="25"/>
  <c r="K22" i="25" s="1"/>
  <c r="L22" i="25" s="1"/>
  <c r="F22" i="25"/>
  <c r="J21" i="25"/>
  <c r="K21" i="25" s="1"/>
  <c r="L21" i="25" s="1"/>
  <c r="F21" i="25"/>
  <c r="J20" i="25"/>
  <c r="K20" i="25" s="1"/>
  <c r="L20" i="25" s="1"/>
  <c r="F20" i="25"/>
  <c r="J19" i="25"/>
  <c r="K19" i="25" s="1"/>
  <c r="L19" i="25" s="1"/>
  <c r="F19" i="25"/>
  <c r="J18" i="25"/>
  <c r="F18" i="25"/>
  <c r="J17" i="25"/>
  <c r="K17" i="25" s="1"/>
  <c r="L17" i="25" s="1"/>
  <c r="F17" i="25"/>
  <c r="J14" i="25"/>
  <c r="K14" i="25" s="1"/>
  <c r="L14" i="25" s="1"/>
  <c r="F14" i="25"/>
  <c r="J13" i="25"/>
  <c r="K13" i="25" s="1"/>
  <c r="L13" i="25" s="1"/>
  <c r="F13" i="25"/>
  <c r="H9" i="25"/>
  <c r="G9" i="25"/>
  <c r="F107" i="20"/>
  <c r="F51" i="20"/>
  <c r="F79" i="20"/>
  <c r="J109" i="20"/>
  <c r="K109" i="20" s="1"/>
  <c r="L109" i="20" s="1"/>
  <c r="J108" i="20"/>
  <c r="K108" i="20" s="1"/>
  <c r="L108" i="20" s="1"/>
  <c r="K107" i="20"/>
  <c r="L107" i="20" s="1"/>
  <c r="J106" i="20"/>
  <c r="K106" i="20" s="1"/>
  <c r="L106" i="20" s="1"/>
  <c r="J105" i="20"/>
  <c r="K105" i="20" s="1"/>
  <c r="L105" i="20" s="1"/>
  <c r="J104" i="20"/>
  <c r="K104" i="20" s="1"/>
  <c r="L104" i="20" s="1"/>
  <c r="J103" i="20"/>
  <c r="K103" i="20" s="1"/>
  <c r="L103" i="20" s="1"/>
  <c r="J102" i="20"/>
  <c r="K102" i="20" s="1"/>
  <c r="L102" i="20" s="1"/>
  <c r="J101" i="20"/>
  <c r="K101" i="20" s="1"/>
  <c r="L101" i="20" s="1"/>
  <c r="J98" i="20"/>
  <c r="K98" i="20" s="1"/>
  <c r="L98" i="20" s="1"/>
  <c r="J97" i="20"/>
  <c r="K97" i="20" s="1"/>
  <c r="L97" i="20" s="1"/>
  <c r="J81" i="20"/>
  <c r="K81" i="20" s="1"/>
  <c r="L81" i="20" s="1"/>
  <c r="J80" i="20"/>
  <c r="K80" i="20" s="1"/>
  <c r="L80" i="20" s="1"/>
  <c r="K79" i="20"/>
  <c r="L79" i="20" s="1"/>
  <c r="J78" i="20"/>
  <c r="K78" i="20" s="1"/>
  <c r="L78" i="20" s="1"/>
  <c r="J77" i="20"/>
  <c r="K77" i="20" s="1"/>
  <c r="L77" i="20" s="1"/>
  <c r="J76" i="20"/>
  <c r="K76" i="20" s="1"/>
  <c r="L76" i="20" s="1"/>
  <c r="J75" i="20"/>
  <c r="K75" i="20" s="1"/>
  <c r="L75" i="20" s="1"/>
  <c r="J74" i="20"/>
  <c r="K74" i="20" s="1"/>
  <c r="L74" i="20" s="1"/>
  <c r="J73" i="20"/>
  <c r="K73" i="20" s="1"/>
  <c r="L73" i="20" s="1"/>
  <c r="J70" i="20"/>
  <c r="K70" i="20" s="1"/>
  <c r="L70" i="20" s="1"/>
  <c r="J69" i="20"/>
  <c r="K69" i="20" s="1"/>
  <c r="L69" i="20" s="1"/>
  <c r="J53" i="20"/>
  <c r="K53" i="20" s="1"/>
  <c r="L53" i="20" s="1"/>
  <c r="J52" i="20"/>
  <c r="K52" i="20" s="1"/>
  <c r="L52" i="20" s="1"/>
  <c r="K51" i="20"/>
  <c r="L51" i="20" s="1"/>
  <c r="J50" i="20"/>
  <c r="K50" i="20" s="1"/>
  <c r="L50" i="20" s="1"/>
  <c r="J49" i="20"/>
  <c r="K49" i="20" s="1"/>
  <c r="L49" i="20" s="1"/>
  <c r="J48" i="20"/>
  <c r="K48" i="20" s="1"/>
  <c r="L48" i="20" s="1"/>
  <c r="J47" i="20"/>
  <c r="K47" i="20" s="1"/>
  <c r="L47" i="20" s="1"/>
  <c r="J46" i="20"/>
  <c r="K46" i="20" s="1"/>
  <c r="L46" i="20" s="1"/>
  <c r="J45" i="20"/>
  <c r="K45" i="20" s="1"/>
  <c r="L45" i="20" s="1"/>
  <c r="J42" i="20"/>
  <c r="K42" i="20" s="1"/>
  <c r="L42" i="20" s="1"/>
  <c r="J41" i="20"/>
  <c r="K41" i="20" s="1"/>
  <c r="L41" i="20" s="1"/>
  <c r="J25" i="20"/>
  <c r="K25" i="20" s="1"/>
  <c r="L25" i="20" s="1"/>
  <c r="J24" i="20"/>
  <c r="K24" i="20" s="1"/>
  <c r="L24" i="20" s="1"/>
  <c r="J22" i="20"/>
  <c r="K22" i="20" s="1"/>
  <c r="L22" i="20" s="1"/>
  <c r="J21" i="20"/>
  <c r="K21" i="20" s="1"/>
  <c r="L21" i="20" s="1"/>
  <c r="J20" i="20"/>
  <c r="K20" i="20" s="1"/>
  <c r="L20" i="20" s="1"/>
  <c r="J19" i="20"/>
  <c r="K19" i="20" s="1"/>
  <c r="L19" i="20" s="1"/>
  <c r="J18" i="20"/>
  <c r="K18" i="20" s="1"/>
  <c r="L18" i="20" s="1"/>
  <c r="J17" i="20"/>
  <c r="K17" i="20" s="1"/>
  <c r="L17" i="20" s="1"/>
  <c r="J14" i="20"/>
  <c r="K14" i="20" s="1"/>
  <c r="L14" i="20" s="1"/>
  <c r="J13" i="20"/>
  <c r="K13" i="20" s="1"/>
  <c r="L13" i="20" s="1"/>
  <c r="J109" i="19"/>
  <c r="K109" i="19" s="1"/>
  <c r="L109" i="19" s="1"/>
  <c r="J108" i="19"/>
  <c r="K108" i="19" s="1"/>
  <c r="L108" i="19" s="1"/>
  <c r="J107" i="19"/>
  <c r="K107" i="19" s="1"/>
  <c r="L107" i="19" s="1"/>
  <c r="J106" i="19"/>
  <c r="K106" i="19" s="1"/>
  <c r="L106" i="19" s="1"/>
  <c r="J105" i="19"/>
  <c r="K105" i="19" s="1"/>
  <c r="L105" i="19" s="1"/>
  <c r="J104" i="19"/>
  <c r="K104" i="19" s="1"/>
  <c r="L104" i="19" s="1"/>
  <c r="J103" i="19"/>
  <c r="K103" i="19" s="1"/>
  <c r="L103" i="19" s="1"/>
  <c r="J102" i="19"/>
  <c r="K102" i="19" s="1"/>
  <c r="L102" i="19" s="1"/>
  <c r="J101" i="19"/>
  <c r="K101" i="19" s="1"/>
  <c r="L101" i="19" s="1"/>
  <c r="J98" i="19"/>
  <c r="K98" i="19" s="1"/>
  <c r="L98" i="19" s="1"/>
  <c r="J97" i="19"/>
  <c r="K97" i="19" s="1"/>
  <c r="L97" i="19" s="1"/>
  <c r="J81" i="19"/>
  <c r="K81" i="19" s="1"/>
  <c r="L81" i="19" s="1"/>
  <c r="J80" i="19"/>
  <c r="K80" i="19" s="1"/>
  <c r="L80" i="19" s="1"/>
  <c r="J79" i="19"/>
  <c r="K79" i="19" s="1"/>
  <c r="L79" i="19" s="1"/>
  <c r="J78" i="19"/>
  <c r="K78" i="19" s="1"/>
  <c r="L78" i="19" s="1"/>
  <c r="J77" i="19"/>
  <c r="K77" i="19" s="1"/>
  <c r="L77" i="19" s="1"/>
  <c r="J76" i="19"/>
  <c r="K76" i="19" s="1"/>
  <c r="L76" i="19" s="1"/>
  <c r="J75" i="19"/>
  <c r="K75" i="19" s="1"/>
  <c r="L75" i="19" s="1"/>
  <c r="J74" i="19"/>
  <c r="K74" i="19" s="1"/>
  <c r="L74" i="19" s="1"/>
  <c r="J73" i="19"/>
  <c r="K73" i="19" s="1"/>
  <c r="L73" i="19" s="1"/>
  <c r="J70" i="19"/>
  <c r="K70" i="19" s="1"/>
  <c r="L70" i="19" s="1"/>
  <c r="J69" i="19"/>
  <c r="K69" i="19" s="1"/>
  <c r="L69" i="19" s="1"/>
  <c r="K110" i="19"/>
  <c r="L110" i="19" s="1"/>
  <c r="K82" i="19"/>
  <c r="L82" i="19" s="1"/>
  <c r="K54" i="19"/>
  <c r="L54" i="19" s="1"/>
  <c r="F84" i="20"/>
  <c r="F83" i="20"/>
  <c r="K82" i="20"/>
  <c r="L82" i="20" s="1"/>
  <c r="F81" i="20"/>
  <c r="F80" i="20"/>
  <c r="F78" i="20"/>
  <c r="F77" i="20"/>
  <c r="F76" i="20"/>
  <c r="F75" i="20"/>
  <c r="F74" i="20"/>
  <c r="F73" i="20"/>
  <c r="F70" i="20"/>
  <c r="F69" i="20"/>
  <c r="H65" i="20"/>
  <c r="G65" i="20"/>
  <c r="G67" i="20" s="1"/>
  <c r="H95" i="25" l="1"/>
  <c r="K25" i="25"/>
  <c r="L25" i="25" s="1"/>
  <c r="K18" i="25"/>
  <c r="L18" i="25" s="1"/>
  <c r="K24" i="25"/>
  <c r="L24" i="25" s="1"/>
  <c r="M39" i="26"/>
  <c r="R11" i="26"/>
  <c r="N39" i="26"/>
  <c r="AB95" i="25"/>
  <c r="AB99" i="25" s="1"/>
  <c r="S11" i="25"/>
  <c r="T95" i="26"/>
  <c r="Z95" i="26"/>
  <c r="Z99" i="26" s="1"/>
  <c r="H95" i="26"/>
  <c r="AA39" i="26"/>
  <c r="X11" i="26"/>
  <c r="Y11" i="26"/>
  <c r="Y39" i="26"/>
  <c r="R67" i="20"/>
  <c r="Z67" i="25"/>
  <c r="M95" i="25"/>
  <c r="X11" i="25"/>
  <c r="X15" i="25" s="1"/>
  <c r="H11" i="25"/>
  <c r="T39" i="25"/>
  <c r="P11" i="25"/>
  <c r="W11" i="25"/>
  <c r="W15" i="25" s="1"/>
  <c r="H39" i="25"/>
  <c r="AA95" i="25"/>
  <c r="AA99" i="25" s="1"/>
  <c r="U11" i="25"/>
  <c r="G11" i="25"/>
  <c r="S95" i="25"/>
  <c r="T11" i="25"/>
  <c r="Q95" i="25"/>
  <c r="Z11" i="25"/>
  <c r="Z15" i="25" s="1"/>
  <c r="V11" i="25"/>
  <c r="R95" i="25"/>
  <c r="Y95" i="25"/>
  <c r="Y99" i="25" s="1"/>
  <c r="N11" i="25"/>
  <c r="AA11" i="25"/>
  <c r="AA15" i="25" s="1"/>
  <c r="Z95" i="25"/>
  <c r="Z99" i="25" s="1"/>
  <c r="O11" i="25"/>
  <c r="AB11" i="25"/>
  <c r="AB15" i="25" s="1"/>
  <c r="G95" i="25"/>
  <c r="Z11" i="26"/>
  <c r="O39" i="26"/>
  <c r="W95" i="26"/>
  <c r="W99" i="26" s="1"/>
  <c r="P39" i="26"/>
  <c r="G95" i="26"/>
  <c r="AA95" i="26"/>
  <c r="AA99" i="26" s="1"/>
  <c r="V39" i="26"/>
  <c r="AB95" i="26"/>
  <c r="AB99" i="26" s="1"/>
  <c r="W39" i="26"/>
  <c r="M95" i="26"/>
  <c r="X39" i="26"/>
  <c r="O95" i="26"/>
  <c r="U95" i="26"/>
  <c r="S95" i="26"/>
  <c r="W11" i="26"/>
  <c r="O11" i="26"/>
  <c r="V11" i="26"/>
  <c r="N11" i="26"/>
  <c r="U11" i="26"/>
  <c r="M11" i="26"/>
  <c r="AB11" i="26"/>
  <c r="T11" i="26"/>
  <c r="AA11" i="26"/>
  <c r="S11" i="26"/>
  <c r="G11" i="26"/>
  <c r="P11" i="26"/>
  <c r="Q11" i="26"/>
  <c r="AB39" i="26"/>
  <c r="T39" i="26"/>
  <c r="Z39" i="26"/>
  <c r="R39" i="26"/>
  <c r="Q39" i="26"/>
  <c r="S39" i="26"/>
  <c r="G39" i="26"/>
  <c r="U39" i="26"/>
  <c r="N95" i="26"/>
  <c r="V95" i="26"/>
  <c r="P95" i="26"/>
  <c r="X95" i="26"/>
  <c r="X99" i="26" s="1"/>
  <c r="Q95" i="26"/>
  <c r="Y95" i="26"/>
  <c r="Y99" i="26" s="1"/>
  <c r="R95" i="26"/>
  <c r="V39" i="25"/>
  <c r="N39" i="25"/>
  <c r="Z39" i="25"/>
  <c r="R39" i="25"/>
  <c r="X39" i="25"/>
  <c r="P39" i="25"/>
  <c r="S39" i="25"/>
  <c r="Q39" i="25"/>
  <c r="AB39" i="25"/>
  <c r="O39" i="25"/>
  <c r="AA39" i="25"/>
  <c r="M39" i="25"/>
  <c r="Y39" i="25"/>
  <c r="W39" i="25"/>
  <c r="G39" i="25"/>
  <c r="U39" i="25"/>
  <c r="Q11" i="25"/>
  <c r="Y11" i="25"/>
  <c r="Y15" i="25" s="1"/>
  <c r="R11" i="25"/>
  <c r="W67" i="25"/>
  <c r="O67" i="25"/>
  <c r="V67" i="25"/>
  <c r="N67" i="25"/>
  <c r="U67" i="25"/>
  <c r="M67" i="25"/>
  <c r="Y67" i="25"/>
  <c r="G67" i="25"/>
  <c r="X67" i="25"/>
  <c r="S67" i="25"/>
  <c r="R67" i="25"/>
  <c r="AB67" i="25"/>
  <c r="Q67" i="25"/>
  <c r="AA67" i="25"/>
  <c r="P67" i="25"/>
  <c r="M11" i="25"/>
  <c r="T67" i="25"/>
  <c r="X95" i="25"/>
  <c r="X99" i="25" s="1"/>
  <c r="P95" i="25"/>
  <c r="W95" i="25"/>
  <c r="W99" i="25" s="1"/>
  <c r="O95" i="25"/>
  <c r="V95" i="25"/>
  <c r="N95" i="25"/>
  <c r="T95" i="25"/>
  <c r="U95" i="25"/>
  <c r="Y67" i="20"/>
  <c r="Y71" i="20" s="1"/>
  <c r="H67" i="20"/>
  <c r="T67" i="20"/>
  <c r="T71" i="20" s="1"/>
  <c r="AB67" i="20"/>
  <c r="AB71" i="20" s="1"/>
  <c r="S67" i="20"/>
  <c r="S71" i="20" s="1"/>
  <c r="M67" i="20"/>
  <c r="AA67" i="20"/>
  <c r="AA71" i="20" s="1"/>
  <c r="N67" i="20"/>
  <c r="V67" i="20"/>
  <c r="V71" i="20" s="1"/>
  <c r="Z67" i="20"/>
  <c r="Z71" i="20" s="1"/>
  <c r="O67" i="20"/>
  <c r="W67" i="20"/>
  <c r="W71" i="20" s="1"/>
  <c r="U67" i="20"/>
  <c r="U71" i="20" s="1"/>
  <c r="P67" i="20"/>
  <c r="X67" i="20"/>
  <c r="X71" i="20" s="1"/>
  <c r="Q67" i="20"/>
  <c r="A55" i="1"/>
  <c r="A56" i="1"/>
  <c r="A57" i="1"/>
  <c r="A58" i="1"/>
  <c r="A59" i="1"/>
  <c r="Y82" i="20" l="1"/>
  <c r="Z79" i="20"/>
  <c r="Z77" i="20"/>
  <c r="Z74" i="20"/>
  <c r="Z81" i="20"/>
  <c r="Z75" i="20"/>
  <c r="Z69" i="20"/>
  <c r="Z73" i="20"/>
  <c r="Z80" i="20"/>
  <c r="Z70" i="20"/>
  <c r="Z78" i="20"/>
  <c r="Z76" i="20"/>
  <c r="AB81" i="20"/>
  <c r="AB75" i="20"/>
  <c r="AB69" i="20"/>
  <c r="AB73" i="20"/>
  <c r="AB80" i="20"/>
  <c r="AB78" i="20"/>
  <c r="AB70" i="20"/>
  <c r="AB76" i="20"/>
  <c r="AB74" i="20"/>
  <c r="AB79" i="20"/>
  <c r="AB77" i="20"/>
  <c r="S77" i="20"/>
  <c r="S81" i="20"/>
  <c r="S75" i="20"/>
  <c r="S69" i="20"/>
  <c r="S73" i="20"/>
  <c r="S80" i="20"/>
  <c r="S78" i="20"/>
  <c r="S70" i="20"/>
  <c r="S76" i="20"/>
  <c r="S74" i="20"/>
  <c r="S79" i="20"/>
  <c r="T81" i="20"/>
  <c r="T75" i="20"/>
  <c r="T69" i="20"/>
  <c r="T73" i="20"/>
  <c r="T77" i="20"/>
  <c r="T80" i="20"/>
  <c r="T78" i="20"/>
  <c r="T70" i="20"/>
  <c r="T76" i="20"/>
  <c r="T74" i="20"/>
  <c r="T79" i="20"/>
  <c r="V80" i="20"/>
  <c r="V73" i="20"/>
  <c r="V78" i="20"/>
  <c r="V70" i="20"/>
  <c r="V76" i="20"/>
  <c r="V74" i="20"/>
  <c r="V79" i="20"/>
  <c r="V77" i="20"/>
  <c r="V75" i="20"/>
  <c r="V81" i="20"/>
  <c r="V69" i="20"/>
  <c r="X78" i="20"/>
  <c r="X70" i="20"/>
  <c r="X76" i="20"/>
  <c r="X74" i="20"/>
  <c r="X79" i="20"/>
  <c r="X77" i="20"/>
  <c r="X80" i="20"/>
  <c r="X81" i="20"/>
  <c r="X75" i="20"/>
  <c r="X69" i="20"/>
  <c r="X73" i="20"/>
  <c r="W80" i="20"/>
  <c r="W78" i="20"/>
  <c r="W70" i="20"/>
  <c r="W76" i="20"/>
  <c r="W74" i="20"/>
  <c r="W79" i="20"/>
  <c r="W77" i="20"/>
  <c r="W81" i="20"/>
  <c r="W75" i="20"/>
  <c r="W69" i="20"/>
  <c r="W73" i="20"/>
  <c r="AA77" i="20"/>
  <c r="AA81" i="20"/>
  <c r="AA75" i="20"/>
  <c r="AA69" i="20"/>
  <c r="AA73" i="20"/>
  <c r="AA80" i="20"/>
  <c r="AA78" i="20"/>
  <c r="AA70" i="20"/>
  <c r="AA76" i="20"/>
  <c r="AA74" i="20"/>
  <c r="AA79" i="20"/>
  <c r="U73" i="20"/>
  <c r="U75" i="20"/>
  <c r="U69" i="20"/>
  <c r="U80" i="20"/>
  <c r="U78" i="20"/>
  <c r="U70" i="20"/>
  <c r="U76" i="20"/>
  <c r="U74" i="20"/>
  <c r="U79" i="20"/>
  <c r="U77" i="20"/>
  <c r="U81" i="20"/>
  <c r="Y76" i="20"/>
  <c r="Y74" i="20"/>
  <c r="Y78" i="20"/>
  <c r="Y79" i="20"/>
  <c r="Y70" i="20"/>
  <c r="Y77" i="20"/>
  <c r="Y81" i="20"/>
  <c r="Y75" i="20"/>
  <c r="Y69" i="20"/>
  <c r="Y73" i="20"/>
  <c r="Y80" i="20"/>
  <c r="U82" i="20"/>
  <c r="V82" i="20"/>
  <c r="W82" i="20"/>
  <c r="AA82" i="20"/>
  <c r="AB82" i="20"/>
  <c r="Z82" i="20"/>
  <c r="T82" i="20"/>
  <c r="S82" i="20"/>
  <c r="X82" i="20"/>
  <c r="Y83" i="20" l="1"/>
  <c r="S83" i="20"/>
  <c r="V83" i="20"/>
  <c r="AB83" i="20"/>
  <c r="AA83" i="20"/>
  <c r="U83" i="20"/>
  <c r="Z83" i="20"/>
  <c r="X83" i="20"/>
  <c r="T83" i="20"/>
  <c r="W83" i="20"/>
  <c r="F112" i="20"/>
  <c r="F111" i="20"/>
  <c r="K110" i="20"/>
  <c r="L110" i="20" s="1"/>
  <c r="F109" i="20"/>
  <c r="F108" i="20"/>
  <c r="F106" i="20"/>
  <c r="F105" i="20"/>
  <c r="F104" i="20"/>
  <c r="F103" i="20"/>
  <c r="F102" i="20"/>
  <c r="F101" i="20"/>
  <c r="F98" i="20"/>
  <c r="F97" i="20"/>
  <c r="H93" i="20"/>
  <c r="H95" i="20" s="1"/>
  <c r="G93" i="20"/>
  <c r="F56" i="20"/>
  <c r="F55" i="20"/>
  <c r="K54" i="20"/>
  <c r="L54" i="20" s="1"/>
  <c r="F53" i="20"/>
  <c r="F52" i="20"/>
  <c r="F50" i="20"/>
  <c r="F49" i="20"/>
  <c r="F48" i="20"/>
  <c r="F47" i="20"/>
  <c r="F46" i="20"/>
  <c r="F45" i="20"/>
  <c r="F42" i="20"/>
  <c r="F41" i="20"/>
  <c r="H37" i="20"/>
  <c r="H39" i="20" s="1"/>
  <c r="G37" i="20"/>
  <c r="F28" i="20"/>
  <c r="F27" i="20"/>
  <c r="K26" i="20"/>
  <c r="L26" i="20" s="1"/>
  <c r="F25" i="20"/>
  <c r="F24" i="20"/>
  <c r="F22" i="20"/>
  <c r="F21" i="20"/>
  <c r="F20" i="20"/>
  <c r="F19" i="20"/>
  <c r="F18" i="20"/>
  <c r="F17" i="20"/>
  <c r="F14" i="20"/>
  <c r="F13" i="20"/>
  <c r="H9" i="20"/>
  <c r="H11" i="20" s="1"/>
  <c r="G9" i="20"/>
  <c r="F112" i="19"/>
  <c r="F111" i="19"/>
  <c r="F109" i="19"/>
  <c r="F108" i="19"/>
  <c r="F107" i="19"/>
  <c r="F106" i="19"/>
  <c r="F105" i="19"/>
  <c r="F104" i="19"/>
  <c r="F103" i="19"/>
  <c r="F102" i="19"/>
  <c r="F101" i="19"/>
  <c r="F98" i="19"/>
  <c r="F97" i="19"/>
  <c r="H93" i="19"/>
  <c r="H95" i="19" s="1"/>
  <c r="G93" i="19"/>
  <c r="F84" i="19"/>
  <c r="F83" i="19"/>
  <c r="F81" i="19"/>
  <c r="F80" i="19"/>
  <c r="F79" i="19"/>
  <c r="F78" i="19"/>
  <c r="F77" i="19"/>
  <c r="F76" i="19"/>
  <c r="F75" i="19"/>
  <c r="F74" i="19"/>
  <c r="F73" i="19"/>
  <c r="F70" i="19"/>
  <c r="F69" i="19"/>
  <c r="H65" i="19"/>
  <c r="G65" i="19"/>
  <c r="F56" i="19"/>
  <c r="F55" i="19"/>
  <c r="J53" i="19"/>
  <c r="K53" i="19" s="1"/>
  <c r="L53" i="19" s="1"/>
  <c r="F53" i="19"/>
  <c r="J52" i="19"/>
  <c r="K52" i="19" s="1"/>
  <c r="L52" i="19" s="1"/>
  <c r="F52" i="19"/>
  <c r="J51" i="19"/>
  <c r="K51" i="19" s="1"/>
  <c r="L51" i="19" s="1"/>
  <c r="F51" i="19"/>
  <c r="J50" i="19"/>
  <c r="K50" i="19" s="1"/>
  <c r="L50" i="19" s="1"/>
  <c r="F50" i="19"/>
  <c r="J49" i="19"/>
  <c r="K49" i="19" s="1"/>
  <c r="L49" i="19" s="1"/>
  <c r="F49" i="19"/>
  <c r="J48" i="19"/>
  <c r="K48" i="19" s="1"/>
  <c r="L48" i="19" s="1"/>
  <c r="F48" i="19"/>
  <c r="J47" i="19"/>
  <c r="K47" i="19" s="1"/>
  <c r="L47" i="19" s="1"/>
  <c r="F47" i="19"/>
  <c r="J46" i="19"/>
  <c r="K46" i="19" s="1"/>
  <c r="L46" i="19" s="1"/>
  <c r="F46" i="19"/>
  <c r="J45" i="19"/>
  <c r="K45" i="19" s="1"/>
  <c r="L45" i="19" s="1"/>
  <c r="F45" i="19"/>
  <c r="J42" i="19"/>
  <c r="K42" i="19" s="1"/>
  <c r="L42" i="19" s="1"/>
  <c r="F42" i="19"/>
  <c r="J41" i="19"/>
  <c r="K41" i="19" s="1"/>
  <c r="L41" i="19" s="1"/>
  <c r="F41" i="19"/>
  <c r="H37" i="19"/>
  <c r="G37" i="19"/>
  <c r="G39" i="19" s="1"/>
  <c r="F28" i="19"/>
  <c r="F27" i="19"/>
  <c r="K26" i="19"/>
  <c r="L26" i="19" s="1"/>
  <c r="J25" i="19"/>
  <c r="K25" i="19" s="1"/>
  <c r="L25" i="19" s="1"/>
  <c r="F25" i="19"/>
  <c r="J24" i="19"/>
  <c r="K24" i="19" s="1"/>
  <c r="L24" i="19" s="1"/>
  <c r="F24" i="19"/>
  <c r="J23" i="19"/>
  <c r="K23" i="19" s="1"/>
  <c r="L23" i="19" s="1"/>
  <c r="F23" i="19"/>
  <c r="J22" i="19"/>
  <c r="K22" i="19" s="1"/>
  <c r="L22" i="19" s="1"/>
  <c r="F22" i="19"/>
  <c r="J21" i="19"/>
  <c r="K21" i="19" s="1"/>
  <c r="L21" i="19" s="1"/>
  <c r="F21" i="19"/>
  <c r="J20" i="19"/>
  <c r="K20" i="19" s="1"/>
  <c r="L20" i="19" s="1"/>
  <c r="F20" i="19"/>
  <c r="J19" i="19"/>
  <c r="K19" i="19" s="1"/>
  <c r="L19" i="19" s="1"/>
  <c r="F19" i="19"/>
  <c r="J18" i="19"/>
  <c r="K18" i="19" s="1"/>
  <c r="L18" i="19" s="1"/>
  <c r="F18" i="19"/>
  <c r="J17" i="19"/>
  <c r="K17" i="19" s="1"/>
  <c r="L17" i="19" s="1"/>
  <c r="F17" i="19"/>
  <c r="J14" i="19"/>
  <c r="K14" i="19" s="1"/>
  <c r="L14" i="19" s="1"/>
  <c r="F14" i="19"/>
  <c r="J13" i="19"/>
  <c r="K13" i="19" s="1"/>
  <c r="L13" i="19" s="1"/>
  <c r="F13" i="19"/>
  <c r="H9" i="19"/>
  <c r="G9" i="19"/>
  <c r="M95" i="19" l="1"/>
  <c r="S95" i="19"/>
  <c r="S99" i="19" s="1"/>
  <c r="W11" i="20"/>
  <c r="W15" i="20" s="1"/>
  <c r="AB39" i="20"/>
  <c r="AB43" i="20" s="1"/>
  <c r="AA39" i="20"/>
  <c r="AA43" i="20" s="1"/>
  <c r="O11" i="20"/>
  <c r="T39" i="20"/>
  <c r="T43" i="20" s="1"/>
  <c r="Y95" i="20"/>
  <c r="Y99" i="20" s="1"/>
  <c r="Y11" i="19"/>
  <c r="N39" i="19"/>
  <c r="AA95" i="19"/>
  <c r="AA99" i="19" s="1"/>
  <c r="Y95" i="19"/>
  <c r="Y99" i="19" s="1"/>
  <c r="R39" i="19"/>
  <c r="Y67" i="19"/>
  <c r="Y71" i="19" s="1"/>
  <c r="G11" i="19"/>
  <c r="N11" i="19"/>
  <c r="Z39" i="19"/>
  <c r="Z43" i="19" s="1"/>
  <c r="G67" i="19"/>
  <c r="Z11" i="20"/>
  <c r="Z15" i="20" s="1"/>
  <c r="G39" i="20"/>
  <c r="V39" i="20"/>
  <c r="V43" i="20" s="1"/>
  <c r="R95" i="20"/>
  <c r="AB95" i="20"/>
  <c r="AB99" i="20" s="1"/>
  <c r="G95" i="20"/>
  <c r="T95" i="20"/>
  <c r="T99" i="20" s="1"/>
  <c r="N39" i="20"/>
  <c r="V95" i="20"/>
  <c r="V99" i="20" s="1"/>
  <c r="N95" i="20"/>
  <c r="Z95" i="20"/>
  <c r="Z99" i="20" s="1"/>
  <c r="G11" i="20"/>
  <c r="Q11" i="20"/>
  <c r="V11" i="20"/>
  <c r="V15" i="20" s="1"/>
  <c r="AA11" i="20"/>
  <c r="AA15" i="20" s="1"/>
  <c r="U11" i="20"/>
  <c r="U15" i="20" s="1"/>
  <c r="M11" i="20"/>
  <c r="R11" i="20"/>
  <c r="AB11" i="20"/>
  <c r="AB15" i="20" s="1"/>
  <c r="X11" i="20"/>
  <c r="X15" i="20" s="1"/>
  <c r="T11" i="20"/>
  <c r="T15" i="20" s="1"/>
  <c r="P11" i="20"/>
  <c r="N11" i="20"/>
  <c r="S11" i="20"/>
  <c r="S15" i="20" s="1"/>
  <c r="Y11" i="20"/>
  <c r="Y15" i="20" s="1"/>
  <c r="S39" i="20"/>
  <c r="S43" i="20" s="1"/>
  <c r="O39" i="20"/>
  <c r="P39" i="20"/>
  <c r="X39" i="20"/>
  <c r="X43" i="20" s="1"/>
  <c r="R39" i="20"/>
  <c r="Z39" i="20"/>
  <c r="Z43" i="20" s="1"/>
  <c r="M39" i="20"/>
  <c r="Q39" i="20"/>
  <c r="U39" i="20"/>
  <c r="U43" i="20" s="1"/>
  <c r="Y39" i="20"/>
  <c r="Y43" i="20" s="1"/>
  <c r="W39" i="20"/>
  <c r="W43" i="20" s="1"/>
  <c r="W95" i="20"/>
  <c r="W99" i="20" s="1"/>
  <c r="S95" i="20"/>
  <c r="S99" i="20" s="1"/>
  <c r="O95" i="20"/>
  <c r="P95" i="20"/>
  <c r="X95" i="20"/>
  <c r="X99" i="20" s="1"/>
  <c r="AA95" i="20"/>
  <c r="AA99" i="20" s="1"/>
  <c r="M95" i="20"/>
  <c r="Q95" i="20"/>
  <c r="U95" i="20"/>
  <c r="U99" i="20" s="1"/>
  <c r="G95" i="19"/>
  <c r="U95" i="19"/>
  <c r="U99" i="19" s="1"/>
  <c r="R11" i="19"/>
  <c r="R67" i="19"/>
  <c r="Q95" i="19"/>
  <c r="Z67" i="19"/>
  <c r="Z71" i="19" s="1"/>
  <c r="AA11" i="19"/>
  <c r="AA15" i="19" s="1"/>
  <c r="O11" i="19"/>
  <c r="H11" i="19"/>
  <c r="W11" i="19"/>
  <c r="W15" i="19" s="1"/>
  <c r="S11" i="19"/>
  <c r="S15" i="19" s="1"/>
  <c r="V11" i="19"/>
  <c r="V15" i="19" s="1"/>
  <c r="Z11" i="19"/>
  <c r="Z15" i="19" s="1"/>
  <c r="Y39" i="19"/>
  <c r="Y43" i="19" s="1"/>
  <c r="AB39" i="19"/>
  <c r="AB43" i="19" s="1"/>
  <c r="X39" i="19"/>
  <c r="X43" i="19" s="1"/>
  <c r="T39" i="19"/>
  <c r="T43" i="19" s="1"/>
  <c r="P39" i="19"/>
  <c r="H39" i="19"/>
  <c r="AA39" i="19"/>
  <c r="AA43" i="19" s="1"/>
  <c r="W39" i="19"/>
  <c r="W43" i="19" s="1"/>
  <c r="S39" i="19"/>
  <c r="S43" i="19" s="1"/>
  <c r="O39" i="19"/>
  <c r="V39" i="19"/>
  <c r="V43" i="19" s="1"/>
  <c r="AB67" i="19"/>
  <c r="AB71" i="19" s="1"/>
  <c r="X67" i="19"/>
  <c r="X71" i="19" s="1"/>
  <c r="T67" i="19"/>
  <c r="T71" i="19" s="1"/>
  <c r="P67" i="19"/>
  <c r="H67" i="19"/>
  <c r="AA67" i="19"/>
  <c r="AA71" i="19" s="1"/>
  <c r="W67" i="19"/>
  <c r="W71" i="19" s="1"/>
  <c r="S67" i="19"/>
  <c r="S71" i="19" s="1"/>
  <c r="O67" i="19"/>
  <c r="V67" i="19"/>
  <c r="V71" i="19" s="1"/>
  <c r="P11" i="19"/>
  <c r="T11" i="19"/>
  <c r="T15" i="19" s="1"/>
  <c r="X11" i="19"/>
  <c r="X15" i="19" s="1"/>
  <c r="AB11" i="19"/>
  <c r="AB15" i="19" s="1"/>
  <c r="M11" i="19"/>
  <c r="Q11" i="19"/>
  <c r="U11" i="19"/>
  <c r="U15" i="19" s="1"/>
  <c r="M39" i="19"/>
  <c r="Q39" i="19"/>
  <c r="U39" i="19"/>
  <c r="U43" i="19" s="1"/>
  <c r="N67" i="19"/>
  <c r="M67" i="19"/>
  <c r="Q67" i="19"/>
  <c r="U67" i="19"/>
  <c r="U71" i="19" s="1"/>
  <c r="AB95" i="19"/>
  <c r="AB99" i="19" s="1"/>
  <c r="X95" i="19"/>
  <c r="X99" i="19" s="1"/>
  <c r="T95" i="19"/>
  <c r="T99" i="19" s="1"/>
  <c r="P95" i="19"/>
  <c r="Z95" i="19"/>
  <c r="Z99" i="19" s="1"/>
  <c r="V95" i="19"/>
  <c r="V99" i="19" s="1"/>
  <c r="R95" i="19"/>
  <c r="N95" i="19"/>
  <c r="O95" i="19"/>
  <c r="W95" i="19"/>
  <c r="W99" i="19" s="1"/>
  <c r="A4" i="1"/>
  <c r="G16" i="25" l="1"/>
  <c r="Y26" i="19"/>
  <c r="Y15" i="19"/>
  <c r="G15" i="25"/>
  <c r="G14" i="25"/>
  <c r="AA23" i="20"/>
  <c r="V23" i="20"/>
  <c r="T23" i="20"/>
  <c r="X23" i="20"/>
  <c r="U23" i="20"/>
  <c r="AB23" i="20"/>
  <c r="S23" i="20"/>
  <c r="Y23" i="20"/>
  <c r="Z23" i="20"/>
  <c r="W23" i="20"/>
  <c r="G22" i="25"/>
  <c r="G18" i="25"/>
  <c r="G20" i="25"/>
  <c r="G13" i="25"/>
  <c r="G28" i="25"/>
  <c r="AD16" i="25" s="1"/>
  <c r="G8" i="21" s="1"/>
  <c r="G17" i="25"/>
  <c r="G24" i="25"/>
  <c r="G19" i="25"/>
  <c r="G21" i="25"/>
  <c r="G27" i="25"/>
  <c r="G23" i="25"/>
  <c r="G25" i="25"/>
  <c r="Y18" i="19"/>
  <c r="Y25" i="19"/>
  <c r="Y20" i="19"/>
  <c r="Y17" i="19"/>
  <c r="Y13" i="19"/>
  <c r="Y22" i="19"/>
  <c r="Y19" i="19"/>
  <c r="AA78" i="19"/>
  <c r="AA75" i="19"/>
  <c r="AA82" i="19"/>
  <c r="AA81" i="19"/>
  <c r="AA79" i="19"/>
  <c r="AA70" i="19"/>
  <c r="AA77" i="19"/>
  <c r="AA76" i="19"/>
  <c r="AA73" i="19"/>
  <c r="AA80" i="19"/>
  <c r="AA74" i="19"/>
  <c r="AA69" i="19"/>
  <c r="AB109" i="19"/>
  <c r="AB103" i="19"/>
  <c r="AB105" i="19"/>
  <c r="AB98" i="19"/>
  <c r="AB108" i="19"/>
  <c r="AB107" i="19"/>
  <c r="AB106" i="19"/>
  <c r="AB101" i="19"/>
  <c r="AB104" i="19"/>
  <c r="AB110" i="19"/>
  <c r="AB97" i="19"/>
  <c r="AB102" i="19"/>
  <c r="AB75" i="19"/>
  <c r="AB81" i="19"/>
  <c r="AB79" i="19"/>
  <c r="AB70" i="19"/>
  <c r="AB77" i="19"/>
  <c r="AB74" i="19"/>
  <c r="AB73" i="19"/>
  <c r="AB78" i="19"/>
  <c r="AB82" i="19"/>
  <c r="AB80" i="19"/>
  <c r="AB76" i="19"/>
  <c r="AB69" i="19"/>
  <c r="T47" i="19"/>
  <c r="T41" i="19"/>
  <c r="T54" i="19"/>
  <c r="T53" i="19"/>
  <c r="T49" i="19"/>
  <c r="T45" i="19"/>
  <c r="T52" i="19"/>
  <c r="T51" i="19"/>
  <c r="T48" i="19"/>
  <c r="T42" i="19"/>
  <c r="T50" i="19"/>
  <c r="T46" i="19"/>
  <c r="Z73" i="19"/>
  <c r="Z78" i="19"/>
  <c r="Z75" i="19"/>
  <c r="Z82" i="19"/>
  <c r="Z81" i="19"/>
  <c r="Z79" i="19"/>
  <c r="Z70" i="19"/>
  <c r="Z80" i="19"/>
  <c r="Z69" i="19"/>
  <c r="Z76" i="19"/>
  <c r="Z74" i="19"/>
  <c r="Z77" i="19"/>
  <c r="T109" i="19"/>
  <c r="T103" i="19"/>
  <c r="T105" i="19"/>
  <c r="T98" i="19"/>
  <c r="T108" i="19"/>
  <c r="T107" i="19"/>
  <c r="T106" i="19"/>
  <c r="T101" i="19"/>
  <c r="T97" i="19"/>
  <c r="T102" i="19"/>
  <c r="T104" i="19"/>
  <c r="T110" i="19"/>
  <c r="U81" i="19"/>
  <c r="U79" i="19"/>
  <c r="U77" i="19"/>
  <c r="U74" i="19"/>
  <c r="U80" i="19"/>
  <c r="U69" i="19"/>
  <c r="U78" i="19"/>
  <c r="U75" i="19"/>
  <c r="U82" i="19"/>
  <c r="U70" i="19"/>
  <c r="U73" i="19"/>
  <c r="U76" i="19"/>
  <c r="S78" i="19"/>
  <c r="S75" i="19"/>
  <c r="S82" i="19"/>
  <c r="S81" i="19"/>
  <c r="S79" i="19"/>
  <c r="S70" i="19"/>
  <c r="S77" i="19"/>
  <c r="S76" i="19"/>
  <c r="S73" i="19"/>
  <c r="S69" i="19"/>
  <c r="S80" i="19"/>
  <c r="S74" i="19"/>
  <c r="V54" i="19"/>
  <c r="V50" i="19"/>
  <c r="V46" i="19"/>
  <c r="V52" i="19"/>
  <c r="V51" i="19"/>
  <c r="V48" i="19"/>
  <c r="V42" i="19"/>
  <c r="V41" i="19"/>
  <c r="V47" i="19"/>
  <c r="V53" i="19"/>
  <c r="V49" i="19"/>
  <c r="V45" i="19"/>
  <c r="X53" i="19"/>
  <c r="X49" i="19"/>
  <c r="X45" i="19"/>
  <c r="X47" i="19"/>
  <c r="X41" i="19"/>
  <c r="X46" i="19"/>
  <c r="X54" i="19"/>
  <c r="X50" i="19"/>
  <c r="X51" i="19"/>
  <c r="X52" i="19"/>
  <c r="X48" i="19"/>
  <c r="X42" i="19"/>
  <c r="Y104" i="19"/>
  <c r="Y97" i="19"/>
  <c r="Y106" i="19"/>
  <c r="Y101" i="19"/>
  <c r="Y109" i="19"/>
  <c r="Y108" i="19"/>
  <c r="Y107" i="19"/>
  <c r="Y102" i="19"/>
  <c r="Y110" i="19"/>
  <c r="Y98" i="19"/>
  <c r="Y103" i="19"/>
  <c r="Y105" i="19"/>
  <c r="AA101" i="19"/>
  <c r="AA109" i="19"/>
  <c r="AA103" i="19"/>
  <c r="AA105" i="19"/>
  <c r="AA98" i="19"/>
  <c r="AA108" i="19"/>
  <c r="AA104" i="19"/>
  <c r="AA97" i="19"/>
  <c r="AA110" i="19"/>
  <c r="AA106" i="19"/>
  <c r="AA102" i="19"/>
  <c r="AA107" i="19"/>
  <c r="S101" i="19"/>
  <c r="S109" i="19"/>
  <c r="S103" i="19"/>
  <c r="S105" i="19"/>
  <c r="S98" i="19"/>
  <c r="S104" i="19"/>
  <c r="S97" i="19"/>
  <c r="S110" i="19"/>
  <c r="S106" i="19"/>
  <c r="S108" i="19"/>
  <c r="S102" i="19"/>
  <c r="S107" i="19"/>
  <c r="W50" i="19"/>
  <c r="W46" i="19"/>
  <c r="W53" i="19"/>
  <c r="W49" i="19"/>
  <c r="W45" i="19"/>
  <c r="W47" i="19"/>
  <c r="W41" i="19"/>
  <c r="W54" i="19"/>
  <c r="W42" i="19"/>
  <c r="W52" i="19"/>
  <c r="W48" i="19"/>
  <c r="W51" i="19"/>
  <c r="U103" i="19"/>
  <c r="U105" i="19"/>
  <c r="U98" i="19"/>
  <c r="U108" i="19"/>
  <c r="U107" i="19"/>
  <c r="U102" i="19"/>
  <c r="U101" i="19"/>
  <c r="U109" i="19"/>
  <c r="U104" i="19"/>
  <c r="U106" i="19"/>
  <c r="U97" i="19"/>
  <c r="U110" i="19"/>
  <c r="Z52" i="19"/>
  <c r="Z51" i="19"/>
  <c r="Z48" i="19"/>
  <c r="Z42" i="19"/>
  <c r="Z50" i="19"/>
  <c r="Z46" i="19"/>
  <c r="Z53" i="19"/>
  <c r="Z49" i="19"/>
  <c r="Z45" i="19"/>
  <c r="Z41" i="19"/>
  <c r="Z54" i="19"/>
  <c r="Z47" i="19"/>
  <c r="U47" i="19"/>
  <c r="U41" i="19"/>
  <c r="U54" i="19"/>
  <c r="U50" i="19"/>
  <c r="U46" i="19"/>
  <c r="U52" i="19"/>
  <c r="U51" i="19"/>
  <c r="U48" i="19"/>
  <c r="U42" i="19"/>
  <c r="U49" i="19"/>
  <c r="U53" i="19"/>
  <c r="U45" i="19"/>
  <c r="AA52" i="19"/>
  <c r="AA51" i="19"/>
  <c r="AA48" i="19"/>
  <c r="AA42" i="19"/>
  <c r="AA47" i="19"/>
  <c r="AA41" i="19"/>
  <c r="AA53" i="19"/>
  <c r="AA49" i="19"/>
  <c r="AA45" i="19"/>
  <c r="AA50" i="19"/>
  <c r="AA46" i="19"/>
  <c r="AA54" i="19"/>
  <c r="Y53" i="19"/>
  <c r="Y49" i="19"/>
  <c r="Y45" i="19"/>
  <c r="Y52" i="19"/>
  <c r="Y51" i="19"/>
  <c r="Y48" i="19"/>
  <c r="Y42" i="19"/>
  <c r="Y54" i="19"/>
  <c r="Y50" i="19"/>
  <c r="Y46" i="19"/>
  <c r="Y47" i="19"/>
  <c r="Y41" i="19"/>
  <c r="Y21" i="19"/>
  <c r="W74" i="19"/>
  <c r="W80" i="19"/>
  <c r="W69" i="19"/>
  <c r="W76" i="19"/>
  <c r="W73" i="19"/>
  <c r="W81" i="19"/>
  <c r="W79" i="19"/>
  <c r="W70" i="19"/>
  <c r="W77" i="19"/>
  <c r="W75" i="19"/>
  <c r="W82" i="19"/>
  <c r="W78" i="19"/>
  <c r="Z106" i="19"/>
  <c r="Z101" i="19"/>
  <c r="Z109" i="19"/>
  <c r="Z103" i="19"/>
  <c r="Z102" i="19"/>
  <c r="Z104" i="19"/>
  <c r="Z97" i="19"/>
  <c r="Z110" i="19"/>
  <c r="Z108" i="19"/>
  <c r="Z107" i="19"/>
  <c r="Z98" i="19"/>
  <c r="Z105" i="19"/>
  <c r="T75" i="19"/>
  <c r="T81" i="19"/>
  <c r="T79" i="19"/>
  <c r="T70" i="19"/>
  <c r="T77" i="19"/>
  <c r="T74" i="19"/>
  <c r="T73" i="19"/>
  <c r="T78" i="19"/>
  <c r="T82" i="19"/>
  <c r="T80" i="19"/>
  <c r="T76" i="19"/>
  <c r="T69" i="19"/>
  <c r="Y23" i="19"/>
  <c r="AB48" i="19"/>
  <c r="AB42" i="19"/>
  <c r="AB47" i="19"/>
  <c r="AB41" i="19"/>
  <c r="AB54" i="19"/>
  <c r="AB53" i="19"/>
  <c r="AB49" i="19"/>
  <c r="AB45" i="19"/>
  <c r="AB52" i="19"/>
  <c r="AB51" i="19"/>
  <c r="AB46" i="19"/>
  <c r="AB50" i="19"/>
  <c r="V105" i="19"/>
  <c r="V98" i="19"/>
  <c r="V108" i="19"/>
  <c r="V107" i="19"/>
  <c r="V102" i="19"/>
  <c r="V104" i="19"/>
  <c r="V97" i="19"/>
  <c r="V110" i="19"/>
  <c r="V109" i="19"/>
  <c r="V103" i="19"/>
  <c r="V106" i="19"/>
  <c r="V101" i="19"/>
  <c r="S52" i="19"/>
  <c r="S51" i="19"/>
  <c r="S48" i="19"/>
  <c r="S42" i="19"/>
  <c r="S47" i="19"/>
  <c r="S41" i="19"/>
  <c r="S53" i="19"/>
  <c r="S49" i="19"/>
  <c r="S45" i="19"/>
  <c r="S50" i="19"/>
  <c r="S54" i="19"/>
  <c r="S46" i="19"/>
  <c r="W108" i="19"/>
  <c r="W107" i="19"/>
  <c r="W102" i="19"/>
  <c r="W104" i="19"/>
  <c r="W97" i="19"/>
  <c r="W110" i="19"/>
  <c r="W106" i="19"/>
  <c r="W103" i="19"/>
  <c r="W105" i="19"/>
  <c r="W98" i="19"/>
  <c r="W109" i="19"/>
  <c r="W101" i="19"/>
  <c r="X102" i="19"/>
  <c r="X104" i="19"/>
  <c r="X97" i="19"/>
  <c r="X110" i="19"/>
  <c r="X106" i="19"/>
  <c r="X101" i="19"/>
  <c r="X105" i="19"/>
  <c r="X98" i="19"/>
  <c r="X108" i="19"/>
  <c r="X107" i="19"/>
  <c r="X109" i="19"/>
  <c r="X103" i="19"/>
  <c r="V77" i="19"/>
  <c r="V74" i="19"/>
  <c r="V80" i="19"/>
  <c r="V69" i="19"/>
  <c r="V76" i="19"/>
  <c r="V75" i="19"/>
  <c r="V82" i="19"/>
  <c r="V81" i="19"/>
  <c r="V79" i="19"/>
  <c r="V70" i="19"/>
  <c r="V78" i="19"/>
  <c r="V73" i="19"/>
  <c r="X80" i="19"/>
  <c r="X76" i="19"/>
  <c r="X73" i="19"/>
  <c r="X78" i="19"/>
  <c r="X77" i="19"/>
  <c r="X74" i="19"/>
  <c r="X69" i="19"/>
  <c r="X75" i="19"/>
  <c r="X82" i="19"/>
  <c r="X70" i="19"/>
  <c r="X81" i="19"/>
  <c r="X79" i="19"/>
  <c r="Y14" i="19"/>
  <c r="Y24" i="19"/>
  <c r="Y76" i="19"/>
  <c r="Y73" i="19"/>
  <c r="Y78" i="19"/>
  <c r="Y75" i="19"/>
  <c r="Y82" i="19"/>
  <c r="Y74" i="19"/>
  <c r="Y80" i="19"/>
  <c r="Y69" i="19"/>
  <c r="Y77" i="19"/>
  <c r="Y70" i="19"/>
  <c r="Y81" i="19"/>
  <c r="Y79" i="19"/>
  <c r="AA106" i="20"/>
  <c r="AA103" i="20"/>
  <c r="AA101" i="20"/>
  <c r="AA109" i="20"/>
  <c r="AA98" i="20"/>
  <c r="AA105" i="20"/>
  <c r="AA102" i="20"/>
  <c r="AA108" i="20"/>
  <c r="AA107" i="20"/>
  <c r="AA97" i="20"/>
  <c r="AA104" i="20"/>
  <c r="AB48" i="20"/>
  <c r="AB50" i="20"/>
  <c r="AB45" i="20"/>
  <c r="AB52" i="20"/>
  <c r="AB51" i="20"/>
  <c r="AB47" i="20"/>
  <c r="AB53" i="20"/>
  <c r="AB42" i="20"/>
  <c r="AB49" i="20"/>
  <c r="AB46" i="20"/>
  <c r="AB41" i="20"/>
  <c r="X108" i="20"/>
  <c r="X107" i="20"/>
  <c r="X97" i="20"/>
  <c r="X104" i="20"/>
  <c r="X102" i="20"/>
  <c r="X101" i="20"/>
  <c r="X106" i="20"/>
  <c r="X103" i="20"/>
  <c r="X109" i="20"/>
  <c r="X98" i="20"/>
  <c r="X105" i="20"/>
  <c r="V105" i="20"/>
  <c r="V109" i="20"/>
  <c r="V102" i="20"/>
  <c r="V108" i="20"/>
  <c r="V107" i="20"/>
  <c r="V97" i="20"/>
  <c r="V104" i="20"/>
  <c r="V101" i="20"/>
  <c r="V106" i="20"/>
  <c r="V103" i="20"/>
  <c r="V98" i="20"/>
  <c r="U50" i="20"/>
  <c r="U45" i="20"/>
  <c r="U47" i="20"/>
  <c r="U51" i="20"/>
  <c r="U53" i="20"/>
  <c r="U42" i="20"/>
  <c r="U49" i="20"/>
  <c r="U46" i="20"/>
  <c r="U41" i="20"/>
  <c r="U52" i="20"/>
  <c r="U48" i="20"/>
  <c r="S52" i="20"/>
  <c r="S41" i="20"/>
  <c r="S45" i="20"/>
  <c r="S48" i="20"/>
  <c r="S50" i="20"/>
  <c r="S51" i="20"/>
  <c r="S47" i="20"/>
  <c r="S53" i="20"/>
  <c r="S42" i="20"/>
  <c r="S49" i="20"/>
  <c r="S46" i="20"/>
  <c r="Z46" i="20"/>
  <c r="Z48" i="20"/>
  <c r="Z52" i="20"/>
  <c r="Z41" i="20"/>
  <c r="Z50" i="20"/>
  <c r="Z45" i="20"/>
  <c r="Z51" i="20"/>
  <c r="Z47" i="20"/>
  <c r="Z53" i="20"/>
  <c r="Z42" i="20"/>
  <c r="Z49" i="20"/>
  <c r="T103" i="20"/>
  <c r="T106" i="20"/>
  <c r="T109" i="20"/>
  <c r="T98" i="20"/>
  <c r="T105" i="20"/>
  <c r="T102" i="20"/>
  <c r="T108" i="20"/>
  <c r="T107" i="20"/>
  <c r="T97" i="20"/>
  <c r="T104" i="20"/>
  <c r="T101" i="20"/>
  <c r="Y104" i="20"/>
  <c r="Y108" i="20"/>
  <c r="Y107" i="20"/>
  <c r="Y101" i="20"/>
  <c r="Y97" i="20"/>
  <c r="Y106" i="20"/>
  <c r="Y103" i="20"/>
  <c r="Y109" i="20"/>
  <c r="Y98" i="20"/>
  <c r="Y105" i="20"/>
  <c r="Y102" i="20"/>
  <c r="X53" i="20"/>
  <c r="X42" i="20"/>
  <c r="X46" i="20"/>
  <c r="X49" i="20"/>
  <c r="X52" i="20"/>
  <c r="X41" i="20"/>
  <c r="X48" i="20"/>
  <c r="X50" i="20"/>
  <c r="X45" i="20"/>
  <c r="X51" i="20"/>
  <c r="X47" i="20"/>
  <c r="T48" i="20"/>
  <c r="T50" i="20"/>
  <c r="T45" i="20"/>
  <c r="T51" i="20"/>
  <c r="T52" i="20"/>
  <c r="T47" i="20"/>
  <c r="T53" i="20"/>
  <c r="T42" i="20"/>
  <c r="T49" i="20"/>
  <c r="T46" i="20"/>
  <c r="T41" i="20"/>
  <c r="W47" i="20"/>
  <c r="W53" i="20"/>
  <c r="W42" i="20"/>
  <c r="W49" i="20"/>
  <c r="W51" i="20"/>
  <c r="W46" i="20"/>
  <c r="W52" i="20"/>
  <c r="W41" i="20"/>
  <c r="W48" i="20"/>
  <c r="W50" i="20"/>
  <c r="W45" i="20"/>
  <c r="S106" i="20"/>
  <c r="S103" i="20"/>
  <c r="S101" i="20"/>
  <c r="S109" i="20"/>
  <c r="S98" i="20"/>
  <c r="S105" i="20"/>
  <c r="S102" i="20"/>
  <c r="S108" i="20"/>
  <c r="S107" i="20"/>
  <c r="S97" i="20"/>
  <c r="S104" i="20"/>
  <c r="U109" i="20"/>
  <c r="U98" i="20"/>
  <c r="U105" i="20"/>
  <c r="U103" i="20"/>
  <c r="U102" i="20"/>
  <c r="U108" i="20"/>
  <c r="U107" i="20"/>
  <c r="U97" i="20"/>
  <c r="U104" i="20"/>
  <c r="U101" i="20"/>
  <c r="U106" i="20"/>
  <c r="W102" i="20"/>
  <c r="W105" i="20"/>
  <c r="W108" i="20"/>
  <c r="W107" i="20"/>
  <c r="W97" i="20"/>
  <c r="W104" i="20"/>
  <c r="W101" i="20"/>
  <c r="W106" i="20"/>
  <c r="W103" i="20"/>
  <c r="W109" i="20"/>
  <c r="W98" i="20"/>
  <c r="AB103" i="20"/>
  <c r="AB106" i="20"/>
  <c r="AB109" i="20"/>
  <c r="AB98" i="20"/>
  <c r="AB105" i="20"/>
  <c r="AB102" i="20"/>
  <c r="AB108" i="20"/>
  <c r="AB107" i="20"/>
  <c r="AB97" i="20"/>
  <c r="AB104" i="20"/>
  <c r="AB101" i="20"/>
  <c r="Y49" i="20"/>
  <c r="Y41" i="20"/>
  <c r="Y46" i="20"/>
  <c r="Y52" i="20"/>
  <c r="Y48" i="20"/>
  <c r="Y53" i="20"/>
  <c r="Y50" i="20"/>
  <c r="Y45" i="20"/>
  <c r="Y51" i="20"/>
  <c r="Y47" i="20"/>
  <c r="Y42" i="20"/>
  <c r="Z101" i="20"/>
  <c r="Z104" i="20"/>
  <c r="Z106" i="20"/>
  <c r="Z103" i="20"/>
  <c r="Z109" i="20"/>
  <c r="Z98" i="20"/>
  <c r="Z105" i="20"/>
  <c r="Z102" i="20"/>
  <c r="Z108" i="20"/>
  <c r="Z107" i="20"/>
  <c r="Z97" i="20"/>
  <c r="V51" i="20"/>
  <c r="V42" i="20"/>
  <c r="V47" i="20"/>
  <c r="V53" i="20"/>
  <c r="V49" i="20"/>
  <c r="V46" i="20"/>
  <c r="V52" i="20"/>
  <c r="V41" i="20"/>
  <c r="V48" i="20"/>
  <c r="V45" i="20"/>
  <c r="V50" i="20"/>
  <c r="AA52" i="20"/>
  <c r="AA41" i="20"/>
  <c r="AA50" i="20"/>
  <c r="AA45" i="20"/>
  <c r="AA48" i="20"/>
  <c r="AA51" i="20"/>
  <c r="AA47" i="20"/>
  <c r="AA53" i="20"/>
  <c r="AA42" i="20"/>
  <c r="AA49" i="20"/>
  <c r="AA46" i="20"/>
  <c r="Y24" i="20"/>
  <c r="Y17" i="20"/>
  <c r="Y22" i="20"/>
  <c r="Y14" i="20"/>
  <c r="Y20" i="20"/>
  <c r="Y25" i="20"/>
  <c r="Y21" i="20"/>
  <c r="Y18" i="20"/>
  <c r="Y13" i="20"/>
  <c r="Y19" i="20"/>
  <c r="Z20" i="20"/>
  <c r="Z22" i="20"/>
  <c r="Z25" i="20"/>
  <c r="Z21" i="20"/>
  <c r="Z18" i="20"/>
  <c r="Z13" i="20"/>
  <c r="Z19" i="20"/>
  <c r="Z14" i="20"/>
  <c r="Z24" i="20"/>
  <c r="Z17" i="20"/>
  <c r="W22" i="20"/>
  <c r="W19" i="20"/>
  <c r="W14" i="20"/>
  <c r="W25" i="20"/>
  <c r="W24" i="20"/>
  <c r="W17" i="20"/>
  <c r="W20" i="20"/>
  <c r="W21" i="20"/>
  <c r="W18" i="20"/>
  <c r="W13" i="20"/>
  <c r="AA24" i="20"/>
  <c r="AA25" i="20"/>
  <c r="AA21" i="20"/>
  <c r="AA18" i="20"/>
  <c r="AA13" i="20"/>
  <c r="AA20" i="20"/>
  <c r="AA19" i="20"/>
  <c r="AA14" i="20"/>
  <c r="AA17" i="20"/>
  <c r="AA22" i="20"/>
  <c r="X24" i="20"/>
  <c r="X17" i="20"/>
  <c r="X20" i="20"/>
  <c r="X25" i="20"/>
  <c r="X14" i="20"/>
  <c r="X18" i="20"/>
  <c r="X22" i="20"/>
  <c r="X19" i="20"/>
  <c r="X21" i="20"/>
  <c r="X13" i="20"/>
  <c r="AB25" i="20"/>
  <c r="AB21" i="20"/>
  <c r="AB18" i="20"/>
  <c r="AB13" i="20"/>
  <c r="AB17" i="20"/>
  <c r="AB22" i="20"/>
  <c r="AB19" i="20"/>
  <c r="AB14" i="20"/>
  <c r="AB24" i="20"/>
  <c r="AB20" i="20"/>
  <c r="S20" i="20"/>
  <c r="S25" i="20"/>
  <c r="S21" i="20"/>
  <c r="S18" i="20"/>
  <c r="S13" i="20"/>
  <c r="S14" i="20"/>
  <c r="S24" i="20"/>
  <c r="S17" i="20"/>
  <c r="S22" i="20"/>
  <c r="S19" i="20"/>
  <c r="U24" i="20"/>
  <c r="U25" i="20"/>
  <c r="U18" i="20"/>
  <c r="U22" i="20"/>
  <c r="U19" i="20"/>
  <c r="U14" i="20"/>
  <c r="U20" i="20"/>
  <c r="U13" i="20"/>
  <c r="U17" i="20"/>
  <c r="U21" i="20"/>
  <c r="V22" i="20"/>
  <c r="V19" i="20"/>
  <c r="V14" i="20"/>
  <c r="V21" i="20"/>
  <c r="V13" i="20"/>
  <c r="V24" i="20"/>
  <c r="V17" i="20"/>
  <c r="V25" i="20"/>
  <c r="V20" i="20"/>
  <c r="V18" i="20"/>
  <c r="T25" i="20"/>
  <c r="T21" i="20"/>
  <c r="T18" i="20"/>
  <c r="T13" i="20"/>
  <c r="T20" i="20"/>
  <c r="T24" i="20"/>
  <c r="T17" i="20"/>
  <c r="T22" i="20"/>
  <c r="T19" i="20"/>
  <c r="T14" i="20"/>
  <c r="AB110" i="20"/>
  <c r="V110" i="20"/>
  <c r="AA54" i="20"/>
  <c r="Y110" i="20"/>
  <c r="Z110" i="20"/>
  <c r="AB54" i="20"/>
  <c r="W26" i="20"/>
  <c r="T110" i="20"/>
  <c r="Z26" i="20"/>
  <c r="V54" i="20"/>
  <c r="T54" i="20"/>
  <c r="AA110" i="20"/>
  <c r="S26" i="20"/>
  <c r="X26" i="20"/>
  <c r="V26" i="20"/>
  <c r="U110" i="20"/>
  <c r="W54" i="20"/>
  <c r="Y54" i="20"/>
  <c r="S54" i="20"/>
  <c r="AB26" i="20"/>
  <c r="U26" i="20"/>
  <c r="S110" i="20"/>
  <c r="U54" i="20"/>
  <c r="X54" i="20"/>
  <c r="X110" i="20"/>
  <c r="W110" i="20"/>
  <c r="Z54" i="20"/>
  <c r="Y26" i="20"/>
  <c r="T26" i="20"/>
  <c r="AA26" i="20"/>
  <c r="X25" i="19"/>
  <c r="X22" i="19"/>
  <c r="X20" i="19"/>
  <c r="X18" i="19"/>
  <c r="X14" i="19"/>
  <c r="X13" i="19"/>
  <c r="X24" i="19"/>
  <c r="X23" i="19"/>
  <c r="X21" i="19"/>
  <c r="X19" i="19"/>
  <c r="X17" i="19"/>
  <c r="X26" i="19"/>
  <c r="T25" i="19"/>
  <c r="T22" i="19"/>
  <c r="T20" i="19"/>
  <c r="T18" i="19"/>
  <c r="T14" i="19"/>
  <c r="T24" i="19"/>
  <c r="T23" i="19"/>
  <c r="T21" i="19"/>
  <c r="T19" i="19"/>
  <c r="T17" i="19"/>
  <c r="T13" i="19"/>
  <c r="T26" i="19"/>
  <c r="S26" i="19"/>
  <c r="S25" i="19"/>
  <c r="S22" i="19"/>
  <c r="S20" i="19"/>
  <c r="S18" i="19"/>
  <c r="S14" i="19"/>
  <c r="S21" i="19"/>
  <c r="S23" i="19"/>
  <c r="S13" i="19"/>
  <c r="S19" i="19"/>
  <c r="S17" i="19"/>
  <c r="S24" i="19"/>
  <c r="AA26" i="19"/>
  <c r="AA25" i="19"/>
  <c r="AA22" i="19"/>
  <c r="AA20" i="19"/>
  <c r="AA18" i="19"/>
  <c r="AA14" i="19"/>
  <c r="AA24" i="19"/>
  <c r="AA17" i="19"/>
  <c r="AA19" i="19"/>
  <c r="AA23" i="19"/>
  <c r="AA13" i="19"/>
  <c r="AA21" i="19"/>
  <c r="Z24" i="19"/>
  <c r="Z23" i="19"/>
  <c r="Z21" i="19"/>
  <c r="Z19" i="19"/>
  <c r="Z17" i="19"/>
  <c r="Z13" i="19"/>
  <c r="Z26" i="19"/>
  <c r="Z25" i="19"/>
  <c r="Z22" i="19"/>
  <c r="Z20" i="19"/>
  <c r="Z18" i="19"/>
  <c r="Z14" i="19"/>
  <c r="W26" i="19"/>
  <c r="W25" i="19"/>
  <c r="W22" i="19"/>
  <c r="W20" i="19"/>
  <c r="W18" i="19"/>
  <c r="W14" i="19"/>
  <c r="W19" i="19"/>
  <c r="W21" i="19"/>
  <c r="W24" i="19"/>
  <c r="W17" i="19"/>
  <c r="W23" i="19"/>
  <c r="W13" i="19"/>
  <c r="U24" i="19"/>
  <c r="U23" i="19"/>
  <c r="U21" i="19"/>
  <c r="U19" i="19"/>
  <c r="U17" i="19"/>
  <c r="U13" i="19"/>
  <c r="U26" i="19"/>
  <c r="U20" i="19"/>
  <c r="U25" i="19"/>
  <c r="U18" i="19"/>
  <c r="U22" i="19"/>
  <c r="U14" i="19"/>
  <c r="AB25" i="19"/>
  <c r="AB22" i="19"/>
  <c r="AB20" i="19"/>
  <c r="AB18" i="19"/>
  <c r="AB14" i="19"/>
  <c r="AB13" i="19"/>
  <c r="AB24" i="19"/>
  <c r="AB23" i="19"/>
  <c r="AB21" i="19"/>
  <c r="AB19" i="19"/>
  <c r="AB17" i="19"/>
  <c r="AB26" i="19"/>
  <c r="V24" i="19"/>
  <c r="V23" i="19"/>
  <c r="V21" i="19"/>
  <c r="V19" i="19"/>
  <c r="V17" i="19"/>
  <c r="V13" i="19"/>
  <c r="V26" i="19"/>
  <c r="V25" i="19"/>
  <c r="V22" i="19"/>
  <c r="V20" i="19"/>
  <c r="V18" i="19"/>
  <c r="V14" i="19"/>
  <c r="S111" i="19" l="1"/>
  <c r="Y27" i="19"/>
  <c r="Z55" i="19"/>
  <c r="AA111" i="19"/>
  <c r="Y111" i="19"/>
  <c r="Y111" i="20"/>
  <c r="V111" i="20"/>
  <c r="Z111" i="20"/>
  <c r="AB111" i="20"/>
  <c r="AA55" i="20"/>
  <c r="AB55" i="20"/>
  <c r="W27" i="20"/>
  <c r="Z27" i="20"/>
  <c r="T111" i="20"/>
  <c r="Y83" i="19"/>
  <c r="T55" i="20"/>
  <c r="V55" i="20"/>
  <c r="V83" i="19"/>
  <c r="Z83" i="19"/>
  <c r="U111" i="19"/>
  <c r="AA111" i="20"/>
  <c r="T27" i="20"/>
  <c r="Z55" i="20"/>
  <c r="W111" i="20"/>
  <c r="S27" i="20"/>
  <c r="X55" i="20"/>
  <c r="AA27" i="20"/>
  <c r="Y27" i="20"/>
  <c r="X111" i="20"/>
  <c r="S111" i="20"/>
  <c r="S55" i="20"/>
  <c r="W55" i="20"/>
  <c r="U55" i="20"/>
  <c r="AB27" i="20"/>
  <c r="Y55" i="20"/>
  <c r="U27" i="20"/>
  <c r="U111" i="20"/>
  <c r="V27" i="20"/>
  <c r="X27" i="20"/>
  <c r="W83" i="19"/>
  <c r="AB111" i="19"/>
  <c r="X55" i="19"/>
  <c r="AA27" i="19"/>
  <c r="Y55" i="19"/>
  <c r="X83" i="19"/>
  <c r="X111" i="19"/>
  <c r="V111" i="19"/>
  <c r="S55" i="19"/>
  <c r="S27" i="19"/>
  <c r="AB55" i="19"/>
  <c r="U83" i="19"/>
  <c r="W27" i="19"/>
  <c r="T55" i="19"/>
  <c r="W111" i="19"/>
  <c r="T83" i="19"/>
  <c r="T111" i="19"/>
  <c r="S83" i="19"/>
  <c r="V55" i="19"/>
  <c r="X27" i="19"/>
  <c r="U55" i="19"/>
  <c r="Z111" i="19"/>
  <c r="V27" i="19"/>
  <c r="W55" i="19"/>
  <c r="AA83" i="19"/>
  <c r="AB27" i="19"/>
  <c r="U27" i="19"/>
  <c r="Z27" i="19"/>
  <c r="T27" i="19"/>
  <c r="AA55" i="19"/>
  <c r="AB83" i="19"/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H100" i="19" l="1"/>
  <c r="H16" i="19"/>
  <c r="G100" i="19"/>
  <c r="H44" i="19"/>
  <c r="G72" i="25"/>
  <c r="H16" i="25"/>
  <c r="I16" i="25" s="1"/>
  <c r="C8" i="21" s="1"/>
  <c r="G100" i="25"/>
  <c r="G72" i="19"/>
  <c r="H72" i="25"/>
  <c r="H44" i="25"/>
  <c r="H72" i="19"/>
  <c r="G16" i="19"/>
  <c r="G44" i="25"/>
  <c r="H100" i="25"/>
  <c r="G44" i="19"/>
  <c r="O71" i="25"/>
  <c r="H43" i="25"/>
  <c r="O99" i="19"/>
  <c r="N99" i="19"/>
  <c r="V71" i="25"/>
  <c r="G71" i="25"/>
  <c r="N15" i="19"/>
  <c r="T99" i="25"/>
  <c r="N15" i="25"/>
  <c r="R71" i="25"/>
  <c r="O43" i="19"/>
  <c r="H99" i="25"/>
  <c r="H43" i="19"/>
  <c r="N43" i="19"/>
  <c r="U43" i="25"/>
  <c r="G71" i="19"/>
  <c r="R15" i="25"/>
  <c r="V15" i="25"/>
  <c r="G43" i="19"/>
  <c r="V43" i="25"/>
  <c r="R15" i="19"/>
  <c r="R43" i="19"/>
  <c r="M71" i="25"/>
  <c r="P99" i="19"/>
  <c r="M15" i="19"/>
  <c r="R71" i="19"/>
  <c r="Q99" i="19"/>
  <c r="O15" i="25"/>
  <c r="V99" i="25"/>
  <c r="H112" i="25"/>
  <c r="G43" i="25"/>
  <c r="H15" i="19"/>
  <c r="N71" i="19"/>
  <c r="P43" i="25"/>
  <c r="M99" i="19"/>
  <c r="G99" i="19"/>
  <c r="G15" i="19"/>
  <c r="M43" i="25"/>
  <c r="O15" i="19"/>
  <c r="M43" i="19"/>
  <c r="H71" i="25"/>
  <c r="S99" i="25"/>
  <c r="Q99" i="25"/>
  <c r="U15" i="25"/>
  <c r="H28" i="19"/>
  <c r="P71" i="25"/>
  <c r="U99" i="25"/>
  <c r="S43" i="25"/>
  <c r="Q71" i="19"/>
  <c r="P71" i="19"/>
  <c r="T43" i="25"/>
  <c r="U71" i="25"/>
  <c r="Q43" i="19"/>
  <c r="P15" i="19"/>
  <c r="M99" i="25"/>
  <c r="T15" i="25"/>
  <c r="M15" i="25"/>
  <c r="H112" i="19"/>
  <c r="M71" i="19"/>
  <c r="O99" i="25"/>
  <c r="Q15" i="19"/>
  <c r="N43" i="25"/>
  <c r="G99" i="25"/>
  <c r="O43" i="25"/>
  <c r="H15" i="25"/>
  <c r="I15" i="25" s="1"/>
  <c r="C7" i="21" s="1"/>
  <c r="P15" i="25"/>
  <c r="Q15" i="25"/>
  <c r="N99" i="25"/>
  <c r="S71" i="25"/>
  <c r="H99" i="19"/>
  <c r="Q71" i="25"/>
  <c r="Q43" i="25"/>
  <c r="T71" i="25"/>
  <c r="H71" i="19"/>
  <c r="N71" i="25"/>
  <c r="R99" i="19"/>
  <c r="O71" i="19"/>
  <c r="R99" i="25"/>
  <c r="P99" i="25"/>
  <c r="S15" i="25"/>
  <c r="R43" i="25"/>
  <c r="P43" i="19"/>
  <c r="G51" i="25"/>
  <c r="O51" i="25"/>
  <c r="U51" i="25"/>
  <c r="H51" i="25"/>
  <c r="W51" i="25"/>
  <c r="R51" i="25"/>
  <c r="M51" i="25"/>
  <c r="Z51" i="25"/>
  <c r="N51" i="25"/>
  <c r="V51" i="25"/>
  <c r="Q51" i="25"/>
  <c r="AB51" i="25"/>
  <c r="Y51" i="25"/>
  <c r="T51" i="25"/>
  <c r="AA51" i="25"/>
  <c r="S51" i="25"/>
  <c r="X51" i="25"/>
  <c r="P51" i="25"/>
  <c r="M79" i="25"/>
  <c r="H98" i="19"/>
  <c r="P42" i="19"/>
  <c r="H84" i="25"/>
  <c r="H107" i="25"/>
  <c r="M110" i="25"/>
  <c r="H98" i="25"/>
  <c r="H103" i="25"/>
  <c r="H73" i="25"/>
  <c r="M98" i="25"/>
  <c r="H80" i="25"/>
  <c r="H70" i="25"/>
  <c r="W22" i="25"/>
  <c r="S18" i="25"/>
  <c r="R97" i="25"/>
  <c r="X18" i="25"/>
  <c r="S14" i="25"/>
  <c r="Z70" i="25"/>
  <c r="Z74" i="25"/>
  <c r="Z75" i="25"/>
  <c r="O18" i="25"/>
  <c r="S19" i="25"/>
  <c r="M109" i="25"/>
  <c r="Z97" i="25"/>
  <c r="V14" i="25"/>
  <c r="X24" i="25"/>
  <c r="P17" i="25"/>
  <c r="S25" i="25"/>
  <c r="S22" i="25"/>
  <c r="AB105" i="25"/>
  <c r="X20" i="25"/>
  <c r="Q104" i="25"/>
  <c r="H14" i="25"/>
  <c r="I14" i="25" s="1"/>
  <c r="C6" i="21" s="1"/>
  <c r="T42" i="25"/>
  <c r="T47" i="25"/>
  <c r="S17" i="25"/>
  <c r="R101" i="25"/>
  <c r="M106" i="25"/>
  <c r="H28" i="25"/>
  <c r="AC28" i="25" s="1"/>
  <c r="T45" i="25"/>
  <c r="Z78" i="25"/>
  <c r="AA101" i="25"/>
  <c r="Z101" i="25"/>
  <c r="AB13" i="25"/>
  <c r="Q47" i="19"/>
  <c r="H106" i="19"/>
  <c r="R47" i="19"/>
  <c r="H102" i="19"/>
  <c r="H109" i="25"/>
  <c r="H78" i="25"/>
  <c r="M103" i="25"/>
  <c r="H79" i="25"/>
  <c r="H106" i="25"/>
  <c r="X21" i="25"/>
  <c r="H105" i="25"/>
  <c r="AB103" i="25"/>
  <c r="H111" i="25"/>
  <c r="H27" i="25"/>
  <c r="Q103" i="25"/>
  <c r="H52" i="25"/>
  <c r="AB108" i="25"/>
  <c r="Z104" i="25"/>
  <c r="X13" i="25"/>
  <c r="T19" i="25"/>
  <c r="AA110" i="25"/>
  <c r="S20" i="25"/>
  <c r="S26" i="25"/>
  <c r="S103" i="25"/>
  <c r="X19" i="25"/>
  <c r="AB98" i="25"/>
  <c r="H49" i="25"/>
  <c r="S21" i="25"/>
  <c r="Z108" i="25"/>
  <c r="P25" i="25"/>
  <c r="Z76" i="25"/>
  <c r="Z109" i="25"/>
  <c r="Q110" i="25"/>
  <c r="Q106" i="25"/>
  <c r="R107" i="25"/>
  <c r="AA109" i="25"/>
  <c r="Q105" i="25"/>
  <c r="T41" i="25"/>
  <c r="H20" i="25"/>
  <c r="I20" i="25" s="1"/>
  <c r="C12" i="21" s="1"/>
  <c r="AA25" i="25"/>
  <c r="P26" i="25"/>
  <c r="AB102" i="25"/>
  <c r="N21" i="25"/>
  <c r="M101" i="25"/>
  <c r="T53" i="25"/>
  <c r="M107" i="25"/>
  <c r="M104" i="25"/>
  <c r="H13" i="25"/>
  <c r="I13" i="25" s="1"/>
  <c r="C5" i="21" s="1"/>
  <c r="G98" i="25"/>
  <c r="W19" i="25"/>
  <c r="V18" i="25"/>
  <c r="Y98" i="25"/>
  <c r="G81" i="19"/>
  <c r="U17" i="25"/>
  <c r="H108" i="25"/>
  <c r="H69" i="25"/>
  <c r="H101" i="25"/>
  <c r="H75" i="25"/>
  <c r="H81" i="25"/>
  <c r="M108" i="25"/>
  <c r="H77" i="25"/>
  <c r="AA98" i="25"/>
  <c r="X26" i="25"/>
  <c r="AA102" i="25"/>
  <c r="S23" i="25"/>
  <c r="Z81" i="25"/>
  <c r="AB104" i="25"/>
  <c r="Z69" i="25"/>
  <c r="O22" i="25"/>
  <c r="X14" i="25"/>
  <c r="S24" i="25"/>
  <c r="H45" i="25"/>
  <c r="Q97" i="25"/>
  <c r="T52" i="25"/>
  <c r="X23" i="25"/>
  <c r="P18" i="25"/>
  <c r="P23" i="25"/>
  <c r="T48" i="25"/>
  <c r="AB106" i="25"/>
  <c r="M97" i="25"/>
  <c r="H55" i="25"/>
  <c r="X22" i="25"/>
  <c r="Z106" i="25"/>
  <c r="Z80" i="25"/>
  <c r="H25" i="25"/>
  <c r="I25" i="25" s="1"/>
  <c r="H19" i="25"/>
  <c r="I19" i="25" s="1"/>
  <c r="C11" i="21" s="1"/>
  <c r="Y105" i="25"/>
  <c r="H41" i="25"/>
  <c r="Q101" i="25"/>
  <c r="Q109" i="25"/>
  <c r="T50" i="25"/>
  <c r="Z26" i="25"/>
  <c r="T49" i="25"/>
  <c r="R105" i="25"/>
  <c r="N25" i="25"/>
  <c r="AB20" i="25"/>
  <c r="Z18" i="25"/>
  <c r="P21" i="25"/>
  <c r="H50" i="25"/>
  <c r="AA18" i="25"/>
  <c r="O19" i="25"/>
  <c r="H24" i="25"/>
  <c r="I24" i="25" s="1"/>
  <c r="R104" i="25"/>
  <c r="P13" i="25"/>
  <c r="N20" i="25"/>
  <c r="W14" i="25"/>
  <c r="T20" i="25"/>
  <c r="N49" i="19"/>
  <c r="H103" i="19"/>
  <c r="M42" i="19"/>
  <c r="H109" i="19"/>
  <c r="H97" i="25"/>
  <c r="H104" i="25"/>
  <c r="H76" i="25"/>
  <c r="H74" i="25"/>
  <c r="H102" i="25"/>
  <c r="H83" i="25"/>
  <c r="G106" i="25"/>
  <c r="U23" i="25"/>
  <c r="W18" i="25"/>
  <c r="S13" i="25"/>
  <c r="Z105" i="25"/>
  <c r="AA106" i="25"/>
  <c r="Z98" i="25"/>
  <c r="AB19" i="25"/>
  <c r="AA108" i="25"/>
  <c r="X25" i="25"/>
  <c r="V26" i="25"/>
  <c r="AB101" i="25"/>
  <c r="H42" i="25"/>
  <c r="AB107" i="25"/>
  <c r="N18" i="25"/>
  <c r="AB110" i="25"/>
  <c r="AA97" i="25"/>
  <c r="P14" i="25"/>
  <c r="H53" i="25"/>
  <c r="Q102" i="25"/>
  <c r="Z107" i="25"/>
  <c r="O24" i="25"/>
  <c r="AA104" i="25"/>
  <c r="Z103" i="25"/>
  <c r="U26" i="25"/>
  <c r="H18" i="25"/>
  <c r="I18" i="25" s="1"/>
  <c r="C10" i="21" s="1"/>
  <c r="T54" i="25"/>
  <c r="AA24" i="25"/>
  <c r="AB97" i="25"/>
  <c r="Q107" i="25"/>
  <c r="Z73" i="25"/>
  <c r="G107" i="25"/>
  <c r="T46" i="25"/>
  <c r="H22" i="25"/>
  <c r="I22" i="25" s="1"/>
  <c r="C14" i="21" s="1"/>
  <c r="R109" i="25"/>
  <c r="G112" i="25"/>
  <c r="AD100" i="25" s="1"/>
  <c r="J8" i="21" s="1"/>
  <c r="S106" i="25"/>
  <c r="Z17" i="25"/>
  <c r="S109" i="25"/>
  <c r="S107" i="25"/>
  <c r="Y102" i="25"/>
  <c r="Z13" i="25"/>
  <c r="W17" i="25"/>
  <c r="V20" i="25"/>
  <c r="S108" i="25"/>
  <c r="Z21" i="25"/>
  <c r="Y109" i="25"/>
  <c r="O13" i="25"/>
  <c r="H17" i="25"/>
  <c r="I17" i="25" s="1"/>
  <c r="C9" i="21" s="1"/>
  <c r="AA23" i="25"/>
  <c r="G97" i="25"/>
  <c r="G108" i="25"/>
  <c r="V17" i="25"/>
  <c r="P19" i="25"/>
  <c r="H56" i="25"/>
  <c r="AB17" i="25"/>
  <c r="R106" i="25"/>
  <c r="W26" i="25"/>
  <c r="Z102" i="25"/>
  <c r="Q98" i="25"/>
  <c r="Z19" i="25"/>
  <c r="W21" i="25"/>
  <c r="S98" i="25"/>
  <c r="H21" i="25"/>
  <c r="I21" i="25" s="1"/>
  <c r="C13" i="21" s="1"/>
  <c r="T22" i="25"/>
  <c r="V25" i="25"/>
  <c r="S102" i="25"/>
  <c r="AB18" i="25"/>
  <c r="S110" i="25"/>
  <c r="AA21" i="25"/>
  <c r="AB109" i="25"/>
  <c r="R98" i="25"/>
  <c r="AA19" i="25"/>
  <c r="N14" i="25"/>
  <c r="T23" i="25"/>
  <c r="Y97" i="25"/>
  <c r="U14" i="25"/>
  <c r="O14" i="25"/>
  <c r="W13" i="25"/>
  <c r="T21" i="25"/>
  <c r="AA105" i="25"/>
  <c r="AA20" i="25"/>
  <c r="G103" i="25"/>
  <c r="I103" i="25" s="1"/>
  <c r="F11" i="21" s="1"/>
  <c r="V21" i="25"/>
  <c r="W20" i="25"/>
  <c r="O20" i="25"/>
  <c r="O25" i="25"/>
  <c r="U19" i="25"/>
  <c r="AA17" i="25"/>
  <c r="Y107" i="25"/>
  <c r="N17" i="25"/>
  <c r="U13" i="25"/>
  <c r="G102" i="25"/>
  <c r="Z23" i="25"/>
  <c r="O21" i="25"/>
  <c r="AA107" i="25"/>
  <c r="H23" i="25"/>
  <c r="I23" i="25" s="1"/>
  <c r="N13" i="25"/>
  <c r="T18" i="25"/>
  <c r="Z25" i="25"/>
  <c r="U24" i="25"/>
  <c r="N19" i="25"/>
  <c r="N22" i="25"/>
  <c r="T26" i="25"/>
  <c r="W25" i="25"/>
  <c r="U21" i="25"/>
  <c r="H48" i="25"/>
  <c r="U22" i="25"/>
  <c r="Y106" i="25"/>
  <c r="AB21" i="25"/>
  <c r="X17" i="25"/>
  <c r="AA103" i="25"/>
  <c r="AA13" i="25"/>
  <c r="R103" i="25"/>
  <c r="G101" i="25"/>
  <c r="T13" i="25"/>
  <c r="V22" i="25"/>
  <c r="Y103" i="25"/>
  <c r="U25" i="25"/>
  <c r="S97" i="25"/>
  <c r="T24" i="25"/>
  <c r="Q108" i="25"/>
  <c r="Z24" i="25"/>
  <c r="G105" i="25"/>
  <c r="U20" i="25"/>
  <c r="AA22" i="25"/>
  <c r="G111" i="25"/>
  <c r="AB23" i="25"/>
  <c r="Y101" i="25"/>
  <c r="AB25" i="25"/>
  <c r="T14" i="25"/>
  <c r="H47" i="25"/>
  <c r="AB24" i="25"/>
  <c r="Z82" i="25"/>
  <c r="S101" i="25"/>
  <c r="P24" i="25"/>
  <c r="H46" i="25"/>
  <c r="Y104" i="25"/>
  <c r="Z14" i="25"/>
  <c r="R102" i="25"/>
  <c r="G109" i="25"/>
  <c r="S105" i="25"/>
  <c r="AB22" i="25"/>
  <c r="P20" i="25"/>
  <c r="Y110" i="25"/>
  <c r="Z22" i="25"/>
  <c r="AA26" i="25"/>
  <c r="Y108" i="25"/>
  <c r="V23" i="25"/>
  <c r="M102" i="25"/>
  <c r="Z79" i="25"/>
  <c r="N23" i="25"/>
  <c r="N24" i="25"/>
  <c r="V24" i="25"/>
  <c r="T25" i="25"/>
  <c r="U18" i="25"/>
  <c r="P22" i="25"/>
  <c r="Z110" i="25"/>
  <c r="T17" i="25"/>
  <c r="Z77" i="25"/>
  <c r="V19" i="25"/>
  <c r="AB14" i="25"/>
  <c r="O23" i="25"/>
  <c r="O17" i="25"/>
  <c r="N26" i="25"/>
  <c r="O26" i="25"/>
  <c r="M105" i="25"/>
  <c r="R108" i="25"/>
  <c r="Z20" i="25"/>
  <c r="AB26" i="25"/>
  <c r="S73" i="25"/>
  <c r="O75" i="25"/>
  <c r="Y25" i="25"/>
  <c r="G53" i="25"/>
  <c r="X82" i="25"/>
  <c r="R23" i="25"/>
  <c r="Q23" i="25"/>
  <c r="W53" i="25"/>
  <c r="P42" i="25"/>
  <c r="U102" i="25"/>
  <c r="P108" i="25"/>
  <c r="G80" i="25"/>
  <c r="Y74" i="25"/>
  <c r="M50" i="25"/>
  <c r="AA82" i="25"/>
  <c r="AA47" i="25"/>
  <c r="Z47" i="25"/>
  <c r="O69" i="25"/>
  <c r="Y24" i="25"/>
  <c r="G49" i="25"/>
  <c r="S52" i="25"/>
  <c r="X77" i="25"/>
  <c r="W70" i="25"/>
  <c r="R19" i="25"/>
  <c r="Q19" i="25"/>
  <c r="W50" i="25"/>
  <c r="P41" i="25"/>
  <c r="U103" i="25"/>
  <c r="X107" i="25"/>
  <c r="P77" i="25"/>
  <c r="M46" i="25"/>
  <c r="R52" i="25"/>
  <c r="AA77" i="25"/>
  <c r="M81" i="25"/>
  <c r="AA41" i="25"/>
  <c r="Z46" i="25"/>
  <c r="T97" i="25"/>
  <c r="W23" i="25"/>
  <c r="O105" i="25"/>
  <c r="S75" i="25"/>
  <c r="S53" i="25"/>
  <c r="W76" i="25"/>
  <c r="R17" i="25"/>
  <c r="Q25" i="25"/>
  <c r="U104" i="25"/>
  <c r="P102" i="25"/>
  <c r="G70" i="25"/>
  <c r="Y47" i="25"/>
  <c r="X54" i="25"/>
  <c r="W105" i="25"/>
  <c r="X104" i="25"/>
  <c r="P80" i="25"/>
  <c r="Y70" i="25"/>
  <c r="R53" i="25"/>
  <c r="AA52" i="25"/>
  <c r="Z54" i="25"/>
  <c r="T101" i="25"/>
  <c r="O98" i="25"/>
  <c r="G56" i="25"/>
  <c r="AD44" i="25" s="1"/>
  <c r="H8" i="21" s="1"/>
  <c r="R22" i="25"/>
  <c r="W104" i="25"/>
  <c r="M49" i="25"/>
  <c r="AA50" i="25"/>
  <c r="T74" i="25"/>
  <c r="Q70" i="25"/>
  <c r="O42" i="25"/>
  <c r="N46" i="25"/>
  <c r="N102" i="25"/>
  <c r="M14" i="25"/>
  <c r="AB69" i="25"/>
  <c r="AB52" i="25"/>
  <c r="V110" i="25"/>
  <c r="R74" i="25"/>
  <c r="U53" i="25"/>
  <c r="N109" i="25"/>
  <c r="AB42" i="25"/>
  <c r="V69" i="25"/>
  <c r="S76" i="25"/>
  <c r="G78" i="25"/>
  <c r="X98" i="25"/>
  <c r="R41" i="25"/>
  <c r="T102" i="25"/>
  <c r="Q74" i="25"/>
  <c r="U78" i="25"/>
  <c r="O47" i="25"/>
  <c r="N50" i="25"/>
  <c r="M25" i="25"/>
  <c r="N70" i="25"/>
  <c r="AB46" i="25"/>
  <c r="V48" i="25"/>
  <c r="V101" i="25"/>
  <c r="R69" i="25"/>
  <c r="V78" i="25"/>
  <c r="U47" i="25"/>
  <c r="N53" i="25"/>
  <c r="R77" i="25"/>
  <c r="S104" i="25"/>
  <c r="O108" i="25"/>
  <c r="S49" i="25"/>
  <c r="Q24" i="25"/>
  <c r="P110" i="25"/>
  <c r="W108" i="25"/>
  <c r="T69" i="25"/>
  <c r="U77" i="25"/>
  <c r="O46" i="25"/>
  <c r="N42" i="25"/>
  <c r="N97" i="25"/>
  <c r="AB81" i="25"/>
  <c r="N77" i="25"/>
  <c r="V50" i="25"/>
  <c r="R73" i="25"/>
  <c r="V76" i="25"/>
  <c r="U50" i="25"/>
  <c r="Q75" i="25"/>
  <c r="AB53" i="25"/>
  <c r="V81" i="25"/>
  <c r="AA14" i="25"/>
  <c r="S78" i="25"/>
  <c r="S41" i="25"/>
  <c r="Q14" i="25"/>
  <c r="P98" i="25"/>
  <c r="Z49" i="25"/>
  <c r="U76" i="25"/>
  <c r="N52" i="25"/>
  <c r="N69" i="25"/>
  <c r="U42" i="25"/>
  <c r="G97" i="19"/>
  <c r="H105" i="19"/>
  <c r="H97" i="19"/>
  <c r="M46" i="19"/>
  <c r="R53" i="19"/>
  <c r="M81" i="19"/>
  <c r="M75" i="19"/>
  <c r="M79" i="19"/>
  <c r="G77" i="19"/>
  <c r="O77" i="19"/>
  <c r="O79" i="19"/>
  <c r="O76" i="19"/>
  <c r="M52" i="19"/>
  <c r="R41" i="19"/>
  <c r="N45" i="19"/>
  <c r="O110" i="19"/>
  <c r="O98" i="19"/>
  <c r="O105" i="19"/>
  <c r="N105" i="19"/>
  <c r="N106" i="19"/>
  <c r="N108" i="19"/>
  <c r="Q107" i="19"/>
  <c r="Q103" i="19"/>
  <c r="Q105" i="19"/>
  <c r="R50" i="19"/>
  <c r="O41" i="19"/>
  <c r="G105" i="19"/>
  <c r="R74" i="19"/>
  <c r="R73" i="19"/>
  <c r="M105" i="19"/>
  <c r="M97" i="19"/>
  <c r="M110" i="19"/>
  <c r="O50" i="19"/>
  <c r="M41" i="19"/>
  <c r="H77" i="19"/>
  <c r="R98" i="19"/>
  <c r="R97" i="19"/>
  <c r="R107" i="19"/>
  <c r="N81" i="19"/>
  <c r="N76" i="19"/>
  <c r="N70" i="19"/>
  <c r="N80" i="19"/>
  <c r="P107" i="19"/>
  <c r="P97" i="19"/>
  <c r="P70" i="19"/>
  <c r="P69" i="19"/>
  <c r="P75" i="19"/>
  <c r="M51" i="19"/>
  <c r="Q46" i="19"/>
  <c r="G76" i="19"/>
  <c r="Q50" i="19"/>
  <c r="M53" i="19"/>
  <c r="Q78" i="19"/>
  <c r="Q79" i="19"/>
  <c r="Q82" i="19"/>
  <c r="P54" i="19"/>
  <c r="G106" i="19"/>
  <c r="P53" i="19"/>
  <c r="G73" i="19"/>
  <c r="O107" i="25"/>
  <c r="O76" i="25"/>
  <c r="Y14" i="25"/>
  <c r="G55" i="25"/>
  <c r="X76" i="25"/>
  <c r="W74" i="25"/>
  <c r="R18" i="25"/>
  <c r="Q22" i="25"/>
  <c r="U105" i="25"/>
  <c r="G79" i="25"/>
  <c r="Y48" i="25"/>
  <c r="X53" i="25"/>
  <c r="W98" i="25"/>
  <c r="X109" i="25"/>
  <c r="P74" i="25"/>
  <c r="Y76" i="25"/>
  <c r="M45" i="25"/>
  <c r="R45" i="25"/>
  <c r="AA70" i="25"/>
  <c r="M73" i="25"/>
  <c r="AA46" i="25"/>
  <c r="Z41" i="25"/>
  <c r="R110" i="25"/>
  <c r="O103" i="25"/>
  <c r="S69" i="25"/>
  <c r="O78" i="25"/>
  <c r="Y23" i="25"/>
  <c r="G48" i="25"/>
  <c r="S48" i="25"/>
  <c r="X81" i="25"/>
  <c r="W81" i="25"/>
  <c r="R26" i="25"/>
  <c r="P52" i="25"/>
  <c r="U101" i="25"/>
  <c r="P107" i="25"/>
  <c r="G75" i="25"/>
  <c r="Y42" i="25"/>
  <c r="X50" i="25"/>
  <c r="W107" i="25"/>
  <c r="X106" i="25"/>
  <c r="P81" i="25"/>
  <c r="Y79" i="25"/>
  <c r="R50" i="25"/>
  <c r="AA75" i="25"/>
  <c r="M75" i="25"/>
  <c r="AA42" i="25"/>
  <c r="Z50" i="25"/>
  <c r="T81" i="25"/>
  <c r="O110" i="25"/>
  <c r="S79" i="25"/>
  <c r="G41" i="25"/>
  <c r="S47" i="25"/>
  <c r="X69" i="25"/>
  <c r="W80" i="25"/>
  <c r="R20" i="25"/>
  <c r="Q20" i="25"/>
  <c r="W48" i="25"/>
  <c r="P50" i="25"/>
  <c r="U97" i="25"/>
  <c r="P101" i="25"/>
  <c r="G76" i="25"/>
  <c r="Y49" i="25"/>
  <c r="Y82" i="25"/>
  <c r="M42" i="25"/>
  <c r="R48" i="25"/>
  <c r="AA80" i="25"/>
  <c r="AA54" i="25"/>
  <c r="S80" i="25"/>
  <c r="S46" i="25"/>
  <c r="Q18" i="25"/>
  <c r="G83" i="25"/>
  <c r="X97" i="25"/>
  <c r="R46" i="25"/>
  <c r="Z42" i="25"/>
  <c r="T82" i="25"/>
  <c r="Q73" i="25"/>
  <c r="U69" i="25"/>
  <c r="O50" i="25"/>
  <c r="N108" i="25"/>
  <c r="M23" i="25"/>
  <c r="AB80" i="25"/>
  <c r="V52" i="25"/>
  <c r="V104" i="25"/>
  <c r="R75" i="25"/>
  <c r="V70" i="25"/>
  <c r="Q47" i="25"/>
  <c r="M20" i="25"/>
  <c r="V42" i="25"/>
  <c r="U41" i="25"/>
  <c r="O70" i="25"/>
  <c r="X78" i="25"/>
  <c r="P53" i="25"/>
  <c r="Y54" i="25"/>
  <c r="P82" i="25"/>
  <c r="T73" i="25"/>
  <c r="Q82" i="25"/>
  <c r="U73" i="25"/>
  <c r="O53" i="25"/>
  <c r="N103" i="25"/>
  <c r="M17" i="25"/>
  <c r="AB82" i="25"/>
  <c r="N78" i="25"/>
  <c r="AB41" i="25"/>
  <c r="V45" i="25"/>
  <c r="V77" i="25"/>
  <c r="Q46" i="25"/>
  <c r="Q53" i="25"/>
  <c r="N98" i="25"/>
  <c r="AB49" i="25"/>
  <c r="S70" i="25"/>
  <c r="X79" i="25"/>
  <c r="W52" i="25"/>
  <c r="G84" i="25"/>
  <c r="AD72" i="25" s="1"/>
  <c r="I8" i="21" s="1"/>
  <c r="X101" i="25"/>
  <c r="T110" i="25"/>
  <c r="N110" i="25"/>
  <c r="M13" i="25"/>
  <c r="AB73" i="25"/>
  <c r="N79" i="25"/>
  <c r="AB50" i="25"/>
  <c r="V47" i="25"/>
  <c r="V107" i="25"/>
  <c r="R70" i="25"/>
  <c r="V75" i="25"/>
  <c r="U45" i="25"/>
  <c r="O49" i="25"/>
  <c r="M22" i="25"/>
  <c r="V54" i="25"/>
  <c r="U46" i="25"/>
  <c r="O77" i="25"/>
  <c r="X80" i="25"/>
  <c r="W42" i="25"/>
  <c r="G73" i="25"/>
  <c r="P79" i="25"/>
  <c r="AA76" i="25"/>
  <c r="T104" i="25"/>
  <c r="Q79" i="25"/>
  <c r="U75" i="25"/>
  <c r="N41" i="25"/>
  <c r="H101" i="19"/>
  <c r="H107" i="19"/>
  <c r="H79" i="19"/>
  <c r="R49" i="19"/>
  <c r="R45" i="19"/>
  <c r="M78" i="19"/>
  <c r="M73" i="19"/>
  <c r="O73" i="19"/>
  <c r="O70" i="19"/>
  <c r="O82" i="19"/>
  <c r="O74" i="19"/>
  <c r="Q51" i="19"/>
  <c r="N48" i="19"/>
  <c r="G69" i="19"/>
  <c r="O101" i="19"/>
  <c r="O109" i="19"/>
  <c r="O103" i="19"/>
  <c r="N102" i="19"/>
  <c r="N103" i="19"/>
  <c r="N110" i="19"/>
  <c r="Q104" i="19"/>
  <c r="Q110" i="19"/>
  <c r="Q97" i="19"/>
  <c r="Q109" i="19"/>
  <c r="G79" i="19"/>
  <c r="R48" i="19"/>
  <c r="G101" i="19"/>
  <c r="R69" i="19"/>
  <c r="R77" i="19"/>
  <c r="R78" i="19"/>
  <c r="R81" i="19"/>
  <c r="N51" i="19"/>
  <c r="M102" i="19"/>
  <c r="M101" i="19"/>
  <c r="M104" i="19"/>
  <c r="H81" i="19"/>
  <c r="O53" i="19"/>
  <c r="H74" i="19"/>
  <c r="R109" i="19"/>
  <c r="R105" i="19"/>
  <c r="R101" i="19"/>
  <c r="R103" i="19"/>
  <c r="N73" i="19"/>
  <c r="N77" i="19"/>
  <c r="N78" i="19"/>
  <c r="P110" i="19"/>
  <c r="P108" i="19"/>
  <c r="P106" i="19"/>
  <c r="P82" i="19"/>
  <c r="P76" i="19"/>
  <c r="P81" i="19"/>
  <c r="P73" i="19"/>
  <c r="P50" i="19"/>
  <c r="P48" i="19"/>
  <c r="H70" i="19"/>
  <c r="G107" i="19"/>
  <c r="H80" i="19"/>
  <c r="O45" i="19"/>
  <c r="Q74" i="19"/>
  <c r="Q69" i="19"/>
  <c r="Q77" i="19"/>
  <c r="Q54" i="19"/>
  <c r="R52" i="19"/>
  <c r="O47" i="19"/>
  <c r="M49" i="19"/>
  <c r="G102" i="19"/>
  <c r="O109" i="25"/>
  <c r="S82" i="25"/>
  <c r="O74" i="25"/>
  <c r="Y18" i="25"/>
  <c r="S54" i="25"/>
  <c r="W82" i="25"/>
  <c r="Q21" i="25"/>
  <c r="W47" i="25"/>
  <c r="P54" i="25"/>
  <c r="P109" i="25"/>
  <c r="G74" i="25"/>
  <c r="X42" i="25"/>
  <c r="W101" i="25"/>
  <c r="X105" i="25"/>
  <c r="P73" i="25"/>
  <c r="Y73" i="25"/>
  <c r="M41" i="25"/>
  <c r="R49" i="25"/>
  <c r="M80" i="25"/>
  <c r="AA53" i="25"/>
  <c r="Z52" i="25"/>
  <c r="T108" i="25"/>
  <c r="W24" i="25"/>
  <c r="O102" i="25"/>
  <c r="S77" i="25"/>
  <c r="O80" i="25"/>
  <c r="Y22" i="25"/>
  <c r="G50" i="25"/>
  <c r="R21" i="25"/>
  <c r="Q17" i="25"/>
  <c r="W41" i="25"/>
  <c r="P106" i="25"/>
  <c r="X41" i="25"/>
  <c r="W102" i="25"/>
  <c r="X108" i="25"/>
  <c r="P70" i="25"/>
  <c r="Y78" i="25"/>
  <c r="AA81" i="25"/>
  <c r="M82" i="25"/>
  <c r="Z48" i="25"/>
  <c r="T105" i="25"/>
  <c r="O104" i="25"/>
  <c r="S74" i="25"/>
  <c r="O79" i="25"/>
  <c r="G45" i="25"/>
  <c r="S50" i="25"/>
  <c r="X74" i="25"/>
  <c r="W79" i="25"/>
  <c r="R13" i="25"/>
  <c r="Q13" i="25"/>
  <c r="W46" i="25"/>
  <c r="Y50" i="25"/>
  <c r="X52" i="25"/>
  <c r="X103" i="25"/>
  <c r="P75" i="25"/>
  <c r="R47" i="25"/>
  <c r="AA74" i="25"/>
  <c r="M74" i="25"/>
  <c r="Z45" i="25"/>
  <c r="T107" i="25"/>
  <c r="O81" i="25"/>
  <c r="X70" i="25"/>
  <c r="Y46" i="25"/>
  <c r="P69" i="25"/>
  <c r="AA78" i="25"/>
  <c r="T98" i="25"/>
  <c r="U82" i="25"/>
  <c r="M18" i="25"/>
  <c r="AB70" i="25"/>
  <c r="N76" i="25"/>
  <c r="AB47" i="25"/>
  <c r="V109" i="25"/>
  <c r="V73" i="25"/>
  <c r="V102" i="25"/>
  <c r="Q49" i="25"/>
  <c r="Y13" i="25"/>
  <c r="R25" i="25"/>
  <c r="X45" i="25"/>
  <c r="Y81" i="25"/>
  <c r="Z53" i="25"/>
  <c r="Q80" i="25"/>
  <c r="U79" i="25"/>
  <c r="O52" i="25"/>
  <c r="N45" i="25"/>
  <c r="N101" i="25"/>
  <c r="N80" i="25"/>
  <c r="AB54" i="25"/>
  <c r="V53" i="25"/>
  <c r="R79" i="25"/>
  <c r="V79" i="25"/>
  <c r="Q48" i="25"/>
  <c r="Q45" i="25"/>
  <c r="U52" i="25"/>
  <c r="Y26" i="25"/>
  <c r="P48" i="25"/>
  <c r="Y41" i="25"/>
  <c r="P78" i="25"/>
  <c r="T103" i="25"/>
  <c r="Q81" i="25"/>
  <c r="U81" i="25"/>
  <c r="O41" i="25"/>
  <c r="N49" i="25"/>
  <c r="N104" i="25"/>
  <c r="AB76" i="25"/>
  <c r="N75" i="25"/>
  <c r="AB45" i="25"/>
  <c r="V46" i="25"/>
  <c r="V97" i="25"/>
  <c r="R76" i="25"/>
  <c r="V74" i="25"/>
  <c r="AB78" i="25"/>
  <c r="V105" i="25"/>
  <c r="Q54" i="25"/>
  <c r="W78" i="25"/>
  <c r="P45" i="25"/>
  <c r="Y45" i="25"/>
  <c r="Y77" i="25"/>
  <c r="M77" i="25"/>
  <c r="T80" i="25"/>
  <c r="Q69" i="25"/>
  <c r="M26" i="25"/>
  <c r="V103" i="25"/>
  <c r="H108" i="19"/>
  <c r="G75" i="19"/>
  <c r="P41" i="19"/>
  <c r="Q42" i="19"/>
  <c r="M77" i="19"/>
  <c r="M70" i="19"/>
  <c r="M76" i="19"/>
  <c r="O69" i="19"/>
  <c r="O78" i="19"/>
  <c r="O80" i="19"/>
  <c r="O81" i="19"/>
  <c r="R54" i="19"/>
  <c r="H78" i="19"/>
  <c r="N53" i="19"/>
  <c r="H73" i="19"/>
  <c r="O107" i="19"/>
  <c r="O97" i="19"/>
  <c r="N101" i="19"/>
  <c r="N109" i="19"/>
  <c r="N97" i="19"/>
  <c r="Q102" i="19"/>
  <c r="Q106" i="19"/>
  <c r="G109" i="19"/>
  <c r="N42" i="19"/>
  <c r="R82" i="19"/>
  <c r="R76" i="19"/>
  <c r="R70" i="19"/>
  <c r="N54" i="19"/>
  <c r="N50" i="19"/>
  <c r="M107" i="19"/>
  <c r="M98" i="19"/>
  <c r="M47" i="19"/>
  <c r="R42" i="19"/>
  <c r="G104" i="19"/>
  <c r="R108" i="19"/>
  <c r="R102" i="19"/>
  <c r="R104" i="19"/>
  <c r="N74" i="19"/>
  <c r="N82" i="19"/>
  <c r="N79" i="19"/>
  <c r="P98" i="19"/>
  <c r="P105" i="19"/>
  <c r="P103" i="19"/>
  <c r="P102" i="19"/>
  <c r="P78" i="19"/>
  <c r="P79" i="19"/>
  <c r="P80" i="19"/>
  <c r="G108" i="19"/>
  <c r="G80" i="19"/>
  <c r="Q53" i="19"/>
  <c r="G103" i="19"/>
  <c r="Q52" i="19"/>
  <c r="N46" i="19"/>
  <c r="H76" i="19"/>
  <c r="Q76" i="19"/>
  <c r="Q81" i="19"/>
  <c r="Q73" i="19"/>
  <c r="Q75" i="19"/>
  <c r="O52" i="19"/>
  <c r="O49" i="19"/>
  <c r="M54" i="19"/>
  <c r="P51" i="19"/>
  <c r="Q41" i="19"/>
  <c r="P45" i="19"/>
  <c r="V13" i="25"/>
  <c r="O101" i="25"/>
  <c r="O82" i="25"/>
  <c r="Y21" i="25"/>
  <c r="S45" i="25"/>
  <c r="W75" i="25"/>
  <c r="W49" i="25"/>
  <c r="P47" i="25"/>
  <c r="U106" i="25"/>
  <c r="P104" i="25"/>
  <c r="G81" i="25"/>
  <c r="Y52" i="25"/>
  <c r="X47" i="25"/>
  <c r="W106" i="25"/>
  <c r="X110" i="25"/>
  <c r="Y80" i="25"/>
  <c r="M54" i="25"/>
  <c r="R54" i="25"/>
  <c r="AA73" i="25"/>
  <c r="M76" i="25"/>
  <c r="AA49" i="25"/>
  <c r="S81" i="25"/>
  <c r="Y17" i="25"/>
  <c r="G47" i="25"/>
  <c r="X75" i="25"/>
  <c r="W69" i="25"/>
  <c r="W45" i="25"/>
  <c r="P46" i="25"/>
  <c r="U109" i="25"/>
  <c r="P105" i="25"/>
  <c r="G77" i="25"/>
  <c r="X46" i="25"/>
  <c r="W109" i="25"/>
  <c r="M48" i="25"/>
  <c r="AA79" i="25"/>
  <c r="M70" i="25"/>
  <c r="AA45" i="25"/>
  <c r="O97" i="25"/>
  <c r="O73" i="25"/>
  <c r="Y19" i="25"/>
  <c r="G42" i="25"/>
  <c r="S42" i="25"/>
  <c r="X73" i="25"/>
  <c r="W73" i="25"/>
  <c r="Q26" i="25"/>
  <c r="W54" i="25"/>
  <c r="P49" i="25"/>
  <c r="U110" i="25"/>
  <c r="P103" i="25"/>
  <c r="G69" i="25"/>
  <c r="Y53" i="25"/>
  <c r="X48" i="25"/>
  <c r="W103" i="25"/>
  <c r="X102" i="25"/>
  <c r="P76" i="25"/>
  <c r="Y75" i="25"/>
  <c r="M53" i="25"/>
  <c r="R42" i="25"/>
  <c r="AA69" i="25"/>
  <c r="M69" i="25"/>
  <c r="AA48" i="25"/>
  <c r="T109" i="25"/>
  <c r="T78" i="25"/>
  <c r="Y20" i="25"/>
  <c r="W77" i="25"/>
  <c r="U108" i="25"/>
  <c r="X49" i="25"/>
  <c r="Y69" i="25"/>
  <c r="M78" i="25"/>
  <c r="T77" i="25"/>
  <c r="Q78" i="25"/>
  <c r="U70" i="25"/>
  <c r="O45" i="25"/>
  <c r="N107" i="25"/>
  <c r="M21" i="25"/>
  <c r="AB75" i="25"/>
  <c r="N74" i="25"/>
  <c r="AB48" i="25"/>
  <c r="V41" i="25"/>
  <c r="V106" i="25"/>
  <c r="V80" i="25"/>
  <c r="U54" i="25"/>
  <c r="Q50" i="25"/>
  <c r="U74" i="25"/>
  <c r="N81" i="25"/>
  <c r="R80" i="25"/>
  <c r="G104" i="25"/>
  <c r="O106" i="25"/>
  <c r="G46" i="25"/>
  <c r="P97" i="25"/>
  <c r="W97" i="25"/>
  <c r="M47" i="25"/>
  <c r="T106" i="25"/>
  <c r="T75" i="25"/>
  <c r="Q76" i="25"/>
  <c r="N54" i="25"/>
  <c r="N105" i="25"/>
  <c r="M19" i="25"/>
  <c r="AB77" i="25"/>
  <c r="V49" i="25"/>
  <c r="V98" i="25"/>
  <c r="U49" i="25"/>
  <c r="Q41" i="25"/>
  <c r="T79" i="25"/>
  <c r="Q52" i="25"/>
  <c r="G52" i="25"/>
  <c r="R24" i="25"/>
  <c r="U98" i="25"/>
  <c r="M52" i="25"/>
  <c r="T76" i="25"/>
  <c r="Q77" i="25"/>
  <c r="O54" i="25"/>
  <c r="N48" i="25"/>
  <c r="N106" i="25"/>
  <c r="M24" i="25"/>
  <c r="AB74" i="25"/>
  <c r="N73" i="25"/>
  <c r="V108" i="25"/>
  <c r="R81" i="25"/>
  <c r="V82" i="25"/>
  <c r="U48" i="25"/>
  <c r="Q42" i="25"/>
  <c r="N47" i="25"/>
  <c r="N82" i="25"/>
  <c r="R78" i="25"/>
  <c r="R14" i="25"/>
  <c r="U107" i="25"/>
  <c r="W110" i="25"/>
  <c r="T70" i="25"/>
  <c r="U80" i="25"/>
  <c r="O48" i="25"/>
  <c r="AB79" i="25"/>
  <c r="R82" i="25"/>
  <c r="H75" i="19"/>
  <c r="H104" i="19"/>
  <c r="N41" i="19"/>
  <c r="M50" i="19"/>
  <c r="O54" i="19"/>
  <c r="M80" i="19"/>
  <c r="M74" i="19"/>
  <c r="M69" i="19"/>
  <c r="M82" i="19"/>
  <c r="O42" i="19"/>
  <c r="O75" i="19"/>
  <c r="P47" i="19"/>
  <c r="P49" i="19"/>
  <c r="O104" i="19"/>
  <c r="O108" i="19"/>
  <c r="O106" i="19"/>
  <c r="O102" i="19"/>
  <c r="N107" i="19"/>
  <c r="N98" i="19"/>
  <c r="N104" i="19"/>
  <c r="Q108" i="19"/>
  <c r="Q98" i="19"/>
  <c r="Q101" i="19"/>
  <c r="N52" i="19"/>
  <c r="R46" i="19"/>
  <c r="M45" i="19"/>
  <c r="R79" i="19"/>
  <c r="R75" i="19"/>
  <c r="R80" i="19"/>
  <c r="O46" i="19"/>
  <c r="M103" i="19"/>
  <c r="M106" i="19"/>
  <c r="M109" i="19"/>
  <c r="M108" i="19"/>
  <c r="R51" i="19"/>
  <c r="P46" i="19"/>
  <c r="Q49" i="19"/>
  <c r="R110" i="19"/>
  <c r="R106" i="19"/>
  <c r="N75" i="19"/>
  <c r="N69" i="19"/>
  <c r="P101" i="19"/>
  <c r="P104" i="19"/>
  <c r="P109" i="19"/>
  <c r="P77" i="19"/>
  <c r="P74" i="19"/>
  <c r="P52" i="19"/>
  <c r="N47" i="19"/>
  <c r="Q45" i="19"/>
  <c r="G98" i="19"/>
  <c r="I98" i="19" s="1"/>
  <c r="P6" i="21" s="1"/>
  <c r="O51" i="19"/>
  <c r="M48" i="19"/>
  <c r="G70" i="19"/>
  <c r="Q70" i="19"/>
  <c r="Q80" i="19"/>
  <c r="O48" i="19"/>
  <c r="G74" i="19"/>
  <c r="G78" i="19"/>
  <c r="Q48" i="19"/>
  <c r="H69" i="19"/>
  <c r="G112" i="19"/>
  <c r="AD100" i="19" s="1"/>
  <c r="T8" i="21" s="1"/>
  <c r="Q25" i="19"/>
  <c r="M24" i="19"/>
  <c r="Q22" i="19"/>
  <c r="M21" i="19"/>
  <c r="Q18" i="19"/>
  <c r="M17" i="19"/>
  <c r="R18" i="19"/>
  <c r="H22" i="19"/>
  <c r="R25" i="19"/>
  <c r="R22" i="19"/>
  <c r="M23" i="19"/>
  <c r="Q20" i="19"/>
  <c r="M19" i="19"/>
  <c r="Q14" i="19"/>
  <c r="N17" i="19"/>
  <c r="M13" i="19"/>
  <c r="N13" i="19"/>
  <c r="N21" i="19"/>
  <c r="P25" i="19"/>
  <c r="Q13" i="19"/>
  <c r="H17" i="19"/>
  <c r="G111" i="19"/>
  <c r="G21" i="19"/>
  <c r="G13" i="19"/>
  <c r="G41" i="19"/>
  <c r="G46" i="19"/>
  <c r="G19" i="19"/>
  <c r="G42" i="19"/>
  <c r="G49" i="19"/>
  <c r="G55" i="19"/>
  <c r="G84" i="19"/>
  <c r="AD72" i="19" s="1"/>
  <c r="S8" i="21" s="1"/>
  <c r="H27" i="19"/>
  <c r="H13" i="19"/>
  <c r="G28" i="19"/>
  <c r="AD16" i="19" s="1"/>
  <c r="Q8" i="21" s="1"/>
  <c r="H18" i="19"/>
  <c r="H14" i="19"/>
  <c r="G27" i="19"/>
  <c r="G17" i="19"/>
  <c r="G48" i="19"/>
  <c r="G20" i="19"/>
  <c r="H19" i="19"/>
  <c r="G45" i="19"/>
  <c r="G83" i="19"/>
  <c r="G14" i="19"/>
  <c r="H21" i="19"/>
  <c r="G47" i="19"/>
  <c r="G56" i="19"/>
  <c r="H20" i="19"/>
  <c r="G18" i="19"/>
  <c r="H56" i="19"/>
  <c r="H42" i="19"/>
  <c r="H46" i="19"/>
  <c r="H48" i="19"/>
  <c r="H84" i="19"/>
  <c r="H49" i="19"/>
  <c r="H55" i="19"/>
  <c r="H41" i="19"/>
  <c r="H83" i="19"/>
  <c r="H45" i="19"/>
  <c r="H47" i="19"/>
  <c r="Q26" i="19"/>
  <c r="P26" i="19"/>
  <c r="M26" i="19"/>
  <c r="R26" i="19"/>
  <c r="O26" i="19"/>
  <c r="N26" i="19"/>
  <c r="G51" i="19"/>
  <c r="G22" i="19"/>
  <c r="G50" i="19"/>
  <c r="G25" i="19"/>
  <c r="G24" i="19"/>
  <c r="O14" i="19"/>
  <c r="G23" i="19"/>
  <c r="G53" i="19"/>
  <c r="G52" i="19"/>
  <c r="R13" i="19"/>
  <c r="O18" i="19"/>
  <c r="N18" i="19"/>
  <c r="R19" i="19"/>
  <c r="N22" i="19"/>
  <c r="R23" i="19"/>
  <c r="N25" i="19"/>
  <c r="O17" i="19"/>
  <c r="O21" i="19"/>
  <c r="O24" i="19"/>
  <c r="P13" i="19"/>
  <c r="P14" i="19"/>
  <c r="H50" i="19"/>
  <c r="R14" i="19"/>
  <c r="N19" i="19"/>
  <c r="R20" i="19"/>
  <c r="N23" i="19"/>
  <c r="P22" i="19"/>
  <c r="M14" i="19"/>
  <c r="Q17" i="19"/>
  <c r="M20" i="19"/>
  <c r="Q21" i="19"/>
  <c r="Q24" i="19"/>
  <c r="P20" i="19"/>
  <c r="H51" i="19"/>
  <c r="P19" i="19"/>
  <c r="P23" i="19"/>
  <c r="O20" i="19"/>
  <c r="O13" i="19"/>
  <c r="H23" i="19"/>
  <c r="N14" i="19"/>
  <c r="R17" i="19"/>
  <c r="N20" i="19"/>
  <c r="R21" i="19"/>
  <c r="R24" i="19"/>
  <c r="O19" i="19"/>
  <c r="O23" i="19"/>
  <c r="O22" i="19"/>
  <c r="O25" i="19"/>
  <c r="H52" i="19"/>
  <c r="M18" i="19"/>
  <c r="Q19" i="19"/>
  <c r="M22" i="19"/>
  <c r="Q23" i="19"/>
  <c r="M25" i="19"/>
  <c r="H24" i="19"/>
  <c r="P17" i="19"/>
  <c r="P21" i="19"/>
  <c r="P24" i="19"/>
  <c r="H53" i="19"/>
  <c r="H25" i="19"/>
  <c r="P18" i="19"/>
  <c r="N24" i="19"/>
  <c r="I100" i="19" l="1"/>
  <c r="P8" i="21" s="1"/>
  <c r="I100" i="25"/>
  <c r="F8" i="21" s="1"/>
  <c r="I72" i="25"/>
  <c r="E8" i="21" s="1"/>
  <c r="I44" i="19"/>
  <c r="N8" i="21" s="1"/>
  <c r="I16" i="19"/>
  <c r="M8" i="21" s="1"/>
  <c r="I72" i="19"/>
  <c r="O8" i="21" s="1"/>
  <c r="AC43" i="19"/>
  <c r="AD43" i="19" s="1"/>
  <c r="R7" i="21" s="1"/>
  <c r="I44" i="25"/>
  <c r="AD44" i="19"/>
  <c r="R8" i="21" s="1"/>
  <c r="AC71" i="19"/>
  <c r="AD71" i="19" s="1"/>
  <c r="S7" i="21" s="1"/>
  <c r="AC99" i="19"/>
  <c r="AD99" i="19" s="1"/>
  <c r="T7" i="21" s="1"/>
  <c r="AC15" i="19"/>
  <c r="AD15" i="19" s="1"/>
  <c r="Q7" i="21" s="1"/>
  <c r="I99" i="19"/>
  <c r="P7" i="21" s="1"/>
  <c r="I99" i="25"/>
  <c r="F7" i="21" s="1"/>
  <c r="AC43" i="25"/>
  <c r="AD43" i="25" s="1"/>
  <c r="H7" i="21" s="1"/>
  <c r="AC15" i="25"/>
  <c r="AD15" i="25" s="1"/>
  <c r="G7" i="21" s="1"/>
  <c r="AC99" i="25"/>
  <c r="AD99" i="25" s="1"/>
  <c r="J7" i="21" s="1"/>
  <c r="AC71" i="25"/>
  <c r="AD71" i="25" s="1"/>
  <c r="I7" i="21" s="1"/>
  <c r="I43" i="19"/>
  <c r="N7" i="21" s="1"/>
  <c r="I103" i="19"/>
  <c r="P11" i="21" s="1"/>
  <c r="I15" i="19"/>
  <c r="M7" i="21" s="1"/>
  <c r="I71" i="19"/>
  <c r="O7" i="21" s="1"/>
  <c r="I43" i="25"/>
  <c r="I71" i="25"/>
  <c r="E7" i="21" s="1"/>
  <c r="AC84" i="19"/>
  <c r="I69" i="19"/>
  <c r="I106" i="19"/>
  <c r="P14" i="21" s="1"/>
  <c r="I51" i="25"/>
  <c r="I76" i="19"/>
  <c r="O12" i="21" s="1"/>
  <c r="AC51" i="25"/>
  <c r="AD51" i="25" s="1"/>
  <c r="H15" i="21" s="1"/>
  <c r="I52" i="25"/>
  <c r="I77" i="19"/>
  <c r="O13" i="21" s="1"/>
  <c r="I77" i="25"/>
  <c r="E13" i="21" s="1"/>
  <c r="I55" i="25"/>
  <c r="AD55" i="25" s="1"/>
  <c r="H19" i="21" s="1"/>
  <c r="I74" i="25"/>
  <c r="E10" i="21" s="1"/>
  <c r="I42" i="25"/>
  <c r="D6" i="21" s="1"/>
  <c r="V27" i="25"/>
  <c r="I69" i="25"/>
  <c r="E5" i="21" s="1"/>
  <c r="I73" i="25"/>
  <c r="E9" i="21" s="1"/>
  <c r="I102" i="25"/>
  <c r="F10" i="21" s="1"/>
  <c r="I105" i="25"/>
  <c r="F13" i="21" s="1"/>
  <c r="I81" i="19"/>
  <c r="I78" i="25"/>
  <c r="E14" i="21" s="1"/>
  <c r="I104" i="25"/>
  <c r="F12" i="21" s="1"/>
  <c r="I80" i="25"/>
  <c r="AC74" i="19"/>
  <c r="AD74" i="19" s="1"/>
  <c r="I108" i="19"/>
  <c r="I81" i="25"/>
  <c r="I107" i="19"/>
  <c r="I107" i="25"/>
  <c r="I76" i="25"/>
  <c r="E12" i="21" s="1"/>
  <c r="AC50" i="19"/>
  <c r="AD50" i="19" s="1"/>
  <c r="I74" i="19"/>
  <c r="O10" i="21" s="1"/>
  <c r="I70" i="25"/>
  <c r="E6" i="21" s="1"/>
  <c r="I109" i="25"/>
  <c r="S27" i="25"/>
  <c r="AC108" i="19"/>
  <c r="AD108" i="19" s="1"/>
  <c r="I75" i="25"/>
  <c r="E11" i="21" s="1"/>
  <c r="AA83" i="25"/>
  <c r="I79" i="19"/>
  <c r="AC13" i="25"/>
  <c r="AC103" i="19"/>
  <c r="AD103" i="19" s="1"/>
  <c r="I84" i="25"/>
  <c r="AD84" i="25" s="1"/>
  <c r="I20" i="21" s="1"/>
  <c r="R83" i="25"/>
  <c r="I101" i="25"/>
  <c r="F9" i="21" s="1"/>
  <c r="I97" i="25"/>
  <c r="F5" i="21" s="1"/>
  <c r="AC82" i="19"/>
  <c r="AD82" i="19" s="1"/>
  <c r="S18" i="21" s="1"/>
  <c r="W111" i="25"/>
  <c r="AC53" i="25"/>
  <c r="AD53" i="25" s="1"/>
  <c r="H17" i="21" s="1"/>
  <c r="O111" i="25"/>
  <c r="I102" i="19"/>
  <c r="P10" i="21" s="1"/>
  <c r="I79" i="25"/>
  <c r="AB111" i="25"/>
  <c r="AA111" i="25"/>
  <c r="I112" i="25"/>
  <c r="AD112" i="25" s="1"/>
  <c r="J20" i="21" s="1"/>
  <c r="P111" i="25"/>
  <c r="V55" i="25"/>
  <c r="Y83" i="25"/>
  <c r="I109" i="19"/>
  <c r="I83" i="25"/>
  <c r="AD83" i="25" s="1"/>
  <c r="I19" i="21" s="1"/>
  <c r="I111" i="25"/>
  <c r="AD111" i="25" s="1"/>
  <c r="J19" i="21" s="1"/>
  <c r="Z83" i="25"/>
  <c r="AC18" i="25"/>
  <c r="AD18" i="25" s="1"/>
  <c r="G10" i="21" s="1"/>
  <c r="AC19" i="25"/>
  <c r="AD19" i="25" s="1"/>
  <c r="G11" i="21" s="1"/>
  <c r="AC21" i="25"/>
  <c r="AD21" i="25" s="1"/>
  <c r="G13" i="21" s="1"/>
  <c r="AC109" i="19"/>
  <c r="AD109" i="19" s="1"/>
  <c r="T17" i="21" s="1"/>
  <c r="AC69" i="19"/>
  <c r="AD69" i="19" s="1"/>
  <c r="AC78" i="25"/>
  <c r="AD78" i="25" s="1"/>
  <c r="I14" i="21" s="1"/>
  <c r="AC70" i="25"/>
  <c r="AD70" i="25" s="1"/>
  <c r="I6" i="21" s="1"/>
  <c r="W83" i="25"/>
  <c r="AC54" i="25"/>
  <c r="AD54" i="25" s="1"/>
  <c r="H18" i="21" s="1"/>
  <c r="AC54" i="19"/>
  <c r="AD54" i="19" s="1"/>
  <c r="R18" i="21" s="1"/>
  <c r="AC47" i="19"/>
  <c r="AD47" i="19" s="1"/>
  <c r="AC76" i="19"/>
  <c r="AD76" i="19" s="1"/>
  <c r="V111" i="25"/>
  <c r="O55" i="25"/>
  <c r="AC20" i="25"/>
  <c r="AD20" i="25" s="1"/>
  <c r="G12" i="21" s="1"/>
  <c r="X83" i="25"/>
  <c r="I73" i="19"/>
  <c r="O9" i="21" s="1"/>
  <c r="AC51" i="19"/>
  <c r="AD51" i="19" s="1"/>
  <c r="AC97" i="19"/>
  <c r="AD97" i="19" s="1"/>
  <c r="AC52" i="19"/>
  <c r="AD52" i="19" s="1"/>
  <c r="AC75" i="19"/>
  <c r="AD75" i="19" s="1"/>
  <c r="AC46" i="19"/>
  <c r="AD46" i="19" s="1"/>
  <c r="AC106" i="19"/>
  <c r="AD106" i="19" s="1"/>
  <c r="AC45" i="19"/>
  <c r="AD45" i="19" s="1"/>
  <c r="M83" i="25"/>
  <c r="AC69" i="25"/>
  <c r="AD69" i="25" s="1"/>
  <c r="I5" i="21" s="1"/>
  <c r="AC76" i="25"/>
  <c r="AD76" i="25" s="1"/>
  <c r="I12" i="21" s="1"/>
  <c r="I78" i="19"/>
  <c r="O14" i="21" s="1"/>
  <c r="AC70" i="19"/>
  <c r="AD70" i="19" s="1"/>
  <c r="AC74" i="25"/>
  <c r="AD74" i="25" s="1"/>
  <c r="I10" i="21" s="1"/>
  <c r="W55" i="25"/>
  <c r="AC80" i="19"/>
  <c r="AD80" i="19" s="1"/>
  <c r="AC24" i="25"/>
  <c r="AD24" i="25" s="1"/>
  <c r="G16" i="21" s="1"/>
  <c r="AC52" i="25"/>
  <c r="AD52" i="25" s="1"/>
  <c r="H16" i="21" s="1"/>
  <c r="I104" i="19"/>
  <c r="P12" i="21" s="1"/>
  <c r="AC98" i="19"/>
  <c r="AD98" i="19" s="1"/>
  <c r="M27" i="25"/>
  <c r="AC75" i="25"/>
  <c r="AD75" i="25" s="1"/>
  <c r="I11" i="21" s="1"/>
  <c r="AC48" i="19"/>
  <c r="AD48" i="19" s="1"/>
  <c r="Q55" i="25"/>
  <c r="AC47" i="25"/>
  <c r="AD47" i="25" s="1"/>
  <c r="H11" i="21" s="1"/>
  <c r="AC48" i="25"/>
  <c r="AD48" i="25" s="1"/>
  <c r="H12" i="21" s="1"/>
  <c r="AC107" i="19"/>
  <c r="AD107" i="19" s="1"/>
  <c r="AC77" i="19"/>
  <c r="AD77" i="19" s="1"/>
  <c r="I75" i="19"/>
  <c r="O11" i="21" s="1"/>
  <c r="Q83" i="25"/>
  <c r="P83" i="25"/>
  <c r="Z55" i="25"/>
  <c r="AC79" i="25"/>
  <c r="AD79" i="25" s="1"/>
  <c r="I15" i="21" s="1"/>
  <c r="I48" i="25"/>
  <c r="W27" i="25"/>
  <c r="Z27" i="25"/>
  <c r="AC55" i="25"/>
  <c r="AC104" i="25"/>
  <c r="AD104" i="25" s="1"/>
  <c r="J12" i="21" s="1"/>
  <c r="I27" i="25"/>
  <c r="AD27" i="25" s="1"/>
  <c r="G19" i="21" s="1"/>
  <c r="AC27" i="25"/>
  <c r="Z111" i="25"/>
  <c r="AC80" i="25"/>
  <c r="AD80" i="25" s="1"/>
  <c r="I16" i="21" s="1"/>
  <c r="AC49" i="19"/>
  <c r="AD49" i="19" s="1"/>
  <c r="AC102" i="19"/>
  <c r="AD102" i="19" s="1"/>
  <c r="AC73" i="19"/>
  <c r="AD73" i="19" s="1"/>
  <c r="I101" i="19"/>
  <c r="P9" i="21" s="1"/>
  <c r="AC17" i="25"/>
  <c r="AD17" i="25" s="1"/>
  <c r="G9" i="21" s="1"/>
  <c r="AC45" i="25"/>
  <c r="AD45" i="25" s="1"/>
  <c r="H9" i="21" s="1"/>
  <c r="AC41" i="19"/>
  <c r="AD41" i="19" s="1"/>
  <c r="AC81" i="19"/>
  <c r="AD81" i="19" s="1"/>
  <c r="S17" i="21" s="1"/>
  <c r="N111" i="25"/>
  <c r="R55" i="25"/>
  <c r="AA55" i="25"/>
  <c r="AC46" i="25"/>
  <c r="AD46" i="25" s="1"/>
  <c r="H10" i="21" s="1"/>
  <c r="AC105" i="25"/>
  <c r="AD105" i="25" s="1"/>
  <c r="J13" i="21" s="1"/>
  <c r="I46" i="25"/>
  <c r="AC112" i="25"/>
  <c r="AC42" i="19"/>
  <c r="AD42" i="19" s="1"/>
  <c r="P27" i="25"/>
  <c r="I41" i="25"/>
  <c r="X27" i="25"/>
  <c r="AC107" i="25"/>
  <c r="AD107" i="25" s="1"/>
  <c r="J15" i="21" s="1"/>
  <c r="I106" i="25"/>
  <c r="F14" i="21" s="1"/>
  <c r="AB27" i="25"/>
  <c r="I28" i="25"/>
  <c r="AD28" i="25" s="1"/>
  <c r="Y55" i="25"/>
  <c r="Y27" i="25"/>
  <c r="Q27" i="25"/>
  <c r="X55" i="25"/>
  <c r="I70" i="19"/>
  <c r="O6" i="21" s="1"/>
  <c r="AC104" i="19"/>
  <c r="AD104" i="19" s="1"/>
  <c r="AC78" i="19"/>
  <c r="AD78" i="19" s="1"/>
  <c r="N55" i="25"/>
  <c r="AC22" i="25"/>
  <c r="AD22" i="25" s="1"/>
  <c r="G14" i="21" s="1"/>
  <c r="AB55" i="25"/>
  <c r="U55" i="25"/>
  <c r="U83" i="25"/>
  <c r="AC42" i="25"/>
  <c r="AD42" i="25" s="1"/>
  <c r="H6" i="21" s="1"/>
  <c r="U111" i="25"/>
  <c r="S83" i="25"/>
  <c r="AC73" i="25"/>
  <c r="AD73" i="25" s="1"/>
  <c r="I9" i="21" s="1"/>
  <c r="AC53" i="19"/>
  <c r="AD53" i="19" s="1"/>
  <c r="R17" i="21" s="1"/>
  <c r="AC105" i="19"/>
  <c r="AD105" i="19" s="1"/>
  <c r="I97" i="19"/>
  <c r="N83" i="25"/>
  <c r="T83" i="25"/>
  <c r="AC25" i="25"/>
  <c r="AD25" i="25" s="1"/>
  <c r="G17" i="21" s="1"/>
  <c r="AB83" i="25"/>
  <c r="AC81" i="25"/>
  <c r="AD81" i="25" s="1"/>
  <c r="I17" i="21" s="1"/>
  <c r="P55" i="25"/>
  <c r="S111" i="25"/>
  <c r="AC56" i="25"/>
  <c r="I56" i="25"/>
  <c r="AD56" i="25" s="1"/>
  <c r="O27" i="25"/>
  <c r="I53" i="25"/>
  <c r="AC83" i="25"/>
  <c r="I50" i="25"/>
  <c r="M111" i="25"/>
  <c r="AC97" i="25"/>
  <c r="AD97" i="25" s="1"/>
  <c r="J5" i="21" s="1"/>
  <c r="Q111" i="25"/>
  <c r="AC108" i="25"/>
  <c r="AD108" i="25" s="1"/>
  <c r="J16" i="21" s="1"/>
  <c r="I49" i="25"/>
  <c r="AC111" i="25"/>
  <c r="AC106" i="25"/>
  <c r="AD106" i="25" s="1"/>
  <c r="J14" i="21" s="1"/>
  <c r="AC109" i="25"/>
  <c r="AD109" i="25" s="1"/>
  <c r="J17" i="21" s="1"/>
  <c r="AC110" i="25"/>
  <c r="AD110" i="25" s="1"/>
  <c r="J18" i="21" s="1"/>
  <c r="AC84" i="25"/>
  <c r="AC26" i="25"/>
  <c r="AD26" i="25" s="1"/>
  <c r="G18" i="21" s="1"/>
  <c r="AC77" i="25"/>
  <c r="AD77" i="25" s="1"/>
  <c r="I13" i="21" s="1"/>
  <c r="R27" i="25"/>
  <c r="AC82" i="25"/>
  <c r="AD82" i="25" s="1"/>
  <c r="I18" i="21" s="1"/>
  <c r="AC41" i="25"/>
  <c r="AD41" i="25" s="1"/>
  <c r="H5" i="21" s="1"/>
  <c r="M55" i="25"/>
  <c r="I80" i="19"/>
  <c r="AC101" i="19"/>
  <c r="AD101" i="19" s="1"/>
  <c r="AC23" i="25"/>
  <c r="AD23" i="25" s="1"/>
  <c r="G15" i="21" s="1"/>
  <c r="X111" i="25"/>
  <c r="AC110" i="19"/>
  <c r="AD110" i="19" s="1"/>
  <c r="T18" i="21" s="1"/>
  <c r="I105" i="19"/>
  <c r="P13" i="21" s="1"/>
  <c r="AC79" i="19"/>
  <c r="AD79" i="19" s="1"/>
  <c r="S15" i="21" s="1"/>
  <c r="S55" i="25"/>
  <c r="V83" i="25"/>
  <c r="AC14" i="25"/>
  <c r="AD14" i="25" s="1"/>
  <c r="G6" i="21" s="1"/>
  <c r="AC49" i="25"/>
  <c r="AD49" i="25" s="1"/>
  <c r="H13" i="21" s="1"/>
  <c r="T111" i="25"/>
  <c r="O83" i="25"/>
  <c r="AC50" i="25"/>
  <c r="AD50" i="25" s="1"/>
  <c r="H14" i="21" s="1"/>
  <c r="AC102" i="25"/>
  <c r="AD102" i="25" s="1"/>
  <c r="J10" i="21" s="1"/>
  <c r="I47" i="25"/>
  <c r="T27" i="25"/>
  <c r="AA27" i="25"/>
  <c r="N27" i="25"/>
  <c r="U27" i="25"/>
  <c r="Y111" i="25"/>
  <c r="I108" i="25"/>
  <c r="I45" i="25"/>
  <c r="I98" i="25"/>
  <c r="F6" i="21" s="1"/>
  <c r="AC101" i="25"/>
  <c r="AD101" i="25" s="1"/>
  <c r="J9" i="21" s="1"/>
  <c r="T55" i="25"/>
  <c r="AC103" i="25"/>
  <c r="AD103" i="25" s="1"/>
  <c r="J11" i="21" s="1"/>
  <c r="R111" i="25"/>
  <c r="AC98" i="25"/>
  <c r="AD98" i="25" s="1"/>
  <c r="J6" i="21" s="1"/>
  <c r="AC83" i="19"/>
  <c r="AC28" i="19"/>
  <c r="AC112" i="19"/>
  <c r="AC56" i="19"/>
  <c r="AC55" i="19"/>
  <c r="AC27" i="19"/>
  <c r="I24" i="19"/>
  <c r="P55" i="19"/>
  <c r="I41" i="19"/>
  <c r="N5" i="21" s="1"/>
  <c r="I83" i="19"/>
  <c r="I48" i="19"/>
  <c r="N12" i="21" s="1"/>
  <c r="I46" i="19"/>
  <c r="N10" i="21" s="1"/>
  <c r="I25" i="19"/>
  <c r="I50" i="19"/>
  <c r="N14" i="21" s="1"/>
  <c r="I19" i="19"/>
  <c r="M11" i="21" s="1"/>
  <c r="I55" i="19"/>
  <c r="I13" i="19"/>
  <c r="M5" i="21" s="1"/>
  <c r="I45" i="19"/>
  <c r="N9" i="21" s="1"/>
  <c r="R27" i="19"/>
  <c r="M27" i="19"/>
  <c r="AC13" i="19"/>
  <c r="AD13" i="19" s="1"/>
  <c r="I42" i="19"/>
  <c r="N6" i="21" s="1"/>
  <c r="I23" i="19"/>
  <c r="AC22" i="19"/>
  <c r="AD22" i="19" s="1"/>
  <c r="Q14" i="21" s="1"/>
  <c r="AC24" i="19"/>
  <c r="AD24" i="19" s="1"/>
  <c r="Q16" i="21" s="1"/>
  <c r="AC25" i="19"/>
  <c r="AD25" i="19" s="1"/>
  <c r="Q17" i="21" s="1"/>
  <c r="R55" i="19"/>
  <c r="AC23" i="19"/>
  <c r="AD23" i="19" s="1"/>
  <c r="Q15" i="21" s="1"/>
  <c r="M111" i="19"/>
  <c r="AC21" i="19"/>
  <c r="AD21" i="19" s="1"/>
  <c r="Q13" i="21" s="1"/>
  <c r="N27" i="19"/>
  <c r="O83" i="19"/>
  <c r="I47" i="19"/>
  <c r="N11" i="21" s="1"/>
  <c r="O5" i="21"/>
  <c r="Q27" i="19"/>
  <c r="AC14" i="19"/>
  <c r="AD14" i="19" s="1"/>
  <c r="Q6" i="21" s="1"/>
  <c r="I49" i="19"/>
  <c r="N13" i="21" s="1"/>
  <c r="AC20" i="19"/>
  <c r="AD20" i="19" s="1"/>
  <c r="Q12" i="21" s="1"/>
  <c r="R83" i="19"/>
  <c r="M83" i="19"/>
  <c r="AC17" i="19"/>
  <c r="AD17" i="19" s="1"/>
  <c r="Q9" i="21" s="1"/>
  <c r="M55" i="19"/>
  <c r="Q83" i="19"/>
  <c r="P27" i="19"/>
  <c r="AC26" i="19"/>
  <c r="AD26" i="19" s="1"/>
  <c r="Q18" i="21" s="1"/>
  <c r="O55" i="19"/>
  <c r="N83" i="19"/>
  <c r="AC19" i="19"/>
  <c r="AD19" i="19" s="1"/>
  <c r="Q11" i="21" s="1"/>
  <c r="N55" i="19"/>
  <c r="AC18" i="19"/>
  <c r="AD18" i="19" s="1"/>
  <c r="Q10" i="21" s="1"/>
  <c r="P83" i="19"/>
  <c r="O27" i="19"/>
  <c r="I53" i="19"/>
  <c r="I51" i="19"/>
  <c r="I20" i="19"/>
  <c r="M12" i="21" s="1"/>
  <c r="I52" i="19"/>
  <c r="Q55" i="19"/>
  <c r="I21" i="19"/>
  <c r="M13" i="21" s="1"/>
  <c r="I84" i="19"/>
  <c r="I18" i="19"/>
  <c r="M10" i="21" s="1"/>
  <c r="I56" i="19"/>
  <c r="AD56" i="19" s="1"/>
  <c r="R20" i="21" s="1"/>
  <c r="I17" i="19"/>
  <c r="M9" i="21" s="1"/>
  <c r="I27" i="19"/>
  <c r="I28" i="19"/>
  <c r="AD28" i="19" s="1"/>
  <c r="Q20" i="21" s="1"/>
  <c r="I22" i="19"/>
  <c r="M14" i="21" s="1"/>
  <c r="I14" i="19"/>
  <c r="M6" i="21" s="1"/>
  <c r="D9" i="22" l="1"/>
  <c r="D8" i="21"/>
  <c r="D8" i="22"/>
  <c r="D7" i="21"/>
  <c r="D7" i="22"/>
  <c r="AD85" i="25"/>
  <c r="I21" i="21" s="1"/>
  <c r="AD113" i="25"/>
  <c r="J21" i="21" s="1"/>
  <c r="AD13" i="25"/>
  <c r="G5" i="21" s="1"/>
  <c r="D14" i="22"/>
  <c r="D13" i="21"/>
  <c r="D11" i="22"/>
  <c r="D10" i="21"/>
  <c r="D14" i="21"/>
  <c r="D15" i="22"/>
  <c r="H20" i="21"/>
  <c r="AD57" i="25"/>
  <c r="H21" i="21" s="1"/>
  <c r="D13" i="22"/>
  <c r="D12" i="21"/>
  <c r="D12" i="22"/>
  <c r="D11" i="21"/>
  <c r="AD29" i="25"/>
  <c r="G21" i="21" s="1"/>
  <c r="G20" i="21"/>
  <c r="D10" i="22"/>
  <c r="D9" i="21"/>
  <c r="D6" i="22"/>
  <c r="D5" i="21"/>
  <c r="AD83" i="19"/>
  <c r="AD84" i="19"/>
  <c r="S20" i="21" s="1"/>
  <c r="AD27" i="19"/>
  <c r="Q19" i="21" s="1"/>
  <c r="AD55" i="19"/>
  <c r="T15" i="21"/>
  <c r="T10" i="21"/>
  <c r="T12" i="21"/>
  <c r="T9" i="21"/>
  <c r="T13" i="21"/>
  <c r="T6" i="21"/>
  <c r="T14" i="21"/>
  <c r="T16" i="21"/>
  <c r="T11" i="21"/>
  <c r="S16" i="21"/>
  <c r="S13" i="21"/>
  <c r="S12" i="21"/>
  <c r="S9" i="21"/>
  <c r="S14" i="21"/>
  <c r="S10" i="21"/>
  <c r="S6" i="21"/>
  <c r="S11" i="21"/>
  <c r="R12" i="21"/>
  <c r="R15" i="21"/>
  <c r="R13" i="21"/>
  <c r="R10" i="21"/>
  <c r="R9" i="21"/>
  <c r="R14" i="21"/>
  <c r="R11" i="21"/>
  <c r="R6" i="21"/>
  <c r="R16" i="21"/>
  <c r="S5" i="21"/>
  <c r="R5" i="21"/>
  <c r="Q5" i="21"/>
  <c r="AD85" i="19" l="1"/>
  <c r="S21" i="21" s="1"/>
  <c r="S19" i="21"/>
  <c r="AD57" i="19"/>
  <c r="R21" i="21" s="1"/>
  <c r="R19" i="21"/>
  <c r="AD29" i="19"/>
  <c r="Q21" i="21" s="1"/>
  <c r="A76" i="1"/>
  <c r="R99" i="20" l="1"/>
  <c r="G99" i="20"/>
  <c r="G71" i="20"/>
  <c r="M71" i="20"/>
  <c r="AC71" i="20" s="1"/>
  <c r="S43" i="26"/>
  <c r="P43" i="20"/>
  <c r="G100" i="20"/>
  <c r="P99" i="20"/>
  <c r="O71" i="20"/>
  <c r="R71" i="20"/>
  <c r="P71" i="20"/>
  <c r="H72" i="20"/>
  <c r="G72" i="26"/>
  <c r="R43" i="20"/>
  <c r="O43" i="20"/>
  <c r="G44" i="20"/>
  <c r="G43" i="20"/>
  <c r="O99" i="20"/>
  <c r="H44" i="20"/>
  <c r="V43" i="26"/>
  <c r="H43" i="20"/>
  <c r="Q99" i="20"/>
  <c r="N99" i="20"/>
  <c r="Q43" i="20"/>
  <c r="M43" i="20"/>
  <c r="N43" i="20"/>
  <c r="R43" i="26"/>
  <c r="H43" i="26"/>
  <c r="P43" i="26"/>
  <c r="H72" i="26"/>
  <c r="G16" i="20"/>
  <c r="M99" i="20"/>
  <c r="H71" i="20"/>
  <c r="G43" i="26"/>
  <c r="H99" i="20"/>
  <c r="H16" i="20"/>
  <c r="H100" i="20"/>
  <c r="G16" i="26"/>
  <c r="Q43" i="26"/>
  <c r="G100" i="26"/>
  <c r="T43" i="26"/>
  <c r="G44" i="26"/>
  <c r="M43" i="26"/>
  <c r="N43" i="26"/>
  <c r="O43" i="26"/>
  <c r="H16" i="26"/>
  <c r="I16" i="26" s="1"/>
  <c r="C9" i="22" s="1"/>
  <c r="Q71" i="20"/>
  <c r="N71" i="20"/>
  <c r="G72" i="20"/>
  <c r="U43" i="26"/>
  <c r="H100" i="26"/>
  <c r="H44" i="26"/>
  <c r="H15" i="20"/>
  <c r="R99" i="26"/>
  <c r="V15" i="26"/>
  <c r="S71" i="26"/>
  <c r="O15" i="26"/>
  <c r="H99" i="26"/>
  <c r="Q99" i="26"/>
  <c r="M15" i="20"/>
  <c r="U71" i="26"/>
  <c r="M15" i="26"/>
  <c r="P99" i="26"/>
  <c r="T71" i="26"/>
  <c r="S99" i="26"/>
  <c r="O15" i="20"/>
  <c r="S98" i="26"/>
  <c r="O71" i="26"/>
  <c r="M71" i="26"/>
  <c r="AC71" i="26" s="1"/>
  <c r="H15" i="26"/>
  <c r="Q15" i="20"/>
  <c r="P15" i="26"/>
  <c r="G71" i="26"/>
  <c r="Q71" i="26"/>
  <c r="M99" i="26"/>
  <c r="N15" i="20"/>
  <c r="V71" i="26"/>
  <c r="R71" i="26"/>
  <c r="G99" i="26"/>
  <c r="N15" i="26"/>
  <c r="U15" i="26"/>
  <c r="P71" i="26"/>
  <c r="P15" i="20"/>
  <c r="O99" i="26"/>
  <c r="R15" i="20"/>
  <c r="G15" i="26"/>
  <c r="T99" i="26"/>
  <c r="N99" i="26"/>
  <c r="U99" i="26"/>
  <c r="R15" i="26"/>
  <c r="Q15" i="26"/>
  <c r="H71" i="26"/>
  <c r="G15" i="20"/>
  <c r="S15" i="26"/>
  <c r="V99" i="26"/>
  <c r="T15" i="26"/>
  <c r="N71" i="26"/>
  <c r="Q70" i="26"/>
  <c r="Q80" i="26"/>
  <c r="G81" i="26"/>
  <c r="AA78" i="26"/>
  <c r="R74" i="26"/>
  <c r="T82" i="26"/>
  <c r="V81" i="26"/>
  <c r="G78" i="26"/>
  <c r="AA74" i="26"/>
  <c r="Z74" i="26"/>
  <c r="P23" i="20"/>
  <c r="AB82" i="26"/>
  <c r="AB70" i="26"/>
  <c r="M80" i="26"/>
  <c r="AC80" i="26" s="1"/>
  <c r="P81" i="26"/>
  <c r="V74" i="26"/>
  <c r="R75" i="26"/>
  <c r="M73" i="26"/>
  <c r="AC73" i="26" s="1"/>
  <c r="N81" i="26"/>
  <c r="U75" i="26"/>
  <c r="O82" i="26"/>
  <c r="X79" i="26"/>
  <c r="U81" i="26"/>
  <c r="G23" i="20"/>
  <c r="H75" i="26"/>
  <c r="Q82" i="26"/>
  <c r="AA77" i="26"/>
  <c r="G73" i="26"/>
  <c r="Z70" i="26"/>
  <c r="AB69" i="26"/>
  <c r="O79" i="26"/>
  <c r="W69" i="26"/>
  <c r="R73" i="26"/>
  <c r="H23" i="20"/>
  <c r="P80" i="26"/>
  <c r="W79" i="26"/>
  <c r="P74" i="26"/>
  <c r="U80" i="26"/>
  <c r="U78" i="26"/>
  <c r="X78" i="26"/>
  <c r="Q81" i="26"/>
  <c r="P78" i="26"/>
  <c r="U77" i="26"/>
  <c r="P77" i="26"/>
  <c r="AB75" i="26"/>
  <c r="Q75" i="26"/>
  <c r="Z73" i="26"/>
  <c r="G83" i="26"/>
  <c r="AB80" i="26"/>
  <c r="T81" i="26"/>
  <c r="V75" i="26"/>
  <c r="G80" i="26"/>
  <c r="U82" i="26"/>
  <c r="G77" i="26"/>
  <c r="O69" i="26"/>
  <c r="O83" i="26" s="1"/>
  <c r="H83" i="26"/>
  <c r="R80" i="26"/>
  <c r="V78" i="26"/>
  <c r="G69" i="26"/>
  <c r="Q76" i="26"/>
  <c r="T80" i="26"/>
  <c r="U70" i="26"/>
  <c r="X76" i="26"/>
  <c r="AA82" i="26"/>
  <c r="M77" i="26"/>
  <c r="AC77" i="26" s="1"/>
  <c r="Z75" i="26"/>
  <c r="S74" i="26"/>
  <c r="H74" i="26"/>
  <c r="O77" i="26"/>
  <c r="M78" i="26"/>
  <c r="AC78" i="26" s="1"/>
  <c r="AB81" i="26"/>
  <c r="R79" i="26"/>
  <c r="N74" i="26"/>
  <c r="V80" i="26"/>
  <c r="P82" i="26"/>
  <c r="R77" i="26"/>
  <c r="H81" i="26"/>
  <c r="W75" i="26"/>
  <c r="Q69" i="26"/>
  <c r="Q83" i="26" s="1"/>
  <c r="U79" i="26"/>
  <c r="X70" i="26"/>
  <c r="X73" i="26"/>
  <c r="P76" i="26"/>
  <c r="X74" i="26"/>
  <c r="P75" i="26"/>
  <c r="N75" i="26"/>
  <c r="Y75" i="26"/>
  <c r="W73" i="26"/>
  <c r="AB77" i="26"/>
  <c r="Y81" i="26"/>
  <c r="Z76" i="26"/>
  <c r="O75" i="26"/>
  <c r="X77" i="26"/>
  <c r="Z81" i="26"/>
  <c r="T78" i="26"/>
  <c r="R69" i="26"/>
  <c r="R83" i="26" s="1"/>
  <c r="H77" i="26"/>
  <c r="R70" i="26"/>
  <c r="M74" i="26"/>
  <c r="AC74" i="26" s="1"/>
  <c r="W76" i="26"/>
  <c r="Q23" i="20"/>
  <c r="G74" i="26"/>
  <c r="M70" i="26"/>
  <c r="AC70" i="26" s="1"/>
  <c r="Q77" i="26"/>
  <c r="G84" i="26"/>
  <c r="AD72" i="26" s="1"/>
  <c r="I9" i="22" s="1"/>
  <c r="Z80" i="26"/>
  <c r="Z77" i="26"/>
  <c r="T75" i="26"/>
  <c r="T79" i="26"/>
  <c r="Z79" i="26"/>
  <c r="P69" i="26"/>
  <c r="P83" i="26" s="1"/>
  <c r="M75" i="26"/>
  <c r="AC75" i="26" s="1"/>
  <c r="AD75" i="26" s="1"/>
  <c r="N82" i="26"/>
  <c r="T70" i="26"/>
  <c r="R82" i="26"/>
  <c r="H70" i="26"/>
  <c r="H76" i="26"/>
  <c r="AB79" i="26"/>
  <c r="H73" i="26"/>
  <c r="S69" i="26"/>
  <c r="S83" i="26" s="1"/>
  <c r="S73" i="26"/>
  <c r="O23" i="20"/>
  <c r="W78" i="26"/>
  <c r="X80" i="26"/>
  <c r="N80" i="26"/>
  <c r="Y77" i="26"/>
  <c r="W82" i="26"/>
  <c r="S82" i="26"/>
  <c r="G70" i="26"/>
  <c r="T73" i="26"/>
  <c r="Z82" i="26"/>
  <c r="Y73" i="26"/>
  <c r="S80" i="26"/>
  <c r="M79" i="26"/>
  <c r="AC79" i="26" s="1"/>
  <c r="T74" i="26"/>
  <c r="U76" i="26"/>
  <c r="M23" i="20"/>
  <c r="W81" i="26"/>
  <c r="O76" i="26"/>
  <c r="AB76" i="26"/>
  <c r="X69" i="26"/>
  <c r="R76" i="26"/>
  <c r="U73" i="26"/>
  <c r="W77" i="26"/>
  <c r="X82" i="26"/>
  <c r="N73" i="26"/>
  <c r="AA80" i="26"/>
  <c r="AB73" i="26"/>
  <c r="Z78" i="26"/>
  <c r="H80" i="26"/>
  <c r="AB78" i="26"/>
  <c r="P70" i="26"/>
  <c r="Z69" i="26"/>
  <c r="Q78" i="26"/>
  <c r="N69" i="26"/>
  <c r="N83" i="26" s="1"/>
  <c r="H78" i="26"/>
  <c r="S76" i="26"/>
  <c r="AA69" i="26"/>
  <c r="N78" i="26"/>
  <c r="H69" i="26"/>
  <c r="H79" i="26"/>
  <c r="Q79" i="26"/>
  <c r="Y70" i="26"/>
  <c r="P79" i="26"/>
  <c r="R78" i="26"/>
  <c r="W80" i="26"/>
  <c r="H84" i="26"/>
  <c r="S81" i="26"/>
  <c r="M81" i="26"/>
  <c r="AC81" i="26" s="1"/>
  <c r="V77" i="26"/>
  <c r="S78" i="26"/>
  <c r="S77" i="26"/>
  <c r="N79" i="26"/>
  <c r="V70" i="26"/>
  <c r="N70" i="26"/>
  <c r="Y80" i="26"/>
  <c r="T69" i="26"/>
  <c r="T83" i="26" s="1"/>
  <c r="Y79" i="26"/>
  <c r="M82" i="26"/>
  <c r="AC82" i="26" s="1"/>
  <c r="Q73" i="26"/>
  <c r="O73" i="26"/>
  <c r="G76" i="26"/>
  <c r="W74" i="26"/>
  <c r="V79" i="26"/>
  <c r="Y76" i="26"/>
  <c r="O81" i="26"/>
  <c r="AA79" i="26"/>
  <c r="S70" i="26"/>
  <c r="AA76" i="26"/>
  <c r="T77" i="26"/>
  <c r="AA81" i="26"/>
  <c r="U74" i="26"/>
  <c r="G79" i="26"/>
  <c r="Y78" i="26"/>
  <c r="AB74" i="26"/>
  <c r="M76" i="26"/>
  <c r="AC76" i="26" s="1"/>
  <c r="R81" i="26"/>
  <c r="N23" i="20"/>
  <c r="X81" i="26"/>
  <c r="O80" i="26"/>
  <c r="Y74" i="26"/>
  <c r="S79" i="26"/>
  <c r="R23" i="20"/>
  <c r="U69" i="26"/>
  <c r="U83" i="26" s="1"/>
  <c r="O70" i="26"/>
  <c r="S75" i="26"/>
  <c r="AA75" i="26"/>
  <c r="V82" i="26"/>
  <c r="AA70" i="26"/>
  <c r="G75" i="26"/>
  <c r="Y69" i="26"/>
  <c r="V69" i="26"/>
  <c r="V83" i="26" s="1"/>
  <c r="O74" i="26"/>
  <c r="M69" i="26"/>
  <c r="P73" i="26"/>
  <c r="AA73" i="26"/>
  <c r="N76" i="26"/>
  <c r="V76" i="26"/>
  <c r="O78" i="26"/>
  <c r="W70" i="26"/>
  <c r="Q74" i="26"/>
  <c r="X75" i="26"/>
  <c r="Y82" i="26"/>
  <c r="N77" i="26"/>
  <c r="V73" i="26"/>
  <c r="T76" i="26"/>
  <c r="H109" i="20"/>
  <c r="H47" i="20"/>
  <c r="V48" i="26"/>
  <c r="G78" i="20"/>
  <c r="G81" i="20"/>
  <c r="N48" i="26"/>
  <c r="AA105" i="26"/>
  <c r="AB97" i="26"/>
  <c r="Z107" i="26"/>
  <c r="G97" i="26"/>
  <c r="AA97" i="26"/>
  <c r="Z19" i="26"/>
  <c r="O48" i="26"/>
  <c r="X54" i="26"/>
  <c r="Y54" i="26"/>
  <c r="G105" i="26"/>
  <c r="X50" i="26"/>
  <c r="O53" i="26"/>
  <c r="H21" i="20"/>
  <c r="M51" i="26"/>
  <c r="Y42" i="26"/>
  <c r="R18" i="26"/>
  <c r="V54" i="26"/>
  <c r="Z102" i="26"/>
  <c r="R22" i="26"/>
  <c r="Y51" i="26"/>
  <c r="Z17" i="26"/>
  <c r="H103" i="26"/>
  <c r="O76" i="20"/>
  <c r="O70" i="20"/>
  <c r="O54" i="26"/>
  <c r="U98" i="26"/>
  <c r="N70" i="20"/>
  <c r="Y24" i="26"/>
  <c r="X52" i="26"/>
  <c r="M77" i="20"/>
  <c r="AA52" i="26"/>
  <c r="H51" i="20"/>
  <c r="N45" i="26"/>
  <c r="M49" i="26"/>
  <c r="M48" i="26"/>
  <c r="R19" i="26"/>
  <c r="AA106" i="26"/>
  <c r="O45" i="26"/>
  <c r="AB108" i="26"/>
  <c r="Z97" i="26"/>
  <c r="T97" i="26"/>
  <c r="R76" i="20"/>
  <c r="AB101" i="26"/>
  <c r="U107" i="26"/>
  <c r="AA54" i="26"/>
  <c r="O102" i="26"/>
  <c r="AA51" i="26"/>
  <c r="P75" i="20"/>
  <c r="O107" i="26"/>
  <c r="H73" i="20"/>
  <c r="O46" i="26"/>
  <c r="Q80" i="20"/>
  <c r="W50" i="26"/>
  <c r="R73" i="20"/>
  <c r="M76" i="20"/>
  <c r="M45" i="26"/>
  <c r="H48" i="26"/>
  <c r="H45" i="26"/>
  <c r="H55" i="26"/>
  <c r="W105" i="26"/>
  <c r="H20" i="26"/>
  <c r="M98" i="26"/>
  <c r="H111" i="26"/>
  <c r="P73" i="20"/>
  <c r="Z101" i="26"/>
  <c r="Y46" i="26"/>
  <c r="S97" i="26"/>
  <c r="AB107" i="26"/>
  <c r="H98" i="26"/>
  <c r="Q69" i="20"/>
  <c r="AB110" i="26"/>
  <c r="H105" i="26"/>
  <c r="R70" i="20"/>
  <c r="Q79" i="20"/>
  <c r="AA46" i="26"/>
  <c r="G112" i="26"/>
  <c r="AD100" i="26" s="1"/>
  <c r="J9" i="22" s="1"/>
  <c r="X49" i="26"/>
  <c r="H70" i="20"/>
  <c r="O103" i="26"/>
  <c r="W53" i="26"/>
  <c r="R78" i="20"/>
  <c r="P48" i="26"/>
  <c r="U23" i="26"/>
  <c r="U53" i="26"/>
  <c r="R53" i="26"/>
  <c r="G102" i="26"/>
  <c r="U21" i="26"/>
  <c r="S53" i="26"/>
  <c r="G24" i="26"/>
  <c r="T13" i="26"/>
  <c r="V101" i="26"/>
  <c r="R105" i="26"/>
  <c r="N107" i="26"/>
  <c r="AB54" i="26"/>
  <c r="M81" i="20"/>
  <c r="P53" i="26"/>
  <c r="P41" i="26"/>
  <c r="O74" i="20"/>
  <c r="S106" i="26"/>
  <c r="R107" i="26"/>
  <c r="N105" i="26"/>
  <c r="AB42" i="26"/>
  <c r="X102" i="26"/>
  <c r="N101" i="26"/>
  <c r="AB41" i="26"/>
  <c r="X110" i="26"/>
  <c r="AB25" i="26"/>
  <c r="S48" i="26"/>
  <c r="G17" i="26"/>
  <c r="T51" i="26"/>
  <c r="Y109" i="26"/>
  <c r="O104" i="26"/>
  <c r="AA104" i="26"/>
  <c r="M69" i="20"/>
  <c r="P49" i="26"/>
  <c r="M79" i="20"/>
  <c r="W103" i="26"/>
  <c r="U13" i="26"/>
  <c r="N26" i="26"/>
  <c r="G25" i="26"/>
  <c r="P18" i="26"/>
  <c r="R41" i="26"/>
  <c r="T17" i="26"/>
  <c r="X17" i="26"/>
  <c r="U25" i="26"/>
  <c r="N18" i="26"/>
  <c r="P23" i="26"/>
  <c r="T26" i="26"/>
  <c r="Q105" i="26"/>
  <c r="O20" i="26"/>
  <c r="AB50" i="26"/>
  <c r="X98" i="26"/>
  <c r="Q75" i="20"/>
  <c r="P42" i="26"/>
  <c r="P80" i="20"/>
  <c r="W97" i="26"/>
  <c r="S101" i="26"/>
  <c r="N103" i="26"/>
  <c r="U54" i="26"/>
  <c r="N97" i="26"/>
  <c r="Q42" i="26"/>
  <c r="Z53" i="26"/>
  <c r="V24" i="26"/>
  <c r="T52" i="26"/>
  <c r="O19" i="26"/>
  <c r="G46" i="26"/>
  <c r="W14" i="26"/>
  <c r="Y110" i="26"/>
  <c r="S51" i="26"/>
  <c r="R46" i="26"/>
  <c r="Q110" i="26"/>
  <c r="S19" i="26"/>
  <c r="U26" i="26"/>
  <c r="AB21" i="26"/>
  <c r="Q24" i="26"/>
  <c r="Z46" i="26"/>
  <c r="G52" i="26"/>
  <c r="V105" i="26"/>
  <c r="M17" i="26"/>
  <c r="G28" i="26"/>
  <c r="AD16" i="26" s="1"/>
  <c r="G9" i="22" s="1"/>
  <c r="W17" i="26"/>
  <c r="G18" i="26"/>
  <c r="Q109" i="26"/>
  <c r="Q19" i="26"/>
  <c r="W106" i="26"/>
  <c r="AB19" i="26"/>
  <c r="G97" i="20"/>
  <c r="S13" i="26"/>
  <c r="AB22" i="26"/>
  <c r="Q23" i="26"/>
  <c r="U110" i="26"/>
  <c r="P22" i="26"/>
  <c r="M24" i="26"/>
  <c r="Q107" i="26"/>
  <c r="H108" i="20"/>
  <c r="H14" i="20"/>
  <c r="H27" i="26"/>
  <c r="H17" i="26"/>
  <c r="H23" i="26"/>
  <c r="G69" i="20"/>
  <c r="N52" i="26"/>
  <c r="X42" i="26"/>
  <c r="O49" i="26"/>
  <c r="AA108" i="26"/>
  <c r="W48" i="26"/>
  <c r="AA41" i="26"/>
  <c r="O50" i="26"/>
  <c r="V51" i="26"/>
  <c r="R75" i="20"/>
  <c r="AB105" i="26"/>
  <c r="Y23" i="26"/>
  <c r="X41" i="26"/>
  <c r="Q70" i="20"/>
  <c r="H19" i="20"/>
  <c r="G76" i="20"/>
  <c r="M103" i="26"/>
  <c r="H14" i="26"/>
  <c r="N49" i="26"/>
  <c r="M52" i="26"/>
  <c r="T109" i="26"/>
  <c r="M107" i="26"/>
  <c r="Y48" i="26"/>
  <c r="Z21" i="26"/>
  <c r="R25" i="26"/>
  <c r="R20" i="26"/>
  <c r="AB106" i="26"/>
  <c r="G98" i="26"/>
  <c r="O80" i="20"/>
  <c r="R24" i="26"/>
  <c r="O105" i="26"/>
  <c r="N54" i="26"/>
  <c r="U109" i="26"/>
  <c r="M75" i="20"/>
  <c r="H17" i="20"/>
  <c r="H22" i="20"/>
  <c r="H42" i="26"/>
  <c r="H13" i="26"/>
  <c r="O42" i="26"/>
  <c r="G83" i="20"/>
  <c r="N46" i="26"/>
  <c r="Z108" i="26"/>
  <c r="Z23" i="26"/>
  <c r="M50" i="26"/>
  <c r="T107" i="26"/>
  <c r="R69" i="20"/>
  <c r="O47" i="26"/>
  <c r="V47" i="26"/>
  <c r="AB102" i="26"/>
  <c r="O52" i="26"/>
  <c r="H112" i="26"/>
  <c r="N74" i="20"/>
  <c r="H69" i="20"/>
  <c r="AA49" i="26"/>
  <c r="X18" i="26"/>
  <c r="Q74" i="20"/>
  <c r="O109" i="26"/>
  <c r="O79" i="20"/>
  <c r="S104" i="26"/>
  <c r="H97" i="20"/>
  <c r="H45" i="20"/>
  <c r="G77" i="20"/>
  <c r="G80" i="20"/>
  <c r="U101" i="26"/>
  <c r="Z14" i="26"/>
  <c r="Y45" i="26"/>
  <c r="M105" i="26"/>
  <c r="T98" i="26"/>
  <c r="O41" i="26"/>
  <c r="O78" i="20"/>
  <c r="AA47" i="26"/>
  <c r="Z26" i="26"/>
  <c r="H108" i="26"/>
  <c r="R82" i="20"/>
  <c r="U103" i="26"/>
  <c r="O97" i="26"/>
  <c r="W109" i="26"/>
  <c r="X14" i="26"/>
  <c r="G108" i="26"/>
  <c r="Z25" i="26"/>
  <c r="N73" i="20"/>
  <c r="V50" i="26"/>
  <c r="P101" i="26"/>
  <c r="P20" i="26"/>
  <c r="AA26" i="26"/>
  <c r="T19" i="26"/>
  <c r="Q53" i="26"/>
  <c r="Z42" i="26"/>
  <c r="V13" i="26"/>
  <c r="T45" i="26"/>
  <c r="G48" i="26"/>
  <c r="AA48" i="26"/>
  <c r="W47" i="26"/>
  <c r="U20" i="26"/>
  <c r="N13" i="26"/>
  <c r="P24" i="26"/>
  <c r="R49" i="26"/>
  <c r="T102" i="26"/>
  <c r="AA98" i="26"/>
  <c r="M104" i="26"/>
  <c r="P81" i="20"/>
  <c r="W104" i="26"/>
  <c r="S109" i="26"/>
  <c r="U22" i="26"/>
  <c r="N22" i="26"/>
  <c r="P19" i="26"/>
  <c r="W98" i="26"/>
  <c r="N19" i="26"/>
  <c r="U49" i="26"/>
  <c r="P13" i="26"/>
  <c r="R51" i="26"/>
  <c r="Q106" i="26"/>
  <c r="Z41" i="26"/>
  <c r="O14" i="26"/>
  <c r="G41" i="26"/>
  <c r="X101" i="26"/>
  <c r="O75" i="20"/>
  <c r="R23" i="26"/>
  <c r="O108" i="26"/>
  <c r="Y21" i="26"/>
  <c r="P97" i="26"/>
  <c r="S54" i="26"/>
  <c r="V20" i="26"/>
  <c r="T47" i="26"/>
  <c r="S14" i="26"/>
  <c r="AA18" i="26"/>
  <c r="Y104" i="26"/>
  <c r="P109" i="26"/>
  <c r="S47" i="26"/>
  <c r="G20" i="26"/>
  <c r="T46" i="26"/>
  <c r="S25" i="26"/>
  <c r="W25" i="26"/>
  <c r="Y97" i="26"/>
  <c r="U51" i="26"/>
  <c r="R54" i="26"/>
  <c r="X51" i="26"/>
  <c r="T103" i="26"/>
  <c r="V41" i="26"/>
  <c r="Q41" i="26"/>
  <c r="G109" i="26"/>
  <c r="W49" i="26"/>
  <c r="M74" i="20"/>
  <c r="P50" i="26"/>
  <c r="S49" i="26"/>
  <c r="G27" i="26"/>
  <c r="P21" i="26"/>
  <c r="R45" i="26"/>
  <c r="AA17" i="26"/>
  <c r="T20" i="26"/>
  <c r="P77" i="20"/>
  <c r="U24" i="26"/>
  <c r="N23" i="26"/>
  <c r="P17" i="26"/>
  <c r="AA19" i="26"/>
  <c r="T14" i="26"/>
  <c r="V102" i="26"/>
  <c r="R106" i="26"/>
  <c r="N110" i="26"/>
  <c r="AB48" i="26"/>
  <c r="X97" i="26"/>
  <c r="Q81" i="20"/>
  <c r="G13" i="26"/>
  <c r="AA21" i="26"/>
  <c r="P102" i="26"/>
  <c r="G42" i="26"/>
  <c r="N25" i="26"/>
  <c r="R52" i="26"/>
  <c r="Q108" i="26"/>
  <c r="M20" i="26"/>
  <c r="V21" i="26"/>
  <c r="W20" i="26"/>
  <c r="Q82" i="20"/>
  <c r="T49" i="26"/>
  <c r="Q104" i="26"/>
  <c r="AB45" i="26"/>
  <c r="V109" i="26"/>
  <c r="Q21" i="26"/>
  <c r="AA22" i="26"/>
  <c r="W19" i="26"/>
  <c r="Z50" i="26"/>
  <c r="G47" i="26"/>
  <c r="M21" i="26"/>
  <c r="U52" i="26"/>
  <c r="P82" i="20"/>
  <c r="S46" i="26"/>
  <c r="Q25" i="26"/>
  <c r="Q103" i="26"/>
  <c r="H20" i="20"/>
  <c r="G79" i="20"/>
  <c r="Y50" i="26"/>
  <c r="H53" i="26"/>
  <c r="M53" i="26"/>
  <c r="H18" i="26"/>
  <c r="M109" i="26"/>
  <c r="Z106" i="26"/>
  <c r="AB104" i="26"/>
  <c r="T105" i="26"/>
  <c r="H76" i="20"/>
  <c r="Y53" i="26"/>
  <c r="Z98" i="26"/>
  <c r="H104" i="26"/>
  <c r="P78" i="20"/>
  <c r="R14" i="26"/>
  <c r="H107" i="26"/>
  <c r="R80" i="20"/>
  <c r="H74" i="20"/>
  <c r="V52" i="26"/>
  <c r="H52" i="20"/>
  <c r="N50" i="26"/>
  <c r="H47" i="26"/>
  <c r="H56" i="26"/>
  <c r="S103" i="26"/>
  <c r="AA101" i="26"/>
  <c r="Z22" i="26"/>
  <c r="N75" i="20"/>
  <c r="G101" i="26"/>
  <c r="M108" i="26"/>
  <c r="T108" i="26"/>
  <c r="Y52" i="26"/>
  <c r="AA53" i="26"/>
  <c r="Q73" i="20"/>
  <c r="U108" i="26"/>
  <c r="G103" i="26"/>
  <c r="X24" i="26"/>
  <c r="O81" i="20"/>
  <c r="V53" i="26"/>
  <c r="X20" i="26"/>
  <c r="P70" i="20"/>
  <c r="O77" i="20"/>
  <c r="H106" i="20"/>
  <c r="M41" i="26"/>
  <c r="H52" i="26"/>
  <c r="H49" i="26"/>
  <c r="H51" i="26"/>
  <c r="H50" i="26"/>
  <c r="H19" i="26"/>
  <c r="M102" i="26"/>
  <c r="W101" i="26"/>
  <c r="P45" i="26"/>
  <c r="V45" i="26"/>
  <c r="Z103" i="26"/>
  <c r="X48" i="26"/>
  <c r="Y49" i="26"/>
  <c r="N42" i="26"/>
  <c r="Y14" i="26"/>
  <c r="X13" i="26"/>
  <c r="N80" i="20"/>
  <c r="H97" i="26"/>
  <c r="Z20" i="26"/>
  <c r="U104" i="26"/>
  <c r="H80" i="20"/>
  <c r="O73" i="20"/>
  <c r="AA45" i="26"/>
  <c r="O98" i="26"/>
  <c r="P69" i="20"/>
  <c r="W45" i="26"/>
  <c r="U105" i="26"/>
  <c r="H25" i="26"/>
  <c r="N53" i="26"/>
  <c r="H24" i="26"/>
  <c r="H46" i="26"/>
  <c r="G84" i="20"/>
  <c r="T106" i="26"/>
  <c r="Z24" i="26"/>
  <c r="X22" i="26"/>
  <c r="AA103" i="26"/>
  <c r="Z18" i="26"/>
  <c r="AB109" i="26"/>
  <c r="T101" i="26"/>
  <c r="R79" i="20"/>
  <c r="W41" i="26"/>
  <c r="AA102" i="26"/>
  <c r="Y18" i="26"/>
  <c r="G107" i="26"/>
  <c r="M46" i="26"/>
  <c r="AB103" i="26"/>
  <c r="U106" i="26"/>
  <c r="H78" i="20"/>
  <c r="H77" i="20"/>
  <c r="N78" i="20"/>
  <c r="W52" i="26"/>
  <c r="N77" i="20"/>
  <c r="W46" i="26"/>
  <c r="W110" i="26"/>
  <c r="Q51" i="26"/>
  <c r="V18" i="26"/>
  <c r="T53" i="26"/>
  <c r="O25" i="26"/>
  <c r="G51" i="26"/>
  <c r="W18" i="26"/>
  <c r="Y102" i="26"/>
  <c r="R108" i="26"/>
  <c r="N102" i="26"/>
  <c r="AB46" i="26"/>
  <c r="X103" i="26"/>
  <c r="AB26" i="26"/>
  <c r="S41" i="26"/>
  <c r="G21" i="26"/>
  <c r="Q76" i="20"/>
  <c r="O110" i="26"/>
  <c r="AA50" i="26"/>
  <c r="S110" i="26"/>
  <c r="P47" i="26"/>
  <c r="X26" i="26"/>
  <c r="P98" i="26"/>
  <c r="S52" i="26"/>
  <c r="G14" i="26"/>
  <c r="S26" i="26"/>
  <c r="AA25" i="26"/>
  <c r="T18" i="26"/>
  <c r="P107" i="26"/>
  <c r="G23" i="26"/>
  <c r="S23" i="26"/>
  <c r="AA24" i="26"/>
  <c r="Y98" i="26"/>
  <c r="V98" i="26"/>
  <c r="U47" i="26"/>
  <c r="N109" i="26"/>
  <c r="AB51" i="26"/>
  <c r="W42" i="26"/>
  <c r="AA109" i="26"/>
  <c r="Z51" i="26"/>
  <c r="R98" i="26"/>
  <c r="Z45" i="26"/>
  <c r="V17" i="26"/>
  <c r="O17" i="26"/>
  <c r="X105" i="26"/>
  <c r="P79" i="20"/>
  <c r="U18" i="26"/>
  <c r="N21" i="26"/>
  <c r="G19" i="26"/>
  <c r="P14" i="26"/>
  <c r="AA23" i="26"/>
  <c r="Y19" i="26"/>
  <c r="S102" i="26"/>
  <c r="W108" i="26"/>
  <c r="O101" i="26"/>
  <c r="Q45" i="26"/>
  <c r="P110" i="26"/>
  <c r="Z52" i="26"/>
  <c r="V19" i="26"/>
  <c r="T41" i="26"/>
  <c r="S22" i="26"/>
  <c r="G56" i="26"/>
  <c r="W13" i="26"/>
  <c r="Y103" i="26"/>
  <c r="P108" i="26"/>
  <c r="S45" i="26"/>
  <c r="V14" i="26"/>
  <c r="T50" i="26"/>
  <c r="S24" i="26"/>
  <c r="G53" i="26"/>
  <c r="W21" i="26"/>
  <c r="P52" i="26"/>
  <c r="N14" i="26"/>
  <c r="U42" i="26"/>
  <c r="P25" i="26"/>
  <c r="R42" i="26"/>
  <c r="X108" i="26"/>
  <c r="Q26" i="26"/>
  <c r="V97" i="26"/>
  <c r="Q48" i="26"/>
  <c r="T42" i="26"/>
  <c r="Y105" i="26"/>
  <c r="H84" i="20"/>
  <c r="H102" i="20"/>
  <c r="H103" i="20"/>
  <c r="Q50" i="26"/>
  <c r="O23" i="26"/>
  <c r="V103" i="26"/>
  <c r="P105" i="26"/>
  <c r="AB14" i="26"/>
  <c r="Q20" i="26"/>
  <c r="R101" i="26"/>
  <c r="X106" i="26"/>
  <c r="T21" i="26"/>
  <c r="H83" i="20"/>
  <c r="P103" i="26"/>
  <c r="H42" i="20"/>
  <c r="T25" i="26"/>
  <c r="Q17" i="26"/>
  <c r="H105" i="20"/>
  <c r="N47" i="26"/>
  <c r="H41" i="26"/>
  <c r="G75" i="20"/>
  <c r="Z109" i="26"/>
  <c r="M110" i="26"/>
  <c r="Q77" i="20"/>
  <c r="X19" i="26"/>
  <c r="P76" i="20"/>
  <c r="M42" i="26"/>
  <c r="H101" i="26"/>
  <c r="R13" i="26"/>
  <c r="H107" i="20"/>
  <c r="H101" i="20"/>
  <c r="Z104" i="26"/>
  <c r="N51" i="26"/>
  <c r="M47" i="26"/>
  <c r="N41" i="26"/>
  <c r="R26" i="26"/>
  <c r="V46" i="26"/>
  <c r="Y47" i="26"/>
  <c r="Y25" i="26"/>
  <c r="Z13" i="26"/>
  <c r="Y13" i="26"/>
  <c r="Z110" i="26"/>
  <c r="W51" i="26"/>
  <c r="H109" i="26"/>
  <c r="R81" i="20"/>
  <c r="M70" i="20"/>
  <c r="AA42" i="26"/>
  <c r="M73" i="20"/>
  <c r="G111" i="26"/>
  <c r="N69" i="20"/>
  <c r="H48" i="20"/>
  <c r="H53" i="20"/>
  <c r="H22" i="26"/>
  <c r="G70" i="20"/>
  <c r="G73" i="20"/>
  <c r="H106" i="26"/>
  <c r="T110" i="26"/>
  <c r="AB98" i="26"/>
  <c r="Y41" i="26"/>
  <c r="AA110" i="26"/>
  <c r="S108" i="26"/>
  <c r="Y20" i="26"/>
  <c r="R77" i="20"/>
  <c r="Y26" i="26"/>
  <c r="Q78" i="20"/>
  <c r="X53" i="26"/>
  <c r="O51" i="26"/>
  <c r="U102" i="26"/>
  <c r="O69" i="20"/>
  <c r="N76" i="20"/>
  <c r="X46" i="26"/>
  <c r="H18" i="20"/>
  <c r="G74" i="20"/>
  <c r="H21" i="26"/>
  <c r="M101" i="26"/>
  <c r="M54" i="26"/>
  <c r="H28" i="26"/>
  <c r="M106" i="26"/>
  <c r="O106" i="26"/>
  <c r="R21" i="26"/>
  <c r="T104" i="26"/>
  <c r="R74" i="20"/>
  <c r="Y17" i="26"/>
  <c r="M97" i="26"/>
  <c r="X45" i="26"/>
  <c r="Z105" i="26"/>
  <c r="Y22" i="26"/>
  <c r="X21" i="26"/>
  <c r="H79" i="20"/>
  <c r="R17" i="26"/>
  <c r="X47" i="26"/>
  <c r="N81" i="20"/>
  <c r="H81" i="20"/>
  <c r="M78" i="20"/>
  <c r="W54" i="26"/>
  <c r="S107" i="26"/>
  <c r="Q46" i="26"/>
  <c r="R110" i="26"/>
  <c r="N106" i="26"/>
  <c r="N20" i="26"/>
  <c r="U45" i="26"/>
  <c r="R50" i="26"/>
  <c r="O18" i="26"/>
  <c r="G45" i="26"/>
  <c r="W102" i="26"/>
  <c r="M80" i="20"/>
  <c r="P51" i="26"/>
  <c r="Q49" i="26"/>
  <c r="U97" i="26"/>
  <c r="V49" i="26"/>
  <c r="Q54" i="26"/>
  <c r="Z48" i="26"/>
  <c r="V23" i="26"/>
  <c r="O24" i="26"/>
  <c r="G49" i="26"/>
  <c r="W26" i="26"/>
  <c r="Y101" i="26"/>
  <c r="Q47" i="26"/>
  <c r="V26" i="26"/>
  <c r="O22" i="26"/>
  <c r="G50" i="26"/>
  <c r="W23" i="26"/>
  <c r="P54" i="26"/>
  <c r="N17" i="26"/>
  <c r="P26" i="26"/>
  <c r="R48" i="26"/>
  <c r="T23" i="26"/>
  <c r="G104" i="26"/>
  <c r="V42" i="26"/>
  <c r="H102" i="26"/>
  <c r="P46" i="26"/>
  <c r="N79" i="20"/>
  <c r="U48" i="26"/>
  <c r="N104" i="26"/>
  <c r="AB52" i="26"/>
  <c r="AB23" i="26"/>
  <c r="U41" i="26"/>
  <c r="N98" i="26"/>
  <c r="AB49" i="26"/>
  <c r="AB24" i="26"/>
  <c r="Q52" i="26"/>
  <c r="P106" i="26"/>
  <c r="Z54" i="26"/>
  <c r="V25" i="26"/>
  <c r="T48" i="26"/>
  <c r="S18" i="26"/>
  <c r="W24" i="26"/>
  <c r="X25" i="26"/>
  <c r="S105" i="26"/>
  <c r="X23" i="26"/>
  <c r="H75" i="20"/>
  <c r="AA107" i="26"/>
  <c r="R97" i="26"/>
  <c r="R109" i="26"/>
  <c r="O21" i="26"/>
  <c r="AB53" i="26"/>
  <c r="X104" i="26"/>
  <c r="G106" i="26"/>
  <c r="S50" i="26"/>
  <c r="G22" i="26"/>
  <c r="S21" i="26"/>
  <c r="AA20" i="26"/>
  <c r="T24" i="26"/>
  <c r="U17" i="26"/>
  <c r="AB20" i="26"/>
  <c r="Y108" i="26"/>
  <c r="U46" i="26"/>
  <c r="AB13" i="26"/>
  <c r="W107" i="26"/>
  <c r="U50" i="26"/>
  <c r="O13" i="26"/>
  <c r="AB18" i="26"/>
  <c r="Q13" i="26"/>
  <c r="P74" i="20"/>
  <c r="R104" i="26"/>
  <c r="Q101" i="26"/>
  <c r="H104" i="20"/>
  <c r="T54" i="26"/>
  <c r="N24" i="26"/>
  <c r="Q102" i="26"/>
  <c r="M23" i="26"/>
  <c r="M82" i="20"/>
  <c r="Q52" i="20"/>
  <c r="P97" i="20"/>
  <c r="M41" i="20"/>
  <c r="N46" i="20"/>
  <c r="V104" i="26"/>
  <c r="M18" i="26"/>
  <c r="T22" i="26"/>
  <c r="H41" i="20"/>
  <c r="H98" i="20"/>
  <c r="Q51" i="20"/>
  <c r="P98" i="20"/>
  <c r="M50" i="20"/>
  <c r="N103" i="20"/>
  <c r="O109" i="20"/>
  <c r="G107" i="20"/>
  <c r="Q106" i="20"/>
  <c r="P52" i="20"/>
  <c r="M102" i="20"/>
  <c r="G98" i="20"/>
  <c r="N22" i="20"/>
  <c r="O18" i="20"/>
  <c r="R14" i="20"/>
  <c r="M20" i="20"/>
  <c r="P14" i="20"/>
  <c r="Q13" i="20"/>
  <c r="R109" i="20"/>
  <c r="G49" i="20"/>
  <c r="O19" i="20"/>
  <c r="M14" i="20"/>
  <c r="Q49" i="20"/>
  <c r="M45" i="20"/>
  <c r="N47" i="20"/>
  <c r="O98" i="20"/>
  <c r="R46" i="20"/>
  <c r="Q97" i="20"/>
  <c r="P51" i="20"/>
  <c r="R102" i="20"/>
  <c r="M109" i="20"/>
  <c r="O42" i="20"/>
  <c r="G103" i="20"/>
  <c r="O14" i="20"/>
  <c r="R19" i="20"/>
  <c r="P19" i="20"/>
  <c r="Q14" i="20"/>
  <c r="M42" i="20"/>
  <c r="G105" i="20"/>
  <c r="G45" i="20"/>
  <c r="R51" i="20"/>
  <c r="Q108" i="20"/>
  <c r="R97" i="20"/>
  <c r="M103" i="20"/>
  <c r="O51" i="20"/>
  <c r="G42" i="20"/>
  <c r="G18" i="20"/>
  <c r="O20" i="20"/>
  <c r="R17" i="20"/>
  <c r="P22" i="20"/>
  <c r="Q17" i="20"/>
  <c r="R41" i="20"/>
  <c r="Q107" i="20"/>
  <c r="R108" i="20"/>
  <c r="N21" i="20"/>
  <c r="O24" i="20"/>
  <c r="Q25" i="20"/>
  <c r="G48" i="20"/>
  <c r="M51" i="20"/>
  <c r="O107" i="20"/>
  <c r="G47" i="20"/>
  <c r="Q18" i="20"/>
  <c r="M19" i="26"/>
  <c r="Q97" i="26"/>
  <c r="W22" i="26"/>
  <c r="Q22" i="26"/>
  <c r="O26" i="26"/>
  <c r="H13" i="20"/>
  <c r="P103" i="20"/>
  <c r="M52" i="20"/>
  <c r="Z49" i="26"/>
  <c r="X107" i="26"/>
  <c r="R102" i="26"/>
  <c r="X109" i="26"/>
  <c r="P104" i="26"/>
  <c r="S17" i="26"/>
  <c r="M25" i="26"/>
  <c r="AA13" i="26"/>
  <c r="Z47" i="26"/>
  <c r="N82" i="20"/>
  <c r="G109" i="20"/>
  <c r="I109" i="20" s="1"/>
  <c r="Q50" i="20"/>
  <c r="P104" i="20"/>
  <c r="O97" i="20"/>
  <c r="G50" i="20"/>
  <c r="P41" i="20"/>
  <c r="G41" i="20"/>
  <c r="N17" i="20"/>
  <c r="G22" i="20"/>
  <c r="O13" i="20"/>
  <c r="R25" i="20"/>
  <c r="M13" i="20"/>
  <c r="Q109" i="20"/>
  <c r="M106" i="20"/>
  <c r="P21" i="20"/>
  <c r="P108" i="20"/>
  <c r="N98" i="20"/>
  <c r="G53" i="20"/>
  <c r="Q103" i="20"/>
  <c r="P53" i="20"/>
  <c r="R105" i="20"/>
  <c r="M105" i="20"/>
  <c r="O52" i="20"/>
  <c r="N14" i="20"/>
  <c r="G14" i="20"/>
  <c r="M25" i="20"/>
  <c r="P109" i="20"/>
  <c r="N51" i="20"/>
  <c r="O103" i="20"/>
  <c r="R50" i="20"/>
  <c r="G102" i="20"/>
  <c r="R101" i="20"/>
  <c r="O47" i="20"/>
  <c r="G24" i="20"/>
  <c r="R13" i="20"/>
  <c r="M24" i="20"/>
  <c r="Q24" i="20"/>
  <c r="M104" i="20"/>
  <c r="Q19" i="20"/>
  <c r="P101" i="20"/>
  <c r="N109" i="20"/>
  <c r="O108" i="20"/>
  <c r="G25" i="20"/>
  <c r="S42" i="26"/>
  <c r="S20" i="26"/>
  <c r="M22" i="26"/>
  <c r="Y106" i="26"/>
  <c r="M14" i="26"/>
  <c r="U19" i="26"/>
  <c r="V106" i="26"/>
  <c r="H49" i="20"/>
  <c r="Q41" i="20"/>
  <c r="P107" i="20"/>
  <c r="M49" i="20"/>
  <c r="Y107" i="26"/>
  <c r="R103" i="26"/>
  <c r="Q14" i="26"/>
  <c r="V108" i="26"/>
  <c r="M13" i="26"/>
  <c r="G55" i="26"/>
  <c r="H25" i="20"/>
  <c r="H24" i="20"/>
  <c r="G51" i="20"/>
  <c r="Q48" i="20"/>
  <c r="M53" i="20"/>
  <c r="N50" i="20"/>
  <c r="N102" i="20"/>
  <c r="O101" i="20"/>
  <c r="R47" i="20"/>
  <c r="Q101" i="20"/>
  <c r="P42" i="20"/>
  <c r="R107" i="20"/>
  <c r="O48" i="20"/>
  <c r="N20" i="20"/>
  <c r="G20" i="20"/>
  <c r="Q21" i="20"/>
  <c r="P46" i="20"/>
  <c r="M97" i="20"/>
  <c r="N13" i="20"/>
  <c r="R20" i="20"/>
  <c r="Q20" i="20"/>
  <c r="P105" i="20"/>
  <c r="N41" i="20"/>
  <c r="N106" i="20"/>
  <c r="R48" i="20"/>
  <c r="R106" i="20"/>
  <c r="O46" i="20"/>
  <c r="G17" i="20"/>
  <c r="O22" i="20"/>
  <c r="R21" i="20"/>
  <c r="M17" i="20"/>
  <c r="P20" i="20"/>
  <c r="Q47" i="20"/>
  <c r="N49" i="20"/>
  <c r="N97" i="20"/>
  <c r="O104" i="20"/>
  <c r="R53" i="20"/>
  <c r="P47" i="20"/>
  <c r="M108" i="20"/>
  <c r="N19" i="20"/>
  <c r="O21" i="20"/>
  <c r="R24" i="20"/>
  <c r="M18" i="20"/>
  <c r="P17" i="20"/>
  <c r="R52" i="20"/>
  <c r="G104" i="20"/>
  <c r="P45" i="20"/>
  <c r="M22" i="20"/>
  <c r="Q46" i="20"/>
  <c r="P106" i="20"/>
  <c r="N48" i="20"/>
  <c r="N108" i="20"/>
  <c r="M19" i="20"/>
  <c r="V22" i="26"/>
  <c r="U14" i="26"/>
  <c r="AB17" i="26"/>
  <c r="Q18" i="26"/>
  <c r="H46" i="20"/>
  <c r="Q42" i="20"/>
  <c r="G52" i="20"/>
  <c r="M47" i="20"/>
  <c r="V110" i="26"/>
  <c r="M26" i="26"/>
  <c r="N108" i="26"/>
  <c r="Q98" i="26"/>
  <c r="AA14" i="26"/>
  <c r="R47" i="26"/>
  <c r="O82" i="20"/>
  <c r="V107" i="26"/>
  <c r="AB47" i="26"/>
  <c r="H50" i="20"/>
  <c r="G106" i="20"/>
  <c r="P102" i="20"/>
  <c r="N45" i="20"/>
  <c r="N104" i="20"/>
  <c r="R42" i="20"/>
  <c r="Q98" i="20"/>
  <c r="P50" i="20"/>
  <c r="R103" i="20"/>
  <c r="M107" i="20"/>
  <c r="O45" i="20"/>
  <c r="N25" i="20"/>
  <c r="O17" i="20"/>
  <c r="P24" i="20"/>
  <c r="R98" i="20"/>
  <c r="O41" i="20"/>
  <c r="G21" i="20"/>
  <c r="R18" i="20"/>
  <c r="N42" i="20"/>
  <c r="N107" i="20"/>
  <c r="O102" i="20"/>
  <c r="G101" i="20"/>
  <c r="G46" i="20"/>
  <c r="Q102" i="20"/>
  <c r="P48" i="20"/>
  <c r="M98" i="20"/>
  <c r="O50" i="20"/>
  <c r="G108" i="20"/>
  <c r="N18" i="20"/>
  <c r="G13" i="20"/>
  <c r="Q53" i="20"/>
  <c r="M48" i="20"/>
  <c r="N52" i="20"/>
  <c r="N105" i="20"/>
  <c r="O106" i="20"/>
  <c r="R49" i="20"/>
  <c r="Q105" i="20"/>
  <c r="P49" i="20"/>
  <c r="R104" i="20"/>
  <c r="M101" i="20"/>
  <c r="O53" i="20"/>
  <c r="N24" i="20"/>
  <c r="G19" i="20"/>
  <c r="R22" i="20"/>
  <c r="M21" i="20"/>
  <c r="P13" i="20"/>
  <c r="Q22" i="20"/>
  <c r="R45" i="20"/>
  <c r="Q104" i="20"/>
  <c r="O49" i="20"/>
  <c r="O25" i="20"/>
  <c r="P18" i="20"/>
  <c r="Q45" i="20"/>
  <c r="M46" i="20"/>
  <c r="N53" i="20"/>
  <c r="N101" i="20"/>
  <c r="O105" i="20"/>
  <c r="P25" i="20"/>
  <c r="R54" i="20"/>
  <c r="G55" i="20"/>
  <c r="R26" i="20"/>
  <c r="N110" i="20"/>
  <c r="G111" i="20"/>
  <c r="G27" i="20"/>
  <c r="G28" i="20"/>
  <c r="AD16" i="20" s="1"/>
  <c r="Q9" i="22" s="1"/>
  <c r="G56" i="20"/>
  <c r="N26" i="20"/>
  <c r="M110" i="20"/>
  <c r="Q54" i="20"/>
  <c r="Q110" i="20"/>
  <c r="H27" i="20"/>
  <c r="P26" i="20"/>
  <c r="O54" i="20"/>
  <c r="H56" i="20"/>
  <c r="G112" i="20"/>
  <c r="O110" i="20"/>
  <c r="M54" i="20"/>
  <c r="H55" i="20"/>
  <c r="H112" i="20"/>
  <c r="P5" i="21"/>
  <c r="P54" i="20"/>
  <c r="P110" i="20"/>
  <c r="O26" i="20"/>
  <c r="H28" i="20"/>
  <c r="H111" i="20"/>
  <c r="H111" i="19"/>
  <c r="R110" i="20"/>
  <c r="M26" i="20"/>
  <c r="N54" i="20"/>
  <c r="Q26" i="20"/>
  <c r="AC99" i="20" l="1"/>
  <c r="AD99" i="20" s="1"/>
  <c r="T8" i="22" s="1"/>
  <c r="I72" i="20"/>
  <c r="O9" i="22" s="1"/>
  <c r="I43" i="26"/>
  <c r="I72" i="26"/>
  <c r="E9" i="22" s="1"/>
  <c r="I75" i="26"/>
  <c r="E12" i="22" s="1"/>
  <c r="I100" i="26"/>
  <c r="F9" i="22" s="1"/>
  <c r="I44" i="20"/>
  <c r="N9" i="22" s="1"/>
  <c r="I16" i="20"/>
  <c r="M9" i="22" s="1"/>
  <c r="I100" i="20"/>
  <c r="P9" i="22" s="1"/>
  <c r="AC43" i="26"/>
  <c r="I71" i="20"/>
  <c r="O8" i="22" s="1"/>
  <c r="I44" i="26"/>
  <c r="I99" i="20"/>
  <c r="P8" i="22" s="1"/>
  <c r="AC43" i="20"/>
  <c r="AD43" i="20" s="1"/>
  <c r="R8" i="22" s="1"/>
  <c r="I43" i="20"/>
  <c r="N8" i="22" s="1"/>
  <c r="I45" i="26"/>
  <c r="AD44" i="26"/>
  <c r="H9" i="22" s="1"/>
  <c r="AD43" i="26"/>
  <c r="H8" i="22" s="1"/>
  <c r="AD44" i="20"/>
  <c r="R9" i="22" s="1"/>
  <c r="AD100" i="20"/>
  <c r="T9" i="22" s="1"/>
  <c r="AD71" i="20"/>
  <c r="S8" i="22" s="1"/>
  <c r="AD72" i="20"/>
  <c r="S9" i="22" s="1"/>
  <c r="I15" i="20"/>
  <c r="M8" i="22" s="1"/>
  <c r="AC56" i="20"/>
  <c r="AC15" i="20"/>
  <c r="AD15" i="20" s="1"/>
  <c r="Q8" i="22" s="1"/>
  <c r="AC99" i="26"/>
  <c r="AD99" i="26" s="1"/>
  <c r="J8" i="22" s="1"/>
  <c r="AC15" i="26"/>
  <c r="AD15" i="26" s="1"/>
  <c r="G8" i="22" s="1"/>
  <c r="I81" i="26"/>
  <c r="I80" i="26"/>
  <c r="I71" i="26"/>
  <c r="E8" i="22" s="1"/>
  <c r="I21" i="20"/>
  <c r="M14" i="22" s="1"/>
  <c r="I15" i="26"/>
  <c r="C8" i="22" s="1"/>
  <c r="AD71" i="26"/>
  <c r="I8" i="22" s="1"/>
  <c r="I99" i="26"/>
  <c r="F8" i="22" s="1"/>
  <c r="AD82" i="26"/>
  <c r="I19" i="22" s="1"/>
  <c r="I109" i="26"/>
  <c r="I69" i="26"/>
  <c r="E6" i="22" s="1"/>
  <c r="AB83" i="26"/>
  <c r="AA83" i="26"/>
  <c r="X83" i="26"/>
  <c r="W83" i="26"/>
  <c r="Y83" i="26"/>
  <c r="Z83" i="26"/>
  <c r="I108" i="20"/>
  <c r="I51" i="20"/>
  <c r="I81" i="20"/>
  <c r="I47" i="20"/>
  <c r="N12" i="22" s="1"/>
  <c r="AD70" i="26"/>
  <c r="I7" i="22" s="1"/>
  <c r="AD79" i="26"/>
  <c r="I16" i="22" s="1"/>
  <c r="AD78" i="26"/>
  <c r="I15" i="22" s="1"/>
  <c r="AD80" i="26"/>
  <c r="I17" i="22" s="1"/>
  <c r="AD76" i="26"/>
  <c r="I13" i="22" s="1"/>
  <c r="I104" i="20"/>
  <c r="P13" i="22" s="1"/>
  <c r="AD74" i="26"/>
  <c r="I11" i="22" s="1"/>
  <c r="AD73" i="26"/>
  <c r="I10" i="22" s="1"/>
  <c r="AD81" i="26"/>
  <c r="I18" i="22" s="1"/>
  <c r="AD77" i="26"/>
  <c r="I14" i="22" s="1"/>
  <c r="I83" i="26"/>
  <c r="AD83" i="26" s="1"/>
  <c r="I20" i="22" s="1"/>
  <c r="AC83" i="26"/>
  <c r="I23" i="20"/>
  <c r="I78" i="26"/>
  <c r="E15" i="22" s="1"/>
  <c r="I84" i="26"/>
  <c r="AD84" i="26" s="1"/>
  <c r="AC84" i="26"/>
  <c r="AC69" i="26"/>
  <c r="AD69" i="26" s="1"/>
  <c r="I6" i="22" s="1"/>
  <c r="M83" i="26"/>
  <c r="I77" i="26"/>
  <c r="E14" i="22" s="1"/>
  <c r="I76" i="26"/>
  <c r="E13" i="22" s="1"/>
  <c r="I70" i="26"/>
  <c r="E7" i="22" s="1"/>
  <c r="I74" i="26"/>
  <c r="E11" i="22" s="1"/>
  <c r="I73" i="26"/>
  <c r="E10" i="22" s="1"/>
  <c r="I79" i="26"/>
  <c r="AC23" i="20"/>
  <c r="AD23" i="20" s="1"/>
  <c r="Q16" i="22" s="1"/>
  <c r="I17" i="20"/>
  <c r="M10" i="22" s="1"/>
  <c r="I52" i="20"/>
  <c r="I14" i="20"/>
  <c r="M7" i="22" s="1"/>
  <c r="I106" i="20"/>
  <c r="P15" i="22" s="1"/>
  <c r="I22" i="20"/>
  <c r="M15" i="22" s="1"/>
  <c r="I18" i="20"/>
  <c r="M11" i="22" s="1"/>
  <c r="I19" i="20"/>
  <c r="M12" i="22" s="1"/>
  <c r="I46" i="20"/>
  <c r="N11" i="22" s="1"/>
  <c r="I28" i="26"/>
  <c r="AD28" i="26" s="1"/>
  <c r="G21" i="22" s="1"/>
  <c r="I42" i="26"/>
  <c r="AC55" i="26"/>
  <c r="I48" i="20"/>
  <c r="N13" i="22" s="1"/>
  <c r="I14" i="26"/>
  <c r="C7" i="22" s="1"/>
  <c r="I80" i="20"/>
  <c r="I107" i="20"/>
  <c r="I75" i="20"/>
  <c r="O12" i="22" s="1"/>
  <c r="I76" i="20"/>
  <c r="O13" i="22" s="1"/>
  <c r="I49" i="26"/>
  <c r="I42" i="20"/>
  <c r="N7" i="22" s="1"/>
  <c r="I103" i="20"/>
  <c r="P12" i="22" s="1"/>
  <c r="I23" i="26"/>
  <c r="I45" i="20"/>
  <c r="N10" i="22" s="1"/>
  <c r="AC111" i="26"/>
  <c r="I51" i="26"/>
  <c r="Z27" i="26"/>
  <c r="I53" i="26"/>
  <c r="W27" i="26"/>
  <c r="I97" i="26"/>
  <c r="F6" i="22" s="1"/>
  <c r="I105" i="26"/>
  <c r="F14" i="22" s="1"/>
  <c r="I20" i="20"/>
  <c r="M13" i="22" s="1"/>
  <c r="I102" i="20"/>
  <c r="P11" i="22" s="1"/>
  <c r="I13" i="26"/>
  <c r="C6" i="22" s="1"/>
  <c r="O27" i="26"/>
  <c r="AC21" i="20"/>
  <c r="AD21" i="20" s="1"/>
  <c r="I102" i="26"/>
  <c r="F11" i="22" s="1"/>
  <c r="I13" i="20"/>
  <c r="M6" i="22" s="1"/>
  <c r="AC19" i="20"/>
  <c r="AD19" i="20" s="1"/>
  <c r="AC23" i="26"/>
  <c r="AD23" i="26" s="1"/>
  <c r="G16" i="22" s="1"/>
  <c r="AC78" i="20"/>
  <c r="AD78" i="20" s="1"/>
  <c r="S15" i="22" s="1"/>
  <c r="Y55" i="26"/>
  <c r="I101" i="26"/>
  <c r="F10" i="22" s="1"/>
  <c r="I41" i="20"/>
  <c r="N6" i="22" s="1"/>
  <c r="I97" i="20"/>
  <c r="P6" i="22" s="1"/>
  <c r="I69" i="20"/>
  <c r="O6" i="22" s="1"/>
  <c r="U111" i="26"/>
  <c r="I79" i="20"/>
  <c r="AC56" i="26"/>
  <c r="I19" i="26"/>
  <c r="C12" i="22" s="1"/>
  <c r="I53" i="20"/>
  <c r="AC26" i="26"/>
  <c r="AD26" i="26" s="1"/>
  <c r="G19" i="22" s="1"/>
  <c r="AC80" i="20"/>
  <c r="AD80" i="20" s="1"/>
  <c r="S17" i="22" s="1"/>
  <c r="I98" i="20"/>
  <c r="P7" i="22" s="1"/>
  <c r="AC108" i="20"/>
  <c r="AD108" i="20" s="1"/>
  <c r="I22" i="26"/>
  <c r="C15" i="22" s="1"/>
  <c r="AC107" i="20"/>
  <c r="AD107" i="20" s="1"/>
  <c r="AA27" i="26"/>
  <c r="AC51" i="20"/>
  <c r="AD51" i="20" s="1"/>
  <c r="AC101" i="26"/>
  <c r="AD101" i="26" s="1"/>
  <c r="J10" i="22" s="1"/>
  <c r="AC46" i="26"/>
  <c r="AD46" i="26" s="1"/>
  <c r="H11" i="22" s="1"/>
  <c r="W55" i="26"/>
  <c r="I47" i="26"/>
  <c r="Q55" i="26"/>
  <c r="I108" i="26"/>
  <c r="AC27" i="26"/>
  <c r="I18" i="26"/>
  <c r="C11" i="22" s="1"/>
  <c r="I17" i="26"/>
  <c r="C10" i="22" s="1"/>
  <c r="I25" i="20"/>
  <c r="I78" i="20"/>
  <c r="O15" i="22" s="1"/>
  <c r="I101" i="20"/>
  <c r="P10" i="22" s="1"/>
  <c r="N83" i="20"/>
  <c r="Y27" i="26"/>
  <c r="AC84" i="20"/>
  <c r="I84" i="20"/>
  <c r="AD84" i="20" s="1"/>
  <c r="S55" i="26"/>
  <c r="AC53" i="26"/>
  <c r="AD53" i="26" s="1"/>
  <c r="H18" i="22" s="1"/>
  <c r="Y111" i="26"/>
  <c r="P111" i="26"/>
  <c r="N27" i="26"/>
  <c r="N111" i="26"/>
  <c r="W111" i="26"/>
  <c r="I25" i="26"/>
  <c r="AC79" i="20"/>
  <c r="AD79" i="20" s="1"/>
  <c r="S16" i="22" s="1"/>
  <c r="AC69" i="20"/>
  <c r="AD69" i="20" s="1"/>
  <c r="S6" i="22" s="1"/>
  <c r="M83" i="20"/>
  <c r="T27" i="26"/>
  <c r="I70" i="20"/>
  <c r="O7" i="22" s="1"/>
  <c r="Q83" i="20"/>
  <c r="T111" i="26"/>
  <c r="Q111" i="26"/>
  <c r="AC103" i="20"/>
  <c r="AD103" i="20" s="1"/>
  <c r="Q27" i="26"/>
  <c r="AC106" i="26"/>
  <c r="AD106" i="26" s="1"/>
  <c r="J15" i="22" s="1"/>
  <c r="AC18" i="20"/>
  <c r="AD18" i="20" s="1"/>
  <c r="AC97" i="20"/>
  <c r="AD97" i="20" s="1"/>
  <c r="AC104" i="20"/>
  <c r="AD104" i="20" s="1"/>
  <c r="I24" i="20"/>
  <c r="AC105" i="20"/>
  <c r="AD105" i="20" s="1"/>
  <c r="AC13" i="20"/>
  <c r="AD13" i="20" s="1"/>
  <c r="AC25" i="26"/>
  <c r="AD25" i="26" s="1"/>
  <c r="G18" i="22" s="1"/>
  <c r="AC52" i="20"/>
  <c r="AD52" i="20" s="1"/>
  <c r="AC109" i="20"/>
  <c r="AD109" i="20" s="1"/>
  <c r="T18" i="22" s="1"/>
  <c r="AC45" i="20"/>
  <c r="AD45" i="20" s="1"/>
  <c r="I49" i="20"/>
  <c r="N14" i="22" s="1"/>
  <c r="AC20" i="20"/>
  <c r="AD20" i="20" s="1"/>
  <c r="AB27" i="26"/>
  <c r="U55" i="26"/>
  <c r="I12" i="22"/>
  <c r="M111" i="26"/>
  <c r="AC97" i="26"/>
  <c r="AD97" i="26" s="1"/>
  <c r="J6" i="22" s="1"/>
  <c r="AC47" i="26"/>
  <c r="AD47" i="26" s="1"/>
  <c r="H12" i="22" s="1"/>
  <c r="AC42" i="26"/>
  <c r="AD42" i="26" s="1"/>
  <c r="H7" i="22" s="1"/>
  <c r="AC83" i="20"/>
  <c r="I83" i="20"/>
  <c r="AD83" i="20" s="1"/>
  <c r="S20" i="22" s="1"/>
  <c r="P83" i="20"/>
  <c r="N55" i="26"/>
  <c r="M55" i="26"/>
  <c r="AC41" i="26"/>
  <c r="AD41" i="26" s="1"/>
  <c r="H6" i="22" s="1"/>
  <c r="I74" i="20"/>
  <c r="O11" i="22" s="1"/>
  <c r="X111" i="26"/>
  <c r="I27" i="26"/>
  <c r="AD27" i="26" s="1"/>
  <c r="G20" i="22" s="1"/>
  <c r="AC74" i="20"/>
  <c r="AD74" i="20" s="1"/>
  <c r="S11" i="22" s="1"/>
  <c r="V55" i="26"/>
  <c r="I20" i="26"/>
  <c r="C13" i="22" s="1"/>
  <c r="P27" i="26"/>
  <c r="V27" i="26"/>
  <c r="O55" i="26"/>
  <c r="AC103" i="26"/>
  <c r="AD103" i="26" s="1"/>
  <c r="J12" i="22" s="1"/>
  <c r="X55" i="26"/>
  <c r="I52" i="26"/>
  <c r="R55" i="26"/>
  <c r="P55" i="26"/>
  <c r="I24" i="26"/>
  <c r="S111" i="26"/>
  <c r="AC45" i="26"/>
  <c r="AD45" i="26" s="1"/>
  <c r="H10" i="22" s="1"/>
  <c r="Z111" i="26"/>
  <c r="AC49" i="26"/>
  <c r="AD49" i="26" s="1"/>
  <c r="H14" i="22" s="1"/>
  <c r="AC77" i="20"/>
  <c r="AD77" i="20" s="1"/>
  <c r="S14" i="22" s="1"/>
  <c r="AC51" i="26"/>
  <c r="AD51" i="26" s="1"/>
  <c r="H16" i="22" s="1"/>
  <c r="AC101" i="20"/>
  <c r="AD101" i="20" s="1"/>
  <c r="AC48" i="20"/>
  <c r="AD48" i="20" s="1"/>
  <c r="AC46" i="20"/>
  <c r="AD46" i="20" s="1"/>
  <c r="AC22" i="20"/>
  <c r="AD22" i="20" s="1"/>
  <c r="AC17" i="20"/>
  <c r="AD17" i="20" s="1"/>
  <c r="AC53" i="20"/>
  <c r="AD53" i="20" s="1"/>
  <c r="R18" i="22" s="1"/>
  <c r="AC14" i="26"/>
  <c r="AD14" i="26" s="1"/>
  <c r="G7" i="22" s="1"/>
  <c r="AC22" i="26"/>
  <c r="AD22" i="26" s="1"/>
  <c r="G15" i="22" s="1"/>
  <c r="AC24" i="20"/>
  <c r="AD24" i="20" s="1"/>
  <c r="AC106" i="20"/>
  <c r="AD106" i="20" s="1"/>
  <c r="AC19" i="26"/>
  <c r="AD19" i="26" s="1"/>
  <c r="G12" i="22" s="1"/>
  <c r="I105" i="20"/>
  <c r="P14" i="22" s="1"/>
  <c r="AC102" i="20"/>
  <c r="AD102" i="20" s="1"/>
  <c r="AC50" i="20"/>
  <c r="AD50" i="20" s="1"/>
  <c r="R111" i="26"/>
  <c r="AC54" i="26"/>
  <c r="AD54" i="26" s="1"/>
  <c r="H19" i="22" s="1"/>
  <c r="AC70" i="20"/>
  <c r="AD70" i="20" s="1"/>
  <c r="S7" i="22" s="1"/>
  <c r="R27" i="26"/>
  <c r="AC110" i="26"/>
  <c r="AD110" i="26" s="1"/>
  <c r="J19" i="22" s="1"/>
  <c r="X27" i="26"/>
  <c r="AC102" i="26"/>
  <c r="AD102" i="26" s="1"/>
  <c r="J11" i="22" s="1"/>
  <c r="AC108" i="26"/>
  <c r="AD108" i="26" s="1"/>
  <c r="J17" i="22" s="1"/>
  <c r="AC109" i="26"/>
  <c r="AD109" i="26" s="1"/>
  <c r="J18" i="22" s="1"/>
  <c r="AC21" i="26"/>
  <c r="AD21" i="26" s="1"/>
  <c r="G14" i="22" s="1"/>
  <c r="AC20" i="26"/>
  <c r="AD20" i="26" s="1"/>
  <c r="G13" i="22" s="1"/>
  <c r="I41" i="26"/>
  <c r="Z55" i="26"/>
  <c r="I48" i="26"/>
  <c r="AC112" i="26"/>
  <c r="I112" i="26"/>
  <c r="AD112" i="26" s="1"/>
  <c r="AC50" i="26"/>
  <c r="AD50" i="26" s="1"/>
  <c r="H15" i="22" s="1"/>
  <c r="AC52" i="26"/>
  <c r="AD52" i="26" s="1"/>
  <c r="H17" i="22" s="1"/>
  <c r="AC24" i="26"/>
  <c r="AD24" i="26" s="1"/>
  <c r="G17" i="22" s="1"/>
  <c r="S27" i="26"/>
  <c r="AC28" i="26"/>
  <c r="I46" i="26"/>
  <c r="U27" i="26"/>
  <c r="AB55" i="26"/>
  <c r="I98" i="26"/>
  <c r="F7" i="22" s="1"/>
  <c r="I111" i="26"/>
  <c r="AD111" i="26" s="1"/>
  <c r="J20" i="22" s="1"/>
  <c r="I55" i="26"/>
  <c r="AD55" i="26" s="1"/>
  <c r="H20" i="22" s="1"/>
  <c r="AC76" i="20"/>
  <c r="AD76" i="20" s="1"/>
  <c r="S13" i="22" s="1"/>
  <c r="AC48" i="26"/>
  <c r="AD48" i="26" s="1"/>
  <c r="H13" i="22" s="1"/>
  <c r="I103" i="26"/>
  <c r="F12" i="22" s="1"/>
  <c r="AA111" i="26"/>
  <c r="AC98" i="20"/>
  <c r="AD98" i="20" s="1"/>
  <c r="AC47" i="20"/>
  <c r="AD47" i="20" s="1"/>
  <c r="M27" i="26"/>
  <c r="AC13" i="26"/>
  <c r="AD13" i="26" s="1"/>
  <c r="G6" i="22" s="1"/>
  <c r="AC49" i="20"/>
  <c r="AD49" i="20" s="1"/>
  <c r="AC25" i="20"/>
  <c r="AD25" i="20" s="1"/>
  <c r="Q18" i="22" s="1"/>
  <c r="I50" i="20"/>
  <c r="N15" i="22" s="1"/>
  <c r="AC42" i="20"/>
  <c r="AD42" i="20" s="1"/>
  <c r="AC14" i="20"/>
  <c r="AD14" i="20" s="1"/>
  <c r="AC18" i="26"/>
  <c r="AD18" i="26" s="1"/>
  <c r="G11" i="22" s="1"/>
  <c r="AC41" i="20"/>
  <c r="AD41" i="20" s="1"/>
  <c r="AC82" i="20"/>
  <c r="AD82" i="20" s="1"/>
  <c r="S19" i="22" s="1"/>
  <c r="I106" i="26"/>
  <c r="F15" i="22" s="1"/>
  <c r="I50" i="26"/>
  <c r="O83" i="20"/>
  <c r="AC73" i="20"/>
  <c r="AD73" i="20" s="1"/>
  <c r="S10" i="22" s="1"/>
  <c r="V111" i="26"/>
  <c r="T55" i="26"/>
  <c r="I21" i="26"/>
  <c r="C14" i="22" s="1"/>
  <c r="I77" i="20"/>
  <c r="O14" i="22" s="1"/>
  <c r="I56" i="26"/>
  <c r="AD56" i="26" s="1"/>
  <c r="I107" i="26"/>
  <c r="I104" i="26"/>
  <c r="F13" i="22" s="1"/>
  <c r="AC104" i="26"/>
  <c r="AD104" i="26" s="1"/>
  <c r="J13" i="22" s="1"/>
  <c r="O111" i="26"/>
  <c r="AC105" i="26"/>
  <c r="AD105" i="26" s="1"/>
  <c r="J14" i="22" s="1"/>
  <c r="R83" i="20"/>
  <c r="AC75" i="20"/>
  <c r="AD75" i="20" s="1"/>
  <c r="S12" i="22" s="1"/>
  <c r="AC107" i="26"/>
  <c r="AD107" i="26" s="1"/>
  <c r="J16" i="22" s="1"/>
  <c r="AA55" i="26"/>
  <c r="AC17" i="26"/>
  <c r="AD17" i="26" s="1"/>
  <c r="G10" i="22" s="1"/>
  <c r="AC81" i="20"/>
  <c r="AD81" i="20" s="1"/>
  <c r="S18" i="22" s="1"/>
  <c r="AC98" i="26"/>
  <c r="AD98" i="26" s="1"/>
  <c r="J7" i="22" s="1"/>
  <c r="I73" i="20"/>
  <c r="O10" i="22" s="1"/>
  <c r="AB111" i="26"/>
  <c r="AC55" i="20"/>
  <c r="AC28" i="20"/>
  <c r="AC111" i="20"/>
  <c r="AC112" i="20"/>
  <c r="AC27" i="20"/>
  <c r="I111" i="19"/>
  <c r="AC111" i="19"/>
  <c r="R111" i="19"/>
  <c r="I55" i="20"/>
  <c r="I27" i="20"/>
  <c r="P111" i="20"/>
  <c r="P111" i="19"/>
  <c r="R111" i="20"/>
  <c r="Q111" i="19"/>
  <c r="I111" i="20"/>
  <c r="N111" i="19"/>
  <c r="O111" i="19"/>
  <c r="AC26" i="20"/>
  <c r="I112" i="20"/>
  <c r="AD112" i="20" s="1"/>
  <c r="T21" i="22" s="1"/>
  <c r="P27" i="20"/>
  <c r="N27" i="20"/>
  <c r="AC110" i="20"/>
  <c r="N111" i="20"/>
  <c r="AC54" i="20"/>
  <c r="R55" i="20"/>
  <c r="R27" i="20"/>
  <c r="I28" i="20"/>
  <c r="AD28" i="20" s="1"/>
  <c r="Q21" i="22" s="1"/>
  <c r="O55" i="20"/>
  <c r="Q27" i="20"/>
  <c r="P55" i="20"/>
  <c r="I112" i="19"/>
  <c r="AD112" i="19" s="1"/>
  <c r="T20" i="21" s="1"/>
  <c r="O111" i="20"/>
  <c r="M55" i="20"/>
  <c r="M27" i="20"/>
  <c r="N55" i="20"/>
  <c r="O27" i="20"/>
  <c r="I56" i="20"/>
  <c r="AD56" i="20" s="1"/>
  <c r="R21" i="22" s="1"/>
  <c r="Q55" i="20"/>
  <c r="Q111" i="20"/>
  <c r="M111" i="20"/>
  <c r="AD85" i="26" l="1"/>
  <c r="I22" i="22" s="1"/>
  <c r="I21" i="22"/>
  <c r="J21" i="22"/>
  <c r="AD113" i="26"/>
  <c r="J22" i="22" s="1"/>
  <c r="S21" i="22"/>
  <c r="AD85" i="20"/>
  <c r="S22" i="22" s="1"/>
  <c r="H21" i="22"/>
  <c r="AD57" i="26"/>
  <c r="H22" i="22" s="1"/>
  <c r="AD29" i="26"/>
  <c r="G22" i="22" s="1"/>
  <c r="AD55" i="20"/>
  <c r="AD27" i="20"/>
  <c r="AD111" i="20"/>
  <c r="AD111" i="19"/>
  <c r="T11" i="22"/>
  <c r="T10" i="22"/>
  <c r="T15" i="22"/>
  <c r="T14" i="22"/>
  <c r="T7" i="22"/>
  <c r="T12" i="22"/>
  <c r="T17" i="22"/>
  <c r="T16" i="22"/>
  <c r="T13" i="22"/>
  <c r="R7" i="22"/>
  <c r="R15" i="22"/>
  <c r="R12" i="22"/>
  <c r="R10" i="22"/>
  <c r="R13" i="22"/>
  <c r="R16" i="22"/>
  <c r="R14" i="22"/>
  <c r="R11" i="22"/>
  <c r="R17" i="22"/>
  <c r="Q12" i="22"/>
  <c r="Q14" i="22"/>
  <c r="Q17" i="22"/>
  <c r="Q13" i="22"/>
  <c r="Q15" i="22"/>
  <c r="Q11" i="22"/>
  <c r="Q7" i="22"/>
  <c r="Q10" i="22"/>
  <c r="AD110" i="20"/>
  <c r="T19" i="22" s="1"/>
  <c r="Q6" i="22"/>
  <c r="AD54" i="20"/>
  <c r="R19" i="22" s="1"/>
  <c r="AD26" i="20"/>
  <c r="Q19" i="22" s="1"/>
  <c r="AD113" i="20" l="1"/>
  <c r="T22" i="22" s="1"/>
  <c r="T20" i="22"/>
  <c r="AD57" i="20"/>
  <c r="R22" i="22" s="1"/>
  <c r="R20" i="22"/>
  <c r="AD113" i="19"/>
  <c r="T21" i="21" s="1"/>
  <c r="T19" i="21"/>
  <c r="AD29" i="20"/>
  <c r="Q22" i="22" s="1"/>
  <c r="Q20" i="22"/>
  <c r="T5" i="21"/>
  <c r="R6" i="22"/>
  <c r="T6" i="22"/>
</calcChain>
</file>

<file path=xl/sharedStrings.xml><?xml version="1.0" encoding="utf-8"?>
<sst xmlns="http://schemas.openxmlformats.org/spreadsheetml/2006/main" count="1076" uniqueCount="101">
  <si>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</si>
  <si>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</si>
  <si>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</si>
  <si>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</si>
  <si>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</si>
  <si>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</si>
  <si>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</si>
  <si>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</si>
  <si>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POP_EMP</t>
  </si>
  <si>
    <t>PCT_HH_NO_VEH</t>
  </si>
  <si>
    <t>POP_EMP_log_FAC</t>
  </si>
  <si>
    <t>PCT_HH_NO_VEH_FAC</t>
  </si>
  <si>
    <t>Bus Factors Affecting Change</t>
  </si>
  <si>
    <t>Rail Factors Affecting Change</t>
  </si>
  <si>
    <t>TOTAL_MED_INC_INDIV_2018</t>
  </si>
  <si>
    <t>Rail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</si>
  <si>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</si>
  <si>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</si>
  <si>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</si>
  <si>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</si>
  <si>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</si>
  <si>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</si>
  <si>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</si>
  <si>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</si>
  <si>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</si>
  <si>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</si>
  <si>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Bus</t>
  </si>
  <si>
    <t>New York</t>
  </si>
  <si>
    <t>JTW_HOME_PCT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</si>
  <si>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</si>
  <si>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</si>
  <si>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</si>
  <si>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</si>
  <si>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</si>
  <si>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</si>
  <si>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</si>
  <si>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</si>
  <si>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</si>
  <si>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</si>
  <si>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</si>
  <si>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</si>
  <si>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</si>
  <si>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</si>
  <si>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</si>
  <si>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</si>
  <si>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</si>
  <si>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</si>
  <si>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</si>
  <si>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</si>
  <si>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</si>
  <si>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</si>
  <si>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</si>
  <si>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</si>
  <si>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</si>
  <si>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</si>
  <si>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</si>
  <si>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</si>
  <si>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</si>
  <si>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</si>
  <si>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2012-2018 Factors Affecting Change, Bus</t>
  </si>
  <si>
    <t>% Change in Average Values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</si>
  <si>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</si>
  <si>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</si>
  <si>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</si>
  <si>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</si>
  <si>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</si>
  <si>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</si>
  <si>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</si>
  <si>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UPT_ADJ_2012</t>
  </si>
  <si>
    <t>YEARS_SINCE_TNC_RAIL_MID</t>
  </si>
  <si>
    <t>2002-2012 Factors Affecting Change, Bus</t>
  </si>
  <si>
    <t>2002-2012 Factors Affecting Change, Rail</t>
  </si>
  <si>
    <t>TSD_POP_EMP_PCT</t>
  </si>
  <si>
    <t>% of Pop+Emp in Transit Supportive Density</t>
  </si>
  <si>
    <t>TSD_POP_EMP_PCT_FAC</t>
  </si>
  <si>
    <t>BIKE_SHARE_FAC</t>
  </si>
  <si>
    <t>scooter_flag_FAC</t>
  </si>
  <si>
    <t>FARE_per_UPT_cleaned_2018_HINY</t>
  </si>
  <si>
    <t>FARE_per_UPT_cleaned_2018_MIDLOW</t>
  </si>
  <si>
    <t>MAINTENANCE_WMATA</t>
  </si>
  <si>
    <t>RESTRUCTURE</t>
  </si>
  <si>
    <t>MAINTENANCE_WMATA_FAC</t>
  </si>
  <si>
    <t>Network Restructure</t>
  </si>
  <si>
    <t>FARE_per_UPT_cleaned_2018_HINY_log_FAC</t>
  </si>
  <si>
    <t>FARE_per_UPT_cleaned_2018_MIDLOW_log_FAC</t>
  </si>
  <si>
    <t>Major Maintenance Event</t>
  </si>
  <si>
    <t>GAS_PRICE_2018</t>
  </si>
  <si>
    <t>GAS_PRICE_2018_log_FAC</t>
  </si>
  <si>
    <t>YEARS_SINCE_TNC_RAIL_MID_FAC</t>
  </si>
  <si>
    <t>VRM_ADJ_HINY</t>
  </si>
  <si>
    <t>VRM_ADJ_MIDLOW</t>
  </si>
  <si>
    <t>YEARS_SINCE_TNC_BUS_HINY</t>
  </si>
  <si>
    <t>YEARS_SINCE_TNC_BUS_MIDLOW</t>
  </si>
  <si>
    <t>YEARS_SINCE_TNC_RAIL_HINY</t>
  </si>
  <si>
    <t>VRM_ADJ_HINY_log_FAC</t>
  </si>
  <si>
    <t>VRM_ADJ_MIDLOW_log_FAC</t>
  </si>
  <si>
    <t>RESTRUCTURE_FAC</t>
  </si>
  <si>
    <t>YEARS_SINCE_TNC_BUS_HINY_FAC</t>
  </si>
  <si>
    <t>YEARS_SINCE_TNC_BUS_MIDLOW_FAC</t>
  </si>
  <si>
    <t>YEARS_SINCE_TNC_RAIL_HINY_FAC</t>
  </si>
  <si>
    <t>Years Since Ride-Hail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</si>
</sst>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70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0" fontId="0" fillId="4" borderId="0" xfId="0" applyFill="1"/>
    <xf numFmtId="0" fontId="0" fillId="0" borderId="0" xfId="0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3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3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167" fontId="4" fillId="0" borderId="3" xfId="0" applyNumberFormat="1" applyFont="1" applyBorder="1"/>
    <xf numFmtId="167" fontId="4" fillId="0" borderId="6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4" borderId="3" xfId="0" applyFont="1" applyFill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164" fontId="4" fillId="4" borderId="0" xfId="1" applyNumberFormat="1" applyFont="1" applyFill="1" applyBorder="1" applyAlignment="1">
      <alignment vertical="center"/>
    </xf>
    <xf numFmtId="170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horizontal="right" vertical="center"/>
    </xf>
    <xf numFmtId="166" fontId="4" fillId="4" borderId="0" xfId="2" applyNumberFormat="1" applyFont="1" applyFill="1" applyBorder="1" applyAlignment="1">
      <alignment vertical="center"/>
    </xf>
    <xf numFmtId="168" fontId="4" fillId="4" borderId="0" xfId="0" applyNumberFormat="1" applyFont="1" applyFill="1" applyBorder="1" applyAlignment="1">
      <alignment vertical="center"/>
    </xf>
    <xf numFmtId="167" fontId="4" fillId="4" borderId="0" xfId="2" applyNumberFormat="1" applyFont="1" applyFill="1" applyBorder="1" applyAlignment="1">
      <alignment vertical="center"/>
    </xf>
    <xf numFmtId="43" fontId="4" fillId="4" borderId="0" xfId="1" applyNumberFormat="1" applyFont="1" applyFill="1" applyBorder="1" applyAlignment="1">
      <alignment vertical="center"/>
    </xf>
    <xf numFmtId="169" fontId="4" fillId="4" borderId="0" xfId="1" applyNumberFormat="1" applyFont="1" applyFill="1" applyBorder="1" applyAlignment="1">
      <alignment vertical="center"/>
    </xf>
    <xf numFmtId="170" fontId="4" fillId="4" borderId="2" xfId="0" applyNumberFormat="1" applyFont="1" applyFill="1" applyBorder="1" applyAlignment="1">
      <alignment vertical="center"/>
    </xf>
    <xf numFmtId="169" fontId="4" fillId="4" borderId="2" xfId="1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horizontal="right" vertical="center"/>
    </xf>
    <xf numFmtId="166" fontId="4" fillId="4" borderId="2" xfId="2" applyNumberFormat="1" applyFont="1" applyFill="1" applyBorder="1" applyAlignment="1">
      <alignment vertical="center"/>
    </xf>
    <xf numFmtId="164" fontId="4" fillId="4" borderId="2" xfId="1" applyNumberFormat="1" applyFont="1" applyFill="1" applyBorder="1" applyAlignment="1">
      <alignment vertical="center"/>
    </xf>
    <xf numFmtId="168" fontId="4" fillId="4" borderId="2" xfId="0" applyNumberFormat="1" applyFont="1" applyFill="1" applyBorder="1" applyAlignment="1">
      <alignment vertical="center"/>
    </xf>
    <xf numFmtId="167" fontId="4" fillId="4" borderId="2" xfId="2" applyNumberFormat="1" applyFont="1" applyFill="1" applyBorder="1" applyAlignment="1">
      <alignment vertical="center"/>
    </xf>
    <xf numFmtId="9" fontId="4" fillId="0" borderId="0" xfId="2" applyFont="1" applyBorder="1" applyAlignment="1">
      <alignment vertical="center"/>
    </xf>
    <xf numFmtId="166" fontId="4" fillId="0" borderId="0" xfId="2" applyNumberFormat="1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167" fontId="4" fillId="0" borderId="0" xfId="0" applyNumberFormat="1" applyFont="1" applyAlignment="1">
      <alignment horizontal="center"/>
    </xf>
    <xf numFmtId="167" fontId="4" fillId="0" borderId="2" xfId="0" applyNumberFormat="1" applyFont="1" applyBorder="1" applyAlignment="1">
      <alignment horizont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7" fillId="0" borderId="3" xfId="1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right" vertical="center"/>
    </xf>
    <xf numFmtId="166" fontId="7" fillId="0" borderId="0" xfId="2" applyNumberFormat="1" applyFont="1" applyFill="1" applyBorder="1" applyAlignment="1">
      <alignment vertical="center"/>
    </xf>
    <xf numFmtId="168" fontId="7" fillId="0" borderId="0" xfId="0" applyNumberFormat="1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43" fontId="7" fillId="0" borderId="0" xfId="1" applyNumberFormat="1" applyFont="1" applyFill="1" applyBorder="1" applyAlignment="1">
      <alignment vertical="center"/>
    </xf>
    <xf numFmtId="0" fontId="7" fillId="0" borderId="0" xfId="0" applyFont="1" applyFill="1" applyBorder="1"/>
    <xf numFmtId="169" fontId="7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170" fontId="7" fillId="0" borderId="2" xfId="0" applyNumberFormat="1" applyFont="1" applyFill="1" applyBorder="1" applyAlignment="1">
      <alignment vertical="center"/>
    </xf>
    <xf numFmtId="169" fontId="7" fillId="0" borderId="2" xfId="1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horizontal="right" vertical="center"/>
    </xf>
    <xf numFmtId="166" fontId="7" fillId="0" borderId="2" xfId="2" applyNumberFormat="1" applyFont="1" applyFill="1" applyBorder="1" applyAlignment="1">
      <alignment vertical="center"/>
    </xf>
    <xf numFmtId="164" fontId="7" fillId="0" borderId="2" xfId="1" applyNumberFormat="1" applyFont="1" applyFill="1" applyBorder="1" applyAlignment="1">
      <alignment vertical="center"/>
    </xf>
    <xf numFmtId="168" fontId="7" fillId="0" borderId="2" xfId="0" applyNumberFormat="1" applyFont="1" applyFill="1" applyBorder="1" applyAlignment="1">
      <alignment vertical="center"/>
    </xf>
    <xf numFmtId="167" fontId="7" fillId="0" borderId="2" xfId="2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164" fontId="7" fillId="0" borderId="5" xfId="1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horizontal="right" vertical="center"/>
    </xf>
    <xf numFmtId="166" fontId="7" fillId="0" borderId="5" xfId="2" applyNumberFormat="1" applyFont="1" applyFill="1" applyBorder="1" applyAlignment="1">
      <alignment vertical="center"/>
    </xf>
    <xf numFmtId="168" fontId="7" fillId="0" borderId="5" xfId="0" applyNumberFormat="1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0" xfId="2" applyNumberFormat="1" applyFont="1" applyFill="1" applyBorder="1" applyAlignment="1">
      <alignment horizontal="right" vertical="center"/>
    </xf>
    <xf numFmtId="0" fontId="7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2" applyNumberFormat="1" applyFont="1" applyFill="1" applyBorder="1" applyAlignment="1">
      <alignment horizontal="right" vertical="center"/>
    </xf>
    <xf numFmtId="166" fontId="7" fillId="0" borderId="3" xfId="2" applyNumberFormat="1" applyFont="1" applyFill="1" applyBorder="1" applyAlignment="1">
      <alignment vertical="center"/>
    </xf>
    <xf numFmtId="168" fontId="7" fillId="0" borderId="3" xfId="0" applyNumberFormat="1" applyFont="1" applyFill="1" applyBorder="1" applyAlignment="1">
      <alignment vertical="center"/>
    </xf>
    <xf numFmtId="167" fontId="7" fillId="0" borderId="3" xfId="2" applyNumberFormat="1" applyFont="1" applyFill="1" applyBorder="1" applyAlignment="1">
      <alignment vertical="center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167" fontId="4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1" applyNumberFormat="1" applyFont="1"/>
    <xf numFmtId="2" fontId="0" fillId="0" borderId="0" xfId="0" applyNumberFormat="1" applyFill="1" applyAlignment="1">
      <alignment vertical="center" wrapText="1"/>
    </xf>
    <xf numFmtId="2" fontId="0" fillId="4" borderId="0" xfId="0" applyNumberFormat="1" applyFill="1"/>
    <xf numFmtId="2" fontId="0" fillId="4" borderId="0" xfId="1" applyNumberFormat="1" applyFont="1" applyFill="1"/>
    <xf numFmtId="2" fontId="0" fillId="0" borderId="0" xfId="2" applyNumberFormat="1" applyFont="1"/>
    <xf numFmtId="0" fontId="4" fillId="0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showGridLines="0" topLeftCell="H2" workbookViewId="0">
      <selection activeCell="T17" sqref="T17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10" width="8" customWidth="1"/>
    <col min="11" max="11" width="5.125" customWidth="1"/>
    <col min="12" max="12" width="32.625" bestFit="1" customWidth="1"/>
    <col min="13" max="13" width="8.375" bestFit="1" customWidth="1"/>
    <col min="14" max="15" width="8" bestFit="1" customWidth="1"/>
    <col min="16" max="16" width="7.375" bestFit="1" customWidth="1"/>
    <col min="17" max="17" width="8.375" bestFit="1" customWidth="1"/>
    <col min="18" max="19" width="8" bestFit="1" customWidth="1"/>
    <col min="20" max="20" width="7.375" bestFit="1" customWidth="1"/>
  </cols>
  <sheetData>
    <row r="1" spans="2:20" x14ac:dyDescent="0.25">
      <c r="B1" s="68" t="s">
        <v>70</v>
      </c>
      <c r="L1" s="68" t="s">
        <v>59</v>
      </c>
    </row>
    <row r="2" spans="2:20" ht="16.5" thickBot="1" x14ac:dyDescent="0.3"/>
    <row r="3" spans="2:20" ht="16.5" thickTop="1" x14ac:dyDescent="0.25">
      <c r="B3" s="61"/>
      <c r="C3" s="168" t="s">
        <v>60</v>
      </c>
      <c r="D3" s="168"/>
      <c r="E3" s="168"/>
      <c r="F3" s="168"/>
      <c r="G3" s="168" t="s">
        <v>55</v>
      </c>
      <c r="H3" s="168"/>
      <c r="I3" s="168"/>
      <c r="J3" s="168"/>
      <c r="L3" s="61"/>
      <c r="M3" s="168" t="s">
        <v>60</v>
      </c>
      <c r="N3" s="168"/>
      <c r="O3" s="168"/>
      <c r="P3" s="168"/>
      <c r="Q3" s="168" t="s">
        <v>55</v>
      </c>
      <c r="R3" s="168"/>
      <c r="S3" s="168"/>
      <c r="T3" s="168"/>
    </row>
    <row r="4" spans="2:20" x14ac:dyDescent="0.25">
      <c r="B4" s="8" t="s">
        <v>18</v>
      </c>
      <c r="C4" s="27" t="s">
        <v>56</v>
      </c>
      <c r="D4" s="27" t="s">
        <v>57</v>
      </c>
      <c r="E4" s="27" t="s">
        <v>58</v>
      </c>
      <c r="F4" s="27" t="s">
        <v>27</v>
      </c>
      <c r="G4" s="27" t="s">
        <v>56</v>
      </c>
      <c r="H4" s="27" t="s">
        <v>57</v>
      </c>
      <c r="I4" s="27" t="s">
        <v>58</v>
      </c>
      <c r="J4" s="27" t="s">
        <v>27</v>
      </c>
      <c r="L4" s="8" t="s">
        <v>18</v>
      </c>
      <c r="M4" s="27" t="s">
        <v>56</v>
      </c>
      <c r="N4" s="27" t="s">
        <v>57</v>
      </c>
      <c r="O4" s="27" t="s">
        <v>58</v>
      </c>
      <c r="P4" s="27" t="s">
        <v>27</v>
      </c>
      <c r="Q4" s="27" t="s">
        <v>56</v>
      </c>
      <c r="R4" s="27" t="s">
        <v>57</v>
      </c>
      <c r="S4" s="27" t="s">
        <v>58</v>
      </c>
      <c r="T4" s="27" t="s">
        <v>27</v>
      </c>
    </row>
    <row r="5" spans="2:20" x14ac:dyDescent="0.25">
      <c r="B5" s="25" t="s">
        <v>31</v>
      </c>
      <c r="C5" s="63">
        <f>'FAC 2002-2012 BUS'!I13</f>
        <v>-8.3201366750120909E-2</v>
      </c>
      <c r="D5" s="63">
        <f>'FAC 2002-2012 BUS'!I41</f>
        <v>-0.15797851612432678</v>
      </c>
      <c r="E5" s="63">
        <f>'FAC 2002-2012 BUS'!I69</f>
        <v>-0.20562671932512044</v>
      </c>
      <c r="F5" s="63">
        <f>'FAC 2002-2012 BUS'!I97</f>
        <v>-0.10218846172042284</v>
      </c>
      <c r="G5" s="63">
        <f>'FAC 2002-2012 BUS'!AD13</f>
        <v>-6.0009538032217771E-2</v>
      </c>
      <c r="H5" s="63">
        <f>'FAC 2002-2012 BUS'!AD41</f>
        <v>-1.301001209157663E-2</v>
      </c>
      <c r="I5" s="63">
        <f>'FAC 2002-2012 BUS'!AD69</f>
        <v>9.1095375419315811E-2</v>
      </c>
      <c r="J5" s="63">
        <f>'FAC 2002-2012 BUS'!AD97</f>
        <v>-6.8499678069493766E-2</v>
      </c>
      <c r="L5" s="25" t="s">
        <v>31</v>
      </c>
      <c r="M5" s="63">
        <f>'FAC 2012-2018 BUS'!I13</f>
        <v>4.2113135218866837E-2</v>
      </c>
      <c r="N5" s="63">
        <f>'FAC 2012-2018 BUS'!I41</f>
        <v>0.11904455749969589</v>
      </c>
      <c r="O5" s="63">
        <f>'FAC 2012-2018 BUS'!I69</f>
        <v>9.0429722385817701E-2</v>
      </c>
      <c r="P5" s="63">
        <f>'FAC 2012-2018 BUS'!I97</f>
        <v>1.1857276845904874E-2</v>
      </c>
      <c r="Q5" s="63">
        <f>'FAC 2012-2018 BUS'!AD13</f>
        <v>3.752624303858168E-2</v>
      </c>
      <c r="R5" s="63">
        <f>'FAC 2012-2018 BUS'!AD41</f>
        <v>4.8879597530622668E-2</v>
      </c>
      <c r="S5" s="63">
        <f>'FAC 2012-2018 BUS'!AD69</f>
        <v>4.120709501669572E-2</v>
      </c>
      <c r="T5" s="63">
        <f>'FAC 2012-2018 BUS'!AD97</f>
        <v>7.7649490324707719E-3</v>
      </c>
    </row>
    <row r="6" spans="2:20" s="159" customFormat="1" x14ac:dyDescent="0.25">
      <c r="B6" s="25" t="s">
        <v>52</v>
      </c>
      <c r="C6" s="158">
        <f>'FAC 2002-2012 BUS'!I14</f>
        <v>0.13503017608498125</v>
      </c>
      <c r="D6" s="158">
        <f>'FAC 2002-2012 BUS'!I42</f>
        <v>7.3913495755720593E-2</v>
      </c>
      <c r="E6" s="158">
        <f>'FAC 2002-2012 BUS'!I70</f>
        <v>-8.3097923331791668E-2</v>
      </c>
      <c r="F6" s="158">
        <f>'FAC 2002-2012 BUS'!I98</f>
        <v>0.39766368036003485</v>
      </c>
      <c r="G6" s="158">
        <f>'FAC 2002-2012 BUS'!AD14</f>
        <v>-9.0681824535333352E-3</v>
      </c>
      <c r="H6" s="158">
        <f>'FAC 2002-2012 BUS'!AD42</f>
        <v>-4.5179867775198196E-2</v>
      </c>
      <c r="I6" s="158">
        <f>'FAC 2002-2012 BUS'!AD70</f>
        <v>2.2200858394582558E-2</v>
      </c>
      <c r="J6" s="158">
        <f>'FAC 2002-2012 BUS'!AD98</f>
        <v>-2.3653455586573405E-2</v>
      </c>
      <c r="L6" s="25" t="s">
        <v>52</v>
      </c>
      <c r="M6" s="158">
        <f>'FAC 2012-2018 BUS'!I14</f>
        <v>-3.75439131738875E-4</v>
      </c>
      <c r="N6" s="158">
        <f>'FAC 2012-2018 BUS'!I42</f>
        <v>1.6103107567393415E-2</v>
      </c>
      <c r="O6" s="158">
        <f>'FAC 2012-2018 BUS'!I70</f>
        <v>0.17806302158701182</v>
      </c>
      <c r="P6" s="158">
        <f>'FAC 2012-2018 BUS'!I98</f>
        <v>0.25866623497692309</v>
      </c>
      <c r="Q6" s="158">
        <f>'FAC 2012-2018 BUS'!AD14</f>
        <v>-7.5621259915525875E-4</v>
      </c>
      <c r="R6" s="158">
        <f>'FAC 2012-2018 BUS'!AD42</f>
        <v>-3.4755079282982643E-3</v>
      </c>
      <c r="S6" s="158">
        <f>'FAC 2012-2018 BUS'!AD70</f>
        <v>-4.0524955676812066E-2</v>
      </c>
      <c r="T6" s="158">
        <f>'FAC 2012-2018 BUS'!AD98</f>
        <v>-1.6405131498509088E-2</v>
      </c>
    </row>
    <row r="7" spans="2:20" s="159" customFormat="1" x14ac:dyDescent="0.25">
      <c r="B7" s="115" t="s">
        <v>82</v>
      </c>
      <c r="C7" s="158" t="str">
        <f>'FAC 2002-2012 BUS'!I15</f>
        <v>-</v>
      </c>
      <c r="D7" s="158" t="str">
        <f>'FAC 2002-2012 BUS'!I43</f>
        <v>-</v>
      </c>
      <c r="E7" s="158" t="str">
        <f>'FAC 2002-2012 BUS'!I71</f>
        <v>-</v>
      </c>
      <c r="F7" s="158" t="str">
        <f>'FAC 2002-2012 BUS'!I99</f>
        <v>-</v>
      </c>
      <c r="G7" s="158">
        <f>'FAC 2002-2012 BUS'!AD15</f>
        <v>0</v>
      </c>
      <c r="H7" s="158">
        <f>'FAC 2002-2012 BUS'!AD43</f>
        <v>0</v>
      </c>
      <c r="I7" s="158">
        <f>'FAC 2002-2012 BUS'!AD71</f>
        <v>2.1802378952656401E-3</v>
      </c>
      <c r="J7" s="158">
        <f>'FAC 2002-2012 BUS'!AD99</f>
        <v>0</v>
      </c>
      <c r="L7" s="115" t="s">
        <v>82</v>
      </c>
      <c r="M7" s="158" t="str">
        <f>'FAC 2012-2018 BUS'!I15</f>
        <v>-</v>
      </c>
      <c r="N7" s="158" t="str">
        <f>'FAC 2012-2018 BUS'!I43</f>
        <v>-</v>
      </c>
      <c r="O7" s="158">
        <f>'FAC 2012-2018 BUS'!I71</f>
        <v>0</v>
      </c>
      <c r="P7" s="158" t="str">
        <f>'FAC 2012-2018 BUS'!I99</f>
        <v>-</v>
      </c>
      <c r="Q7" s="158">
        <f>'FAC 2012-2018 BUS'!AD15</f>
        <v>1.2409380905861345E-3</v>
      </c>
      <c r="R7" s="158">
        <f>'FAC 2012-2018 BUS'!AD43</f>
        <v>1.3165618904997919E-3</v>
      </c>
      <c r="S7" s="158">
        <f>'FAC 2012-2018 BUS'!AD71</f>
        <v>0</v>
      </c>
      <c r="T7" s="158">
        <f>'FAC 2012-2018 BUS'!AD99</f>
        <v>0</v>
      </c>
    </row>
    <row r="8" spans="2:20" s="159" customFormat="1" x14ac:dyDescent="0.25">
      <c r="B8" s="115" t="s">
        <v>85</v>
      </c>
      <c r="C8" s="158" t="str">
        <f>'FAC 2002-2012 BUS'!I16</f>
        <v>-</v>
      </c>
      <c r="D8" s="158" t="str">
        <f>'FAC 2002-2012 BUS'!I44</f>
        <v>-</v>
      </c>
      <c r="E8" s="158" t="str">
        <f>'FAC 2002-2012 BUS'!I72</f>
        <v>-</v>
      </c>
      <c r="F8" s="158" t="str">
        <f>'FAC 2002-2012 BUS'!I100</f>
        <v>-</v>
      </c>
      <c r="G8" s="158">
        <f>'FAC 2002-2012 BUS'!AD16</f>
        <v>0</v>
      </c>
      <c r="H8" s="158">
        <f>'FAC 2002-2012 BUS'!AD44</f>
        <v>0</v>
      </c>
      <c r="I8" s="158">
        <f>'FAC 2002-2012 BUS'!AD72</f>
        <v>0</v>
      </c>
      <c r="J8" s="158">
        <f>'FAC 2002-2012 BUS'!AD100</f>
        <v>0</v>
      </c>
      <c r="L8" s="115" t="s">
        <v>85</v>
      </c>
      <c r="M8" s="158" t="str">
        <f>'FAC 2012-2018 BUS'!I16</f>
        <v>-</v>
      </c>
      <c r="N8" s="158" t="str">
        <f>'FAC 2012-2018 BUS'!I44</f>
        <v>-</v>
      </c>
      <c r="O8" s="158" t="str">
        <f>'FAC 2012-2018 BUS'!I72</f>
        <v>-</v>
      </c>
      <c r="P8" s="158" t="str">
        <f>'FAC 2012-2018 BUS'!I100</f>
        <v>-</v>
      </c>
      <c r="Q8" s="158">
        <f>'FAC 2012-2018 BUS'!AD16</f>
        <v>0</v>
      </c>
      <c r="R8" s="158">
        <f>'FAC 2012-2018 BUS'!AD44</f>
        <v>0</v>
      </c>
      <c r="S8" s="158">
        <f>'FAC 2012-2018 BUS'!AD72</f>
        <v>0</v>
      </c>
      <c r="T8" s="158">
        <f>'FAC 2012-2018 BUS'!AD100</f>
        <v>0</v>
      </c>
    </row>
    <row r="9" spans="2:20" s="159" customFormat="1" x14ac:dyDescent="0.25">
      <c r="B9" s="25" t="s">
        <v>48</v>
      </c>
      <c r="C9" s="158">
        <f>'FAC 2002-2012 BUS'!I17</f>
        <v>5.5631822363825911E-2</v>
      </c>
      <c r="D9" s="158">
        <f>'FAC 2002-2012 BUS'!I45</f>
        <v>5.7883484469767321E-2</v>
      </c>
      <c r="E9" s="158">
        <f>'FAC 2002-2012 BUS'!I73</f>
        <v>-2.750761277613889E-2</v>
      </c>
      <c r="F9" s="158">
        <f>'FAC 2002-2012 BUS'!I101</f>
        <v>8.606219574635432E-2</v>
      </c>
      <c r="G9" s="158">
        <f>'FAC 2002-2012 BUS'!AD17</f>
        <v>2.8312329964136563E-2</v>
      </c>
      <c r="H9" s="158">
        <f>'FAC 2002-2012 BUS'!AD45</f>
        <v>3.9033160927437978E-2</v>
      </c>
      <c r="I9" s="158">
        <f>'FAC 2002-2012 BUS'!AD73</f>
        <v>5.9080119069493772E-2</v>
      </c>
      <c r="J9" s="158">
        <f>'FAC 2002-2012 BUS'!AD101</f>
        <v>1.8390045359572647E-2</v>
      </c>
      <c r="L9" s="25" t="s">
        <v>48</v>
      </c>
      <c r="M9" s="158">
        <f>'FAC 2012-2018 BUS'!I17</f>
        <v>6.2897263194922726E-2</v>
      </c>
      <c r="N9" s="158">
        <f>'FAC 2012-2018 BUS'!I45</f>
        <v>7.9321462308145962E-2</v>
      </c>
      <c r="O9" s="158">
        <f>'FAC 2012-2018 BUS'!I73</f>
        <v>5.7606229465552161E-2</v>
      </c>
      <c r="P9" s="158">
        <f>'FAC 2012-2018 BUS'!I101</f>
        <v>6.8027813555046501E-2</v>
      </c>
      <c r="Q9" s="158">
        <f>'FAC 2012-2018 BUS'!AD17</f>
        <v>1.4445365120537753E-2</v>
      </c>
      <c r="R9" s="158">
        <f>'FAC 2012-2018 BUS'!AD45</f>
        <v>1.6913735068364882E-2</v>
      </c>
      <c r="S9" s="158">
        <f>'FAC 2012-2018 BUS'!AD73</f>
        <v>1.1159434968977554E-2</v>
      </c>
      <c r="T9" s="158">
        <f>'FAC 2012-2018 BUS'!AD101</f>
        <v>1.3258105023021237E-2</v>
      </c>
    </row>
    <row r="10" spans="2:20" x14ac:dyDescent="0.25">
      <c r="B10" s="25" t="s">
        <v>73</v>
      </c>
      <c r="C10" s="63">
        <f>'FAC 2002-2012 BUS'!I18</f>
        <v>-2.1567179625815891E-2</v>
      </c>
      <c r="D10" s="63">
        <f>'FAC 2002-2012 BUS'!I46</f>
        <v>-7.4883853247743382E-2</v>
      </c>
      <c r="E10" s="63">
        <f>'FAC 2002-2012 BUS'!I74</f>
        <v>-0.15821754182039416</v>
      </c>
      <c r="F10" s="63">
        <f>'FAC 2002-2012 BUS'!I102</f>
        <v>5.4414700389220361E-3</v>
      </c>
      <c r="G10" s="63">
        <f>'FAC 2002-2012 BUS'!AD18</f>
        <v>-6.2323845529518706E-3</v>
      </c>
      <c r="H10" s="63">
        <f>'FAC 2002-2012 BUS'!AD46</f>
        <v>-1.4892085299165796E-2</v>
      </c>
      <c r="I10" s="63">
        <f>'FAC 2002-2012 BUS'!AD74</f>
        <v>-2.2792127593276295E-2</v>
      </c>
      <c r="J10" s="63">
        <f>'FAC 2002-2012 BUS'!AD102</f>
        <v>1.7709298244111898E-3</v>
      </c>
      <c r="L10" s="25" t="s">
        <v>73</v>
      </c>
      <c r="M10" s="63">
        <f>'FAC 2012-2018 BUS'!I18</f>
        <v>-1.5913233680072691E-3</v>
      </c>
      <c r="N10" s="63">
        <f>'FAC 2012-2018 BUS'!I46</f>
        <v>-1.1956612095927355E-2</v>
      </c>
      <c r="O10" s="63">
        <f>'FAC 2012-2018 BUS'!I74</f>
        <v>-1.8881680373021292E-2</v>
      </c>
      <c r="P10" s="63">
        <f>'FAC 2012-2018 BUS'!I102</f>
        <v>1.0437057161151397E-2</v>
      </c>
      <c r="Q10" s="63">
        <f>'FAC 2012-2018 BUS'!AD18</f>
        <v>-3.3351462278137782E-4</v>
      </c>
      <c r="R10" s="63">
        <f>'FAC 2012-2018 BUS'!AD46</f>
        <v>-1.8031805366779583E-3</v>
      </c>
      <c r="S10" s="63">
        <f>'FAC 2012-2018 BUS'!AD74</f>
        <v>-1.325371513377094E-3</v>
      </c>
      <c r="T10" s="63">
        <f>'FAC 2012-2018 BUS'!AD102</f>
        <v>2.8864357246875822E-3</v>
      </c>
    </row>
    <row r="11" spans="2:20" x14ac:dyDescent="0.25">
      <c r="B11" s="25" t="s">
        <v>49</v>
      </c>
      <c r="C11" s="63">
        <f>'FAC 2002-2012 BUS'!I19</f>
        <v>1.0712225107968747</v>
      </c>
      <c r="D11" s="63">
        <f>'FAC 2002-2012 BUS'!I47</f>
        <v>1.0678012135282486</v>
      </c>
      <c r="E11" s="63">
        <f>'FAC 2002-2012 BUS'!I75</f>
        <v>1.0679576257475252</v>
      </c>
      <c r="F11" s="63">
        <f>'FAC 2002-2012 BUS'!I103</f>
        <v>1.0817122593718338</v>
      </c>
      <c r="G11" s="63">
        <f>'FAC 2002-2012 BUS'!AD19</f>
        <v>8.323628350392101E-2</v>
      </c>
      <c r="H11" s="63">
        <f>'FAC 2002-2012 BUS'!AD47</f>
        <v>8.6449162292002613E-2</v>
      </c>
      <c r="I11" s="63">
        <f>'FAC 2002-2012 BUS'!AD75</f>
        <v>0.12785706677948902</v>
      </c>
      <c r="J11" s="63">
        <f>'FAC 2002-2012 BUS'!AD103</f>
        <v>7.9054647296930236E-2</v>
      </c>
      <c r="L11" s="25" t="s">
        <v>49</v>
      </c>
      <c r="M11" s="63">
        <f>'FAC 2012-2018 BUS'!I19</f>
        <v>-0.26427344258628593</v>
      </c>
      <c r="N11" s="63">
        <f>'FAC 2012-2018 BUS'!I47</f>
        <v>-0.28803125696077803</v>
      </c>
      <c r="O11" s="63">
        <f>'FAC 2012-2018 BUS'!I75</f>
        <v>-0.29484374808660729</v>
      </c>
      <c r="P11" s="63">
        <f>'FAC 2012-2018 BUS'!I103</f>
        <v>-0.28941668897379358</v>
      </c>
      <c r="Q11" s="63">
        <f>'FAC 2012-2018 BUS'!AD19</f>
        <v>-3.4782709571137549E-2</v>
      </c>
      <c r="R11" s="63">
        <f>'FAC 2012-2018 BUS'!AD47</f>
        <v>-3.8265888134788296E-2</v>
      </c>
      <c r="S11" s="63">
        <f>'FAC 2012-2018 BUS'!AD75</f>
        <v>-3.9385213558805872E-2</v>
      </c>
      <c r="T11" s="63">
        <f>'FAC 2012-2018 BUS'!AD103</f>
        <v>-3.5105560618466765E-2</v>
      </c>
    </row>
    <row r="12" spans="2:20" x14ac:dyDescent="0.25">
      <c r="B12" s="25" t="s">
        <v>46</v>
      </c>
      <c r="C12" s="63">
        <f>'FAC 2002-2012 BUS'!I20</f>
        <v>-0.16494461462244669</v>
      </c>
      <c r="D12" s="63">
        <f>'FAC 2002-2012 BUS'!I48</f>
        <v>-0.19154572575705331</v>
      </c>
      <c r="E12" s="63">
        <f>'FAC 2002-2012 BUS'!I76</f>
        <v>-0.24217564677153114</v>
      </c>
      <c r="F12" s="63">
        <f>'FAC 2002-2012 BUS'!I104</f>
        <v>-0.19971606355699134</v>
      </c>
      <c r="G12" s="63">
        <f>'FAC 2002-2012 BUS'!AD20</f>
        <v>1.5669600482965212E-2</v>
      </c>
      <c r="H12" s="63">
        <f>'FAC 2002-2012 BUS'!AD48</f>
        <v>1.7682795302902288E-2</v>
      </c>
      <c r="I12" s="63">
        <f>'FAC 2002-2012 BUS'!AD76</f>
        <v>2.6166388487095356E-2</v>
      </c>
      <c r="J12" s="63">
        <f>'FAC 2002-2012 BUS'!AD104</f>
        <v>1.5275201220174143E-2</v>
      </c>
      <c r="L12" s="25" t="s">
        <v>46</v>
      </c>
      <c r="M12" s="63">
        <f>'FAC 2012-2018 BUS'!I20</f>
        <v>0.12479563574969244</v>
      </c>
      <c r="N12" s="63">
        <f>'FAC 2012-2018 BUS'!I48</f>
        <v>9.5252733490610808E-2</v>
      </c>
      <c r="O12" s="63">
        <f>'FAC 2012-2018 BUS'!I76</f>
        <v>8.3969333643664212E-2</v>
      </c>
      <c r="P12" s="63">
        <f>'FAC 2012-2018 BUS'!I104</f>
        <v>8.3566354398319831E-2</v>
      </c>
      <c r="Q12" s="63">
        <f>'FAC 2012-2018 BUS'!AD20</f>
        <v>-7.4096202110125317E-3</v>
      </c>
      <c r="R12" s="63">
        <f>'FAC 2012-2018 BUS'!AD48</f>
        <v>-5.7855414559273288E-3</v>
      </c>
      <c r="S12" s="63">
        <f>'FAC 2012-2018 BUS'!AD76</f>
        <v>-5.3733711530904995E-3</v>
      </c>
      <c r="T12" s="63">
        <f>'FAC 2012-2018 BUS'!AD104</f>
        <v>-4.8167286974144536E-3</v>
      </c>
    </row>
    <row r="13" spans="2:20" x14ac:dyDescent="0.25">
      <c r="B13" s="25" t="s">
        <v>62</v>
      </c>
      <c r="C13" s="63">
        <f>'FAC 2002-2012 BUS'!I21</f>
        <v>4.1594878753359321E-3</v>
      </c>
      <c r="D13" s="63">
        <f>'FAC 2002-2012 BUS'!I49</f>
        <v>5.6459716000271554E-2</v>
      </c>
      <c r="E13" s="63">
        <f>'FAC 2002-2012 BUS'!I77</f>
        <v>9.6355141719019821E-2</v>
      </c>
      <c r="F13" s="63">
        <f>'FAC 2002-2012 BUS'!I105</f>
        <v>-6.3071586250362799E-3</v>
      </c>
      <c r="G13" s="63">
        <f>'FAC 2002-2012 BUS'!AD21</f>
        <v>2.6741356833860354E-4</v>
      </c>
      <c r="H13" s="63">
        <f>'FAC 2002-2012 BUS'!AD49</f>
        <v>1.6715054168442035E-3</v>
      </c>
      <c r="I13" s="63">
        <f>'FAC 2002-2012 BUS'!AD77</f>
        <v>3.2341361380409843E-3</v>
      </c>
      <c r="J13" s="63">
        <f>'FAC 2002-2012 BUS'!AD105</f>
        <v>-6.0986473074178848E-4</v>
      </c>
      <c r="L13" s="25" t="s">
        <v>62</v>
      </c>
      <c r="M13" s="63">
        <f>'FAC 2012-2018 BUS'!I21</f>
        <v>-8.6621117669988812E-2</v>
      </c>
      <c r="N13" s="63">
        <f>'FAC 2012-2018 BUS'!I49</f>
        <v>-0.12807270872960053</v>
      </c>
      <c r="O13" s="63">
        <f>'FAC 2012-2018 BUS'!I77</f>
        <v>-4.7947899022480867E-2</v>
      </c>
      <c r="P13" s="63">
        <f>'FAC 2012-2018 BUS'!I105</f>
        <v>-4.7603935258648034E-2</v>
      </c>
      <c r="Q13" s="63">
        <f>'FAC 2012-2018 BUS'!AD21</f>
        <v>-1.6588899650561233E-3</v>
      </c>
      <c r="R13" s="63">
        <f>'FAC 2012-2018 BUS'!AD49</f>
        <v>-1.9743663472643934E-3</v>
      </c>
      <c r="S13" s="63">
        <f>'FAC 2012-2018 BUS'!AD77</f>
        <v>-6.2703378871595966E-4</v>
      </c>
      <c r="T13" s="63">
        <f>'FAC 2012-2018 BUS'!AD105</f>
        <v>-2.8479300569712665E-3</v>
      </c>
    </row>
    <row r="14" spans="2:20" x14ac:dyDescent="0.25">
      <c r="B14" s="25" t="s">
        <v>47</v>
      </c>
      <c r="C14" s="63">
        <f>'FAC 2002-2012 BUS'!I22</f>
        <v>0.26457677383977884</v>
      </c>
      <c r="D14" s="63">
        <f>'FAC 2002-2012 BUS'!I50</f>
        <v>0.25044805039857976</v>
      </c>
      <c r="E14" s="63">
        <f>'FAC 2002-2012 BUS'!I78</f>
        <v>0.14893276125478505</v>
      </c>
      <c r="F14" s="63">
        <f>'FAC 2002-2012 BUS'!I106</f>
        <v>0.17142857142857126</v>
      </c>
      <c r="G14" s="63">
        <f>'FAC 2002-2012 BUS'!AD22</f>
        <v>-9.3618467320158594E-3</v>
      </c>
      <c r="H14" s="63">
        <f>'FAC 2002-2012 BUS'!AD50</f>
        <v>-7.4915216633864527E-3</v>
      </c>
      <c r="I14" s="63">
        <f>'FAC 2002-2012 BUS'!AD78</f>
        <v>-7.1985980859189261E-3</v>
      </c>
      <c r="J14" s="63">
        <f>'FAC 2002-2012 BUS'!AD106</f>
        <v>-4.6398715806216491E-3</v>
      </c>
      <c r="L14" s="25" t="s">
        <v>47</v>
      </c>
      <c r="M14" s="63">
        <f>'FAC 2012-2018 BUS'!I22</f>
        <v>0.22686091383672236</v>
      </c>
      <c r="N14" s="63">
        <f>'FAC 2012-2018 BUS'!I50</f>
        <v>0.32541950976214018</v>
      </c>
      <c r="O14" s="63">
        <f>'FAC 2012-2018 BUS'!I78</f>
        <v>0.35081042185348199</v>
      </c>
      <c r="P14" s="63">
        <f>'FAC 2012-2018 BUS'!I106</f>
        <v>0.12195121951219523</v>
      </c>
      <c r="Q14" s="63">
        <f>'FAC 2012-2018 BUS'!AD22</f>
        <v>-8.3437667066930954E-3</v>
      </c>
      <c r="R14" s="63">
        <f>'FAC 2012-2018 BUS'!AD50</f>
        <v>-9.8348974676638942E-3</v>
      </c>
      <c r="S14" s="63">
        <f>'FAC 2012-2018 BUS'!AD78</f>
        <v>-9.3162582715246266E-3</v>
      </c>
      <c r="T14" s="63">
        <f>'FAC 2012-2018 BUS'!AD106</f>
        <v>-3.5173216669653019E-3</v>
      </c>
    </row>
    <row r="15" spans="2:20" x14ac:dyDescent="0.25">
      <c r="B15" s="25" t="s">
        <v>100</v>
      </c>
      <c r="C15" s="108"/>
      <c r="D15" s="108"/>
      <c r="E15" s="108"/>
      <c r="F15" s="108"/>
      <c r="G15" s="63">
        <f>'FAC 2002-2012 BUS'!AD23</f>
        <v>-1.1749823766284223E-2</v>
      </c>
      <c r="H15" s="63">
        <f>'FAC 2002-2012 BUS'!AD51</f>
        <v>0</v>
      </c>
      <c r="I15" s="63">
        <f>'FAC 2002-2012 BUS'!AD79</f>
        <v>0</v>
      </c>
      <c r="J15" s="63">
        <f>'FAC 2002-2012 BUS'!AD107</f>
        <v>-1.9533985561366807E-2</v>
      </c>
      <c r="L15" s="25" t="s">
        <v>100</v>
      </c>
      <c r="M15" s="63"/>
      <c r="N15" s="108"/>
      <c r="O15" s="108"/>
      <c r="P15" s="63"/>
      <c r="Q15" s="63">
        <f>'FAC 2012-2018 BUS'!AD23</f>
        <v>-0.11420227854301752</v>
      </c>
      <c r="R15" s="63">
        <f>'FAC 2012-2018 BUS'!AD51</f>
        <v>-0.11855974550126859</v>
      </c>
      <c r="S15" s="63">
        <f>'FAC 2012-2018 BUS'!AD79</f>
        <v>-9.8277295655714039E-2</v>
      </c>
      <c r="T15" s="63">
        <f>'FAC 2012-2018 BUS'!AD107</f>
        <v>-0.11610573495764477</v>
      </c>
    </row>
    <row r="16" spans="2:20" x14ac:dyDescent="0.25">
      <c r="B16" s="25" t="s">
        <v>64</v>
      </c>
      <c r="C16" s="108"/>
      <c r="D16" s="63"/>
      <c r="E16" s="63"/>
      <c r="F16" s="108"/>
      <c r="G16" s="63">
        <f>'FAC 2002-2012 BUS'!AD24</f>
        <v>-2.7413401606808468E-3</v>
      </c>
      <c r="H16" s="63">
        <f>'FAC 2002-2012 BUS'!AD52</f>
        <v>-8.7780367361339577E-4</v>
      </c>
      <c r="I16" s="63">
        <f>'FAC 2002-2012 BUS'!AD80</f>
        <v>-7.8623068188450477E-4</v>
      </c>
      <c r="J16" s="63">
        <f>'FAC 2002-2012 BUS'!AD108</f>
        <v>0</v>
      </c>
      <c r="L16" s="25" t="s">
        <v>64</v>
      </c>
      <c r="M16" s="63"/>
      <c r="N16" s="63"/>
      <c r="O16" s="63"/>
      <c r="P16" s="108"/>
      <c r="Q16" s="63">
        <f>'FAC 2012-2018 BUS'!AD24</f>
        <v>-9.1208341294845927E-3</v>
      </c>
      <c r="R16" s="63">
        <f>'FAC 2012-2018 BUS'!AD52</f>
        <v>-8.3789916120359763E-3</v>
      </c>
      <c r="S16" s="63">
        <f>'FAC 2012-2018 BUS'!AD80</f>
        <v>-5.6478075525420368E-3</v>
      </c>
      <c r="T16" s="63">
        <f>'FAC 2012-2018 BUS'!AD108</f>
        <v>-1.1142221657461185E-2</v>
      </c>
    </row>
    <row r="17" spans="2:20" x14ac:dyDescent="0.25">
      <c r="B17" s="8" t="s">
        <v>65</v>
      </c>
      <c r="C17" s="109"/>
      <c r="D17" s="109"/>
      <c r="E17" s="109"/>
      <c r="F17" s="109"/>
      <c r="G17" s="64">
        <f>'FAC 2002-2012 BUS'!AD25</f>
        <v>0</v>
      </c>
      <c r="H17" s="64">
        <f>'FAC 2002-2012 BUS'!AD53</f>
        <v>0</v>
      </c>
      <c r="I17" s="64">
        <f>'FAC 2002-2012 BUS'!AD81</f>
        <v>0</v>
      </c>
      <c r="J17" s="64">
        <f>'FAC 2002-2012 BUS'!AD109</f>
        <v>0</v>
      </c>
      <c r="L17" s="8" t="s">
        <v>65</v>
      </c>
      <c r="M17" s="109"/>
      <c r="N17" s="109"/>
      <c r="O17" s="109"/>
      <c r="P17" s="109"/>
      <c r="Q17" s="64">
        <f>'FAC 2012-2018 BUS'!AD25</f>
        <v>-1.7971703038167405E-2</v>
      </c>
      <c r="R17" s="64">
        <f>'FAC 2012-2018 BUS'!AD53</f>
        <v>-1.2339273326815602E-2</v>
      </c>
      <c r="S17" s="64">
        <f>'FAC 2012-2018 BUS'!AD81</f>
        <v>-2.3577500265705978E-3</v>
      </c>
      <c r="T17" s="64">
        <f>'FAC 2012-2018 BUS'!AD109</f>
        <v>-3.1188590301628832E-2</v>
      </c>
    </row>
    <row r="18" spans="2:20" x14ac:dyDescent="0.25">
      <c r="B18" s="41" t="s">
        <v>53</v>
      </c>
      <c r="C18" s="65"/>
      <c r="D18" s="65"/>
      <c r="E18" s="65"/>
      <c r="F18" s="65"/>
      <c r="G18" s="65">
        <f>'FAC 2002-2012 BUS'!AD26</f>
        <v>0.13747823851466651</v>
      </c>
      <c r="H18" s="65">
        <f>'FAC 2002-2012 BUS'!AD54</f>
        <v>0.20455094104988761</v>
      </c>
      <c r="I18" s="65">
        <f>'FAC 2002-2012 BUS'!AD82</f>
        <v>1.6204595660936241</v>
      </c>
      <c r="J18" s="65">
        <f>'FAC 2002-2012 BUS'!AD110</f>
        <v>0</v>
      </c>
      <c r="L18" s="41" t="s">
        <v>53</v>
      </c>
      <c r="M18" s="65"/>
      <c r="N18" s="65"/>
      <c r="O18" s="65"/>
      <c r="P18" s="65"/>
      <c r="Q18" s="65">
        <f>'FAC 2012-2018 BUS'!AD26</f>
        <v>0</v>
      </c>
      <c r="R18" s="65">
        <f>'FAC 2012-2018 BUS'!AD54</f>
        <v>0</v>
      </c>
      <c r="S18" s="65">
        <f>'FAC 2012-2018 BUS'!AD82</f>
        <v>0</v>
      </c>
      <c r="T18" s="65">
        <f>'FAC 2012-2018 BUS'!AD110</f>
        <v>0</v>
      </c>
    </row>
    <row r="19" spans="2:20" x14ac:dyDescent="0.25">
      <c r="B19" s="25" t="s">
        <v>66</v>
      </c>
      <c r="C19" s="69"/>
      <c r="D19" s="69"/>
      <c r="E19" s="69"/>
      <c r="F19" s="69"/>
      <c r="G19" s="69">
        <f>'FAC 2002-2012 BUS'!AD27</f>
        <v>0.29879943607717507</v>
      </c>
      <c r="H19" s="69">
        <f>'FAC 2002-2012 BUS'!AD55</f>
        <v>0.32958780863929382</v>
      </c>
      <c r="I19" s="69">
        <f>'FAC 2002-2012 BUS'!AD83</f>
        <v>1.9222261749796772</v>
      </c>
      <c r="J19" s="69">
        <f>'FAC 2002-2012 BUS'!AD111</f>
        <v>-1.0262036555482856E-2</v>
      </c>
      <c r="L19" s="25" t="s">
        <v>66</v>
      </c>
      <c r="M19" s="69"/>
      <c r="N19" s="69"/>
      <c r="O19" s="69"/>
      <c r="P19" s="69"/>
      <c r="Q19" s="69">
        <f>'FAC 2012-2018 BUS'!AD27</f>
        <v>-0.14095212617129849</v>
      </c>
      <c r="R19" s="69">
        <f>'FAC 2012-2018 BUS'!AD55</f>
        <v>-0.13244161485832939</v>
      </c>
      <c r="S19" s="69">
        <f>'FAC 2012-2018 BUS'!AD83</f>
        <v>-0.14932203700698243</v>
      </c>
      <c r="T19" s="69">
        <f>'FAC 2012-2018 BUS'!AD111</f>
        <v>-0.19865651588676214</v>
      </c>
    </row>
    <row r="20" spans="2:20" ht="16.5" thickBot="1" x14ac:dyDescent="0.3">
      <c r="B20" s="9" t="s">
        <v>50</v>
      </c>
      <c r="C20" s="66"/>
      <c r="D20" s="66"/>
      <c r="E20" s="66"/>
      <c r="F20" s="66"/>
      <c r="G20" s="66">
        <f>'FAC 2002-2012 BUS'!AD28</f>
        <v>0.14578176527415976</v>
      </c>
      <c r="H20" s="66">
        <f>'FAC 2002-2012 BUS'!AD56</f>
        <v>0.38727309934186782</v>
      </c>
      <c r="I20" s="66">
        <f>'FAC 2002-2012 BUS'!AD84</f>
        <v>2.3049493041550506</v>
      </c>
      <c r="J20" s="66">
        <f>'FAC 2002-2012 BUS'!AD112</f>
        <v>-0.14017116941854424</v>
      </c>
      <c r="L20" s="9" t="s">
        <v>50</v>
      </c>
      <c r="M20" s="66"/>
      <c r="N20" s="66"/>
      <c r="O20" s="66"/>
      <c r="P20" s="66"/>
      <c r="Q20" s="66">
        <f>'FAC 2012-2018 BUS'!AD28</f>
        <v>-0.14351131184823507</v>
      </c>
      <c r="R20" s="66">
        <f>'FAC 2012-2018 BUS'!AD56</f>
        <v>-0.15780496085898432</v>
      </c>
      <c r="S20" s="66">
        <f>'FAC 2012-2018 BUS'!AD84</f>
        <v>-0.14612239671512528</v>
      </c>
      <c r="T20" s="66">
        <f>'FAC 2012-2018 BUS'!AD112</f>
        <v>-9.3789934893261595E-2</v>
      </c>
    </row>
    <row r="21" spans="2:20" ht="17.25" thickTop="1" thickBot="1" x14ac:dyDescent="0.3">
      <c r="B21" s="57" t="s">
        <v>67</v>
      </c>
      <c r="C21" s="67"/>
      <c r="D21" s="67"/>
      <c r="E21" s="67"/>
      <c r="F21" s="67"/>
      <c r="G21" s="67">
        <f>'FAC 2002-2012 BUS'!AD29</f>
        <v>-0.15301767080301532</v>
      </c>
      <c r="H21" s="67">
        <f>'FAC 2002-2012 BUS'!AD57</f>
        <v>5.7685290702573999E-2</v>
      </c>
      <c r="I21" s="67">
        <f>'FAC 2002-2012 BUS'!AD85</f>
        <v>0.38272312917537343</v>
      </c>
      <c r="J21" s="67">
        <f>'FAC 2002-2012 BUS'!AD113</f>
        <v>-0.12990913286306138</v>
      </c>
      <c r="L21" s="57" t="s">
        <v>67</v>
      </c>
      <c r="M21" s="67"/>
      <c r="N21" s="67"/>
      <c r="O21" s="67"/>
      <c r="P21" s="67"/>
      <c r="Q21" s="67">
        <f>'FAC 2012-2018 BUS'!AD29</f>
        <v>-2.5591856769365817E-3</v>
      </c>
      <c r="R21" s="67">
        <f>'FAC 2012-2018 BUS'!AD57</f>
        <v>-2.5363346000654929E-2</v>
      </c>
      <c r="S21" s="67">
        <f>'FAC 2012-2018 BUS'!AD85</f>
        <v>3.1996402918571532E-3</v>
      </c>
      <c r="T21" s="67">
        <f>'FAC 2012-2018 BUS'!AD113</f>
        <v>0.10486658099350055</v>
      </c>
    </row>
    <row r="22" spans="2:20" ht="16.5" thickTop="1" x14ac:dyDescent="0.25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3"/>
  <sheetViews>
    <sheetView showGridLines="0" tabSelected="1" topLeftCell="D4" workbookViewId="0">
      <selection activeCell="T18" sqref="T18"/>
    </sheetView>
  </sheetViews>
  <sheetFormatPr defaultColWidth="8.875" defaultRowHeight="15.75" x14ac:dyDescent="0.25"/>
  <cols>
    <col min="1" max="1" width="4.125" customWidth="1"/>
    <col min="2" max="2" width="32.625" bestFit="1" customWidth="1"/>
    <col min="3" max="4" width="8" customWidth="1"/>
    <col min="5" max="5" width="8" hidden="1" customWidth="1"/>
    <col min="6" max="8" width="8" customWidth="1"/>
    <col min="9" max="9" width="8" hidden="1" customWidth="1"/>
    <col min="10" max="10" width="8" customWidth="1"/>
    <col min="11" max="11" width="5.125" customWidth="1"/>
    <col min="12" max="12" width="32.625" bestFit="1" customWidth="1"/>
    <col min="13" max="13" width="8.375" bestFit="1" customWidth="1"/>
    <col min="14" max="14" width="8" bestFit="1" customWidth="1"/>
    <col min="15" max="15" width="8" hidden="1" customWidth="1"/>
    <col min="16" max="16" width="7.375" bestFit="1" customWidth="1"/>
    <col min="17" max="17" width="8.375" bestFit="1" customWidth="1"/>
    <col min="18" max="18" width="8" bestFit="1" customWidth="1"/>
    <col min="19" max="19" width="8" hidden="1" customWidth="1"/>
    <col min="20" max="20" width="7.375" bestFit="1" customWidth="1"/>
    <col min="21" max="21" width="21.625" bestFit="1" customWidth="1"/>
  </cols>
  <sheetData>
    <row r="2" spans="2:21" x14ac:dyDescent="0.25">
      <c r="B2" s="68" t="s">
        <v>71</v>
      </c>
      <c r="L2" s="68" t="s">
        <v>61</v>
      </c>
    </row>
    <row r="3" spans="2:21" ht="16.5" thickBot="1" x14ac:dyDescent="0.3"/>
    <row r="4" spans="2:21" ht="16.5" thickTop="1" x14ac:dyDescent="0.25">
      <c r="B4" s="61"/>
      <c r="C4" s="168" t="s">
        <v>60</v>
      </c>
      <c r="D4" s="168"/>
      <c r="E4" s="168"/>
      <c r="F4" s="168"/>
      <c r="G4" s="168" t="s">
        <v>55</v>
      </c>
      <c r="H4" s="168"/>
      <c r="I4" s="168"/>
      <c r="J4" s="168"/>
      <c r="L4" s="61"/>
      <c r="M4" s="168" t="s">
        <v>60</v>
      </c>
      <c r="N4" s="168"/>
      <c r="O4" s="168"/>
      <c r="P4" s="168"/>
      <c r="Q4" s="168" t="s">
        <v>55</v>
      </c>
      <c r="R4" s="168"/>
      <c r="S4" s="168"/>
      <c r="T4" s="168"/>
    </row>
    <row r="5" spans="2:21" x14ac:dyDescent="0.25">
      <c r="B5" s="8" t="s">
        <v>18</v>
      </c>
      <c r="C5" s="27" t="s">
        <v>56</v>
      </c>
      <c r="D5" s="27" t="s">
        <v>57</v>
      </c>
      <c r="E5" s="27" t="s">
        <v>58</v>
      </c>
      <c r="F5" s="27" t="s">
        <v>27</v>
      </c>
      <c r="G5" s="27" t="s">
        <v>56</v>
      </c>
      <c r="H5" s="27" t="s">
        <v>57</v>
      </c>
      <c r="I5" s="27" t="s">
        <v>58</v>
      </c>
      <c r="J5" s="27" t="s">
        <v>27</v>
      </c>
      <c r="L5" s="8" t="s">
        <v>18</v>
      </c>
      <c r="M5" s="27" t="s">
        <v>56</v>
      </c>
      <c r="N5" s="27" t="s">
        <v>57</v>
      </c>
      <c r="O5" s="27" t="s">
        <v>58</v>
      </c>
      <c r="P5" s="27" t="s">
        <v>27</v>
      </c>
      <c r="Q5" s="27" t="s">
        <v>56</v>
      </c>
      <c r="R5" s="27" t="s">
        <v>57</v>
      </c>
      <c r="S5" s="27" t="s">
        <v>58</v>
      </c>
      <c r="T5" s="27" t="s">
        <v>27</v>
      </c>
    </row>
    <row r="6" spans="2:21" x14ac:dyDescent="0.25">
      <c r="B6" s="25" t="s">
        <v>31</v>
      </c>
      <c r="C6" s="63">
        <f>'FAC 2002-2012 RAIL'!I13</f>
        <v>0.21690825278579862</v>
      </c>
      <c r="D6" s="63">
        <f>'FAC 2002-2012 BUS'!I41</f>
        <v>-0.15797851612432678</v>
      </c>
      <c r="E6" s="63" t="str">
        <f>'FAC 2002-2012 RAIL'!I69</f>
        <v>-</v>
      </c>
      <c r="F6" s="63">
        <f>'FAC 2002-2012 RAIL'!I97</f>
        <v>0.14274156077501154</v>
      </c>
      <c r="G6" s="63">
        <f>'FAC 2002-2012 RAIL'!AD13</f>
        <v>0.26831339605185034</v>
      </c>
      <c r="H6" s="63">
        <f>'FAC 2002-2012 RAIL'!AD41</f>
        <v>0.36012522353002385</v>
      </c>
      <c r="I6" s="63" t="e">
        <f>'FAC 2002-2012 RAIL'!AD69</f>
        <v>#N/A</v>
      </c>
      <c r="J6" s="63">
        <f>'FAC 2002-2012 RAIL'!AD97</f>
        <v>7.7127889340075459E-2</v>
      </c>
      <c r="L6" s="25" t="s">
        <v>31</v>
      </c>
      <c r="M6" s="63">
        <f>'FAC 2012-2018 RAIL'!I13</f>
        <v>0.1172923217182209</v>
      </c>
      <c r="N6" s="63">
        <f>'FAC 2012-2018 RAIL'!I41</f>
        <v>0.22868168171758918</v>
      </c>
      <c r="O6" s="63" t="str">
        <f>'FAC 2012-2018 RAIL'!I69</f>
        <v>-</v>
      </c>
      <c r="P6" s="63">
        <f>'FAC 2012-2018 RAIL'!I97</f>
        <v>3.3807373956687981E-2</v>
      </c>
      <c r="Q6" s="63">
        <f>'FAC 2012-2018 RAIL'!AD13</f>
        <v>0.10347252510282025</v>
      </c>
      <c r="R6" s="63">
        <f>'FAC 2012-2018 RAIL'!AD41</f>
        <v>0.11692939062918248</v>
      </c>
      <c r="S6" s="63" t="e">
        <f>'FAC 2012-2018 RAIL'!AD69</f>
        <v>#N/A</v>
      </c>
      <c r="T6" s="63">
        <f>'FAC 2012-2018 RAIL'!AD97</f>
        <v>2.1645900626635444E-2</v>
      </c>
    </row>
    <row r="7" spans="2:21" s="159" customFormat="1" x14ac:dyDescent="0.25">
      <c r="B7" s="25" t="s">
        <v>52</v>
      </c>
      <c r="C7" s="158">
        <f>'FAC 2002-2012 RAIL'!I14</f>
        <v>0.13670660736342533</v>
      </c>
      <c r="D7" s="158">
        <f>'FAC 2002-2012 BUS'!I42</f>
        <v>7.3913495755720593E-2</v>
      </c>
      <c r="E7" s="158" t="str">
        <f>'FAC 2002-2012 RAIL'!I70</f>
        <v>-</v>
      </c>
      <c r="F7" s="158">
        <f>'FAC 2002-2012 RAIL'!I98</f>
        <v>-3.6642306071110853E-2</v>
      </c>
      <c r="G7" s="158">
        <f>'FAC 2002-2012 RAIL'!AD14</f>
        <v>-1.7165364062898526E-2</v>
      </c>
      <c r="H7" s="158">
        <f>'FAC 2002-2012 RAIL'!AD42</f>
        <v>-2.3357515494764825E-2</v>
      </c>
      <c r="I7" s="158" t="e">
        <f>'FAC 2002-2012 RAIL'!AD70</f>
        <v>#N/A</v>
      </c>
      <c r="J7" s="158">
        <f>'FAC 2002-2012 RAIL'!AD98</f>
        <v>1.3699788692453812E-3</v>
      </c>
      <c r="L7" s="25" t="s">
        <v>52</v>
      </c>
      <c r="M7" s="158">
        <f>'FAC 2012-2018 RAIL'!I14</f>
        <v>0.12939193750298661</v>
      </c>
      <c r="N7" s="158">
        <f>'FAC 2012-2018 RAIL'!I42</f>
        <v>7.3656025790028279E-2</v>
      </c>
      <c r="O7" s="158" t="str">
        <f>'FAC 2012-2018 RAIL'!I70</f>
        <v>-</v>
      </c>
      <c r="P7" s="158">
        <f>'FAC 2012-2018 RAIL'!I98</f>
        <v>0.15271428027284539</v>
      </c>
      <c r="Q7" s="158">
        <f>'FAC 2012-2018 RAIL'!AD14</f>
        <v>-1.016110843678035E-2</v>
      </c>
      <c r="R7" s="158">
        <f>'FAC 2012-2018 RAIL'!AD42</f>
        <v>-1.2639267447600914E-2</v>
      </c>
      <c r="S7" s="158" t="e">
        <f>'FAC 2012-2018 RAIL'!AD70</f>
        <v>#N/A</v>
      </c>
      <c r="T7" s="158">
        <f>'FAC 2012-2018 RAIL'!AD98</f>
        <v>-1.1507194578819038E-2</v>
      </c>
      <c r="U7" s="160"/>
    </row>
    <row r="8" spans="2:21" s="159" customFormat="1" x14ac:dyDescent="0.25">
      <c r="B8" s="115" t="s">
        <v>82</v>
      </c>
      <c r="C8" s="158" t="str">
        <f>'FAC 2002-2012 RAIL'!I15</f>
        <v>-</v>
      </c>
      <c r="D8" s="158" t="str">
        <f>'FAC 2002-2012 BUS'!I43</f>
        <v>-</v>
      </c>
      <c r="E8" s="158" t="str">
        <f>'FAC 2002-2012 RAIL'!I71</f>
        <v>-</v>
      </c>
      <c r="F8" s="158" t="str">
        <f>'FAC 2002-2012 RAIL'!I99</f>
        <v>-</v>
      </c>
      <c r="G8" s="158">
        <f>'FAC 2002-2012 RAIL'!AD15</f>
        <v>0</v>
      </c>
      <c r="H8" s="158">
        <f>'FAC 2002-2012 RAIL'!AD43</f>
        <v>0</v>
      </c>
      <c r="I8" s="158" t="e">
        <f>'FAC 2002-2012 RAIL'!AD71</f>
        <v>#N/A</v>
      </c>
      <c r="J8" s="158">
        <f>'FAC 2002-2012 RAIL'!AD99</f>
        <v>0</v>
      </c>
      <c r="L8" s="115" t="s">
        <v>82</v>
      </c>
      <c r="M8" s="158" t="str">
        <f>'FAC 2012-2018 RAIL'!I15</f>
        <v>-</v>
      </c>
      <c r="N8" s="158" t="str">
        <f>'FAC 2012-2018 RAIL'!I43</f>
        <v>-</v>
      </c>
      <c r="O8" s="158" t="str">
        <f>'FAC 2012-2018 RAIL'!I71</f>
        <v>-</v>
      </c>
      <c r="P8" s="158" t="str">
        <f>'FAC 2012-2018 RAIL'!I99</f>
        <v>-</v>
      </c>
      <c r="Q8" s="158">
        <f>'FAC 2012-2018 RAIL'!AD15</f>
        <v>0</v>
      </c>
      <c r="R8" s="158">
        <f>'FAC 2012-2018 RAIL'!AD43</f>
        <v>0</v>
      </c>
      <c r="S8" s="158" t="e">
        <f>'FAC 2012-2018 RAIL'!AD71</f>
        <v>#N/A</v>
      </c>
      <c r="T8" s="158">
        <f>'FAC 2012-2018 RAIL'!AD99</f>
        <v>0</v>
      </c>
      <c r="U8" s="160"/>
    </row>
    <row r="9" spans="2:21" s="159" customFormat="1" x14ac:dyDescent="0.25">
      <c r="B9" s="115" t="s">
        <v>85</v>
      </c>
      <c r="C9" s="158" t="str">
        <f>'FAC 2002-2012 RAIL'!I16</f>
        <v>-</v>
      </c>
      <c r="D9" s="158" t="str">
        <f>'FAC 2002-2012 BUS'!I44</f>
        <v>-</v>
      </c>
      <c r="E9" s="158" t="str">
        <f>'FAC 2002-2012 RAIL'!I72</f>
        <v>-</v>
      </c>
      <c r="F9" s="158" t="str">
        <f>'FAC 2002-2012 RAIL'!I100</f>
        <v>-</v>
      </c>
      <c r="G9" s="158">
        <f>'FAC 2002-2012 RAIL'!AD16</f>
        <v>0</v>
      </c>
      <c r="H9" s="158">
        <f>'FAC 2002-2012 RAIL'!AD44</f>
        <v>0</v>
      </c>
      <c r="I9" s="158" t="e">
        <f>'FAC 2002-2012 RAIL'!AD72</f>
        <v>#N/A</v>
      </c>
      <c r="J9" s="158">
        <f>'FAC 2002-2012 RAIL'!AD100</f>
        <v>0</v>
      </c>
      <c r="L9" s="115" t="s">
        <v>85</v>
      </c>
      <c r="M9" s="158" t="str">
        <f>'FAC 2012-2018 RAIL'!I16</f>
        <v>-</v>
      </c>
      <c r="N9" s="158" t="str">
        <f>'FAC 2012-2018 RAIL'!I44</f>
        <v>-</v>
      </c>
      <c r="O9" s="158" t="str">
        <f>'FAC 2012-2018 RAIL'!I72</f>
        <v>-</v>
      </c>
      <c r="P9" s="158" t="str">
        <f>'FAC 2012-2018 RAIL'!I100</f>
        <v>-</v>
      </c>
      <c r="Q9" s="158">
        <f>'FAC 2012-2018 RAIL'!AD16</f>
        <v>0</v>
      </c>
      <c r="R9" s="158">
        <f>'FAC 2012-2018 RAIL'!AD44</f>
        <v>0</v>
      </c>
      <c r="S9" s="158" t="e">
        <f>'FAC 2012-2018 RAIL'!AD72</f>
        <v>#N/A</v>
      </c>
      <c r="T9" s="158">
        <f>'FAC 2012-2018 RAIL'!AD100</f>
        <v>0</v>
      </c>
      <c r="U9" s="160"/>
    </row>
    <row r="10" spans="2:21" s="159" customFormat="1" x14ac:dyDescent="0.25">
      <c r="B10" s="25" t="s">
        <v>48</v>
      </c>
      <c r="C10" s="158">
        <f>'FAC 2002-2012 RAIL'!I17</f>
        <v>0.10030359088041929</v>
      </c>
      <c r="D10" s="158">
        <f>'FAC 2002-2012 BUS'!I45</f>
        <v>5.7883484469767321E-2</v>
      </c>
      <c r="E10" s="158" t="str">
        <f>'FAC 2002-2012 RAIL'!I73</f>
        <v>-</v>
      </c>
      <c r="F10" s="158">
        <f>'FAC 2002-2012 RAIL'!I101</f>
        <v>8.606219574635432E-2</v>
      </c>
      <c r="G10" s="158">
        <f>'FAC 2002-2012 RAIL'!AD17</f>
        <v>3.9689424236919985E-2</v>
      </c>
      <c r="H10" s="158">
        <f>'FAC 2002-2012 RAIL'!AD45</f>
        <v>2.8649784638501478E-2</v>
      </c>
      <c r="I10" s="158" t="e">
        <f>'FAC 2002-2012 RAIL'!AD73</f>
        <v>#N/A</v>
      </c>
      <c r="J10" s="158">
        <f>'FAC 2002-2012 RAIL'!AD101</f>
        <v>1.5967511738301882E-2</v>
      </c>
      <c r="L10" s="25" t="s">
        <v>48</v>
      </c>
      <c r="M10" s="158">
        <f>'FAC 2012-2018 RAIL'!I17</f>
        <v>5.9931124959478055E-2</v>
      </c>
      <c r="N10" s="158">
        <f>'FAC 2012-2018 RAIL'!I45</f>
        <v>5.974278279079237E-2</v>
      </c>
      <c r="O10" s="158" t="str">
        <f>'FAC 2012-2018 RAIL'!I73</f>
        <v>-</v>
      </c>
      <c r="P10" s="158">
        <f>'FAC 2012-2018 RAIL'!I101</f>
        <v>6.8027813555046501E-2</v>
      </c>
      <c r="Q10" s="158">
        <f>'FAC 2012-2018 RAIL'!AD17</f>
        <v>1.4578594561891683E-2</v>
      </c>
      <c r="R10" s="158">
        <f>'FAC 2012-2018 RAIL'!AD45</f>
        <v>1.4664676953706704E-2</v>
      </c>
      <c r="S10" s="158" t="e">
        <f>'FAC 2012-2018 RAIL'!AD73</f>
        <v>#N/A</v>
      </c>
      <c r="T10" s="158">
        <f>'FAC 2012-2018 RAIL'!AD101</f>
        <v>1.3880118877083939E-2</v>
      </c>
      <c r="U10" s="160"/>
    </row>
    <row r="11" spans="2:21" x14ac:dyDescent="0.25">
      <c r="B11" s="25" t="s">
        <v>73</v>
      </c>
      <c r="C11" s="63">
        <f>'FAC 2002-2012 RAIL'!I18</f>
        <v>6.0743798236151392E-3</v>
      </c>
      <c r="D11" s="63">
        <f>'FAC 2002-2012 BUS'!I46</f>
        <v>-7.4883853247743382E-2</v>
      </c>
      <c r="E11" s="63" t="str">
        <f>'FAC 2002-2012 RAIL'!I74</f>
        <v>-</v>
      </c>
      <c r="F11" s="63">
        <f>'FAC 2002-2012 RAIL'!I102</f>
        <v>5.4414700389220361E-3</v>
      </c>
      <c r="G11" s="63">
        <f>'FAC 2002-2012 RAIL'!AD18</f>
        <v>-2.6181772769053894E-3</v>
      </c>
      <c r="H11" s="63">
        <f>'FAC 2002-2012 RAIL'!AD46</f>
        <v>-1.1477740978166694E-2</v>
      </c>
      <c r="I11" s="63" t="e">
        <f>'FAC 2002-2012 RAIL'!AD74</f>
        <v>#N/A</v>
      </c>
      <c r="J11" s="63">
        <f>'FAC 2002-2012 RAIL'!AD102</f>
        <v>2.3830574528902341E-3</v>
      </c>
      <c r="L11" s="25" t="s">
        <v>73</v>
      </c>
      <c r="M11" s="63">
        <f>'FAC 2012-2018 RAIL'!I18</f>
        <v>7.6214000249552605E-4</v>
      </c>
      <c r="N11" s="63">
        <f>'FAC 2012-2018 RAIL'!I46</f>
        <v>-1.963785269376761E-2</v>
      </c>
      <c r="O11" s="63" t="str">
        <f>'FAC 2012-2018 RAIL'!I74</f>
        <v>-</v>
      </c>
      <c r="P11" s="63">
        <f>'FAC 2012-2018 RAIL'!I102</f>
        <v>1.0437057161151397E-2</v>
      </c>
      <c r="Q11" s="63">
        <f>'FAC 2012-2018 RAIL'!AD18</f>
        <v>7.2675668037721852E-5</v>
      </c>
      <c r="R11" s="63">
        <f>'FAC 2012-2018 RAIL'!AD46</f>
        <v>-3.2091514554654491E-3</v>
      </c>
      <c r="S11" s="63" t="e">
        <f>'FAC 2012-2018 RAIL'!AD74</f>
        <v>#N/A</v>
      </c>
      <c r="T11" s="63">
        <f>'FAC 2012-2018 RAIL'!AD102</f>
        <v>3.038879673560126E-3</v>
      </c>
      <c r="U11" s="70"/>
    </row>
    <row r="12" spans="2:21" x14ac:dyDescent="0.25">
      <c r="B12" s="25" t="s">
        <v>49</v>
      </c>
      <c r="C12" s="63">
        <f>'FAC 2002-2012 RAIL'!I19</f>
        <v>1.08686777892229</v>
      </c>
      <c r="D12" s="63">
        <f>'FAC 2002-2012 BUS'!I47</f>
        <v>1.0678012135282486</v>
      </c>
      <c r="E12" s="63" t="str">
        <f>'FAC 2002-2012 RAIL'!I75</f>
        <v>-</v>
      </c>
      <c r="F12" s="63">
        <f>'FAC 2002-2012 RAIL'!I103</f>
        <v>1.0817122593718338</v>
      </c>
      <c r="G12" s="63">
        <f>'FAC 2002-2012 RAIL'!AD19</f>
        <v>0.1098930544841162</v>
      </c>
      <c r="H12" s="63">
        <f>'FAC 2002-2012 RAIL'!AD47</f>
        <v>8.6395923237912758E-2</v>
      </c>
      <c r="I12" s="63" t="e">
        <f>'FAC 2002-2012 RAIL'!AD75</f>
        <v>#N/A</v>
      </c>
      <c r="J12" s="63">
        <f>'FAC 2002-2012 RAIL'!AD103</f>
        <v>7.1975074086315538E-2</v>
      </c>
      <c r="L12" s="25" t="s">
        <v>49</v>
      </c>
      <c r="M12" s="63">
        <f>'FAC 2012-2018 RAIL'!I19</f>
        <v>-0.28568623095333434</v>
      </c>
      <c r="N12" s="63">
        <f>'FAC 2012-2018 RAIL'!I47</f>
        <v>-0.28382078724618098</v>
      </c>
      <c r="O12" s="63" t="str">
        <f>'FAC 2012-2018 RAIL'!I75</f>
        <v>-</v>
      </c>
      <c r="P12" s="63">
        <f>'FAC 2012-2018 RAIL'!I103</f>
        <v>-0.28941668897379358</v>
      </c>
      <c r="Q12" s="63">
        <f>'FAC 2012-2018 RAIL'!AD19</f>
        <v>-3.7769903666013314E-2</v>
      </c>
      <c r="R12" s="63">
        <f>'FAC 2012-2018 RAIL'!AD47</f>
        <v>-3.8065153689532283E-2</v>
      </c>
      <c r="S12" s="63" t="e">
        <f>'FAC 2012-2018 RAIL'!AD75</f>
        <v>#N/A</v>
      </c>
      <c r="T12" s="63">
        <f>'FAC 2012-2018 RAIL'!AD103</f>
        <v>-3.7072677241646791E-2</v>
      </c>
      <c r="U12" s="70"/>
    </row>
    <row r="13" spans="2:21" x14ac:dyDescent="0.25">
      <c r="B13" s="25" t="s">
        <v>46</v>
      </c>
      <c r="C13" s="63">
        <f>'FAC 2002-2012 RAIL'!I20</f>
        <v>-0.19107674405499042</v>
      </c>
      <c r="D13" s="63">
        <f>'FAC 2002-2012 BUS'!I48</f>
        <v>-0.19154572575705331</v>
      </c>
      <c r="E13" s="63" t="str">
        <f>'FAC 2002-2012 RAIL'!I76</f>
        <v>-</v>
      </c>
      <c r="F13" s="63">
        <f>'FAC 2002-2012 RAIL'!I104</f>
        <v>-0.19971606355699134</v>
      </c>
      <c r="G13" s="63">
        <f>'FAC 2002-2012 RAIL'!AD20</f>
        <v>2.0800812170534123E-2</v>
      </c>
      <c r="H13" s="63">
        <f>'FAC 2002-2012 RAIL'!AD48</f>
        <v>1.9038345599702806E-2</v>
      </c>
      <c r="I13" s="63" t="e">
        <f>'FAC 2002-2012 RAIL'!AD76</f>
        <v>#N/A</v>
      </c>
      <c r="J13" s="63">
        <f>'FAC 2002-2012 RAIL'!AD104</f>
        <v>1.4133207840297729E-2</v>
      </c>
      <c r="L13" s="25" t="s">
        <v>46</v>
      </c>
      <c r="M13" s="63">
        <f>'FAC 2012-2018 RAIL'!I20</f>
        <v>0.11448740187898854</v>
      </c>
      <c r="N13" s="63">
        <f>'FAC 2012-2018 RAIL'!I48</f>
        <v>9.3653113703249025E-2</v>
      </c>
      <c r="O13" s="63" t="str">
        <f>'FAC 2012-2018 RAIL'!I76</f>
        <v>-</v>
      </c>
      <c r="P13" s="63">
        <f>'FAC 2012-2018 RAIL'!I104</f>
        <v>8.3566354398319831E-2</v>
      </c>
      <c r="Q13" s="63">
        <f>'FAC 2012-2018 RAIL'!AD20</f>
        <v>-7.6125942233859403E-3</v>
      </c>
      <c r="R13" s="63">
        <f>'FAC 2012-2018 RAIL'!AD48</f>
        <v>-6.376603159582505E-3</v>
      </c>
      <c r="S13" s="63" t="e">
        <f>'FAC 2012-2018 RAIL'!AD76</f>
        <v>#N/A</v>
      </c>
      <c r="T13" s="63">
        <f>'FAC 2012-2018 RAIL'!AD104</f>
        <v>-5.3981343731988353E-3</v>
      </c>
      <c r="U13" s="70"/>
    </row>
    <row r="14" spans="2:21" x14ac:dyDescent="0.25">
      <c r="B14" s="25" t="s">
        <v>62</v>
      </c>
      <c r="C14" s="63">
        <f>'FAC 2002-2012 RAIL'!I21</f>
        <v>1.6985478256415831E-2</v>
      </c>
      <c r="D14" s="63">
        <f>'FAC 2002-2012 BUS'!I49</f>
        <v>5.6459716000271554E-2</v>
      </c>
      <c r="E14" s="63" t="str">
        <f>'FAC 2002-2012 RAIL'!I77</f>
        <v>-</v>
      </c>
      <c r="F14" s="63">
        <f>'FAC 2002-2012 RAIL'!I105</f>
        <v>-6.3071586250393885E-3</v>
      </c>
      <c r="G14" s="63">
        <f>'FAC 2002-2012 RAIL'!AD21</f>
        <v>9.8365844010870869E-4</v>
      </c>
      <c r="H14" s="63">
        <f>'FAC 2002-2012 RAIL'!AD49</f>
        <v>3.106813398045831E-3</v>
      </c>
      <c r="I14" s="63" t="e">
        <f>'FAC 2002-2012 RAIL'!AD77</f>
        <v>#N/A</v>
      </c>
      <c r="J14" s="63">
        <f>'FAC 2002-2012 RAIL'!AD105</f>
        <v>2.5671086894220405E-4</v>
      </c>
      <c r="L14" s="25" t="s">
        <v>62</v>
      </c>
      <c r="M14" s="63">
        <f>'FAC 2012-2018 RAIL'!I21</f>
        <v>-7.0875749023162404E-2</v>
      </c>
      <c r="N14" s="63">
        <f>'FAC 2012-2018 RAIL'!I49</f>
        <v>-0.13489634897121816</v>
      </c>
      <c r="O14" s="63" t="str">
        <f>'FAC 2012-2018 RAIL'!I77</f>
        <v>-</v>
      </c>
      <c r="P14" s="63">
        <f>'FAC 2012-2018 RAIL'!I105</f>
        <v>-4.7603935258648034E-2</v>
      </c>
      <c r="Q14" s="63">
        <f>'FAC 2012-2018 RAIL'!AD21</f>
        <v>-1.6374344142658901E-3</v>
      </c>
      <c r="R14" s="63">
        <f>'FAC 2012-2018 RAIL'!AD49</f>
        <v>-2.3866648624054922E-3</v>
      </c>
      <c r="S14" s="63" t="e">
        <f>'FAC 2012-2018 RAIL'!AD77</f>
        <v>#N/A</v>
      </c>
      <c r="T14" s="63">
        <f>'FAC 2012-2018 RAIL'!AD105</f>
        <v>-2.8756696848528302E-3</v>
      </c>
      <c r="U14" s="70"/>
    </row>
    <row r="15" spans="2:21" x14ac:dyDescent="0.25">
      <c r="B15" s="25" t="s">
        <v>47</v>
      </c>
      <c r="C15" s="63">
        <f>'FAC 2002-2012 RAIL'!I22</f>
        <v>0.25041049465128085</v>
      </c>
      <c r="D15" s="63">
        <f>'FAC 2002-2012 BUS'!I50</f>
        <v>0.25044805039857976</v>
      </c>
      <c r="E15" s="63" t="str">
        <f>'FAC 2002-2012 RAIL'!I78</f>
        <v>-</v>
      </c>
      <c r="F15" s="63">
        <f>'FAC 2002-2012 RAIL'!I106</f>
        <v>0.17142857142857126</v>
      </c>
      <c r="G15" s="63">
        <f>'FAC 2002-2012 RAIL'!AD22</f>
        <v>-1.168721870632094E-2</v>
      </c>
      <c r="H15" s="63">
        <f>'FAC 2002-2012 RAIL'!AD50</f>
        <v>-9.369441012248075E-3</v>
      </c>
      <c r="I15" s="63" t="e">
        <f>'FAC 2002-2012 RAIL'!AD78</f>
        <v>#N/A</v>
      </c>
      <c r="J15" s="63">
        <f>'FAC 2002-2012 RAIL'!AD106</f>
        <v>-5.1211138830154013E-3</v>
      </c>
      <c r="L15" s="25" t="s">
        <v>47</v>
      </c>
      <c r="M15" s="63">
        <f>'FAC 2012-2018 RAIL'!I22</f>
        <v>0.24137569460215635</v>
      </c>
      <c r="N15" s="63">
        <f>'FAC 2012-2018 RAIL'!I50</f>
        <v>0.32468411628451199</v>
      </c>
      <c r="O15" s="63" t="str">
        <f>'FAC 2012-2018 RAIL'!I78</f>
        <v>-</v>
      </c>
      <c r="P15" s="63">
        <f>'FAC 2012-2018 RAIL'!I106</f>
        <v>0.12195121951219523</v>
      </c>
      <c r="Q15" s="63">
        <f>'FAC 2012-2018 RAIL'!AD22</f>
        <v>-9.2766378929958655E-3</v>
      </c>
      <c r="R15" s="63">
        <f>'FAC 2012-2018 RAIL'!AD50</f>
        <v>-1.3657200838437822E-2</v>
      </c>
      <c r="S15" s="63" t="e">
        <f>'FAC 2012-2018 RAIL'!AD78</f>
        <v>#N/A</v>
      </c>
      <c r="T15" s="63">
        <f>'FAC 2012-2018 RAIL'!AD106</f>
        <v>-3.8107831283600677E-3</v>
      </c>
      <c r="U15" s="70"/>
    </row>
    <row r="16" spans="2:21" x14ac:dyDescent="0.25">
      <c r="B16" s="25" t="s">
        <v>100</v>
      </c>
      <c r="C16" s="63"/>
      <c r="D16" s="63"/>
      <c r="E16" s="63"/>
      <c r="F16" s="63"/>
      <c r="G16" s="63">
        <f>'FAC 2002-2012 RAIL'!AD23</f>
        <v>1.0961198410048576E-3</v>
      </c>
      <c r="H16" s="63">
        <f>'FAC 2002-2012 RAIL'!AD51</f>
        <v>0</v>
      </c>
      <c r="I16" s="63" t="e">
        <f>'FAC 2002-2012 RAIL'!AD79</f>
        <v>#N/A</v>
      </c>
      <c r="J16" s="63">
        <f>'FAC 2002-2012 RAIL'!AD107</f>
        <v>1.2621691329049683E-3</v>
      </c>
      <c r="L16" s="25" t="s">
        <v>100</v>
      </c>
      <c r="M16" s="63"/>
      <c r="N16" s="63"/>
      <c r="O16" s="63"/>
      <c r="P16" s="63"/>
      <c r="Q16" s="63">
        <f>'FAC 2012-2018 RAIL'!AD23</f>
        <v>6.6188550745037555E-3</v>
      </c>
      <c r="R16" s="63">
        <f>'FAC 2012-2018 RAIL'!AD51</f>
        <v>-6.5749139127579473E-2</v>
      </c>
      <c r="S16" s="63" t="e">
        <f>'FAC 2012-2018 RAIL'!AD79</f>
        <v>#N/A</v>
      </c>
      <c r="T16" s="158">
        <f>'FAC 2012-2018 RAIL'!AD107</f>
        <v>6.5657280953260455E-3</v>
      </c>
      <c r="U16" s="70"/>
    </row>
    <row r="17" spans="2:21" x14ac:dyDescent="0.25">
      <c r="B17" s="25" t="s">
        <v>64</v>
      </c>
      <c r="C17" s="63"/>
      <c r="D17" s="63"/>
      <c r="E17" s="63"/>
      <c r="F17" s="63"/>
      <c r="G17" s="63">
        <f>'FAC 2002-2012 RAIL'!AD24</f>
        <v>-6.6927584756894453E-3</v>
      </c>
      <c r="H17" s="63">
        <f>'FAC 2002-2012 RAIL'!AD52</f>
        <v>-1.1232641577376547E-3</v>
      </c>
      <c r="I17" s="63" t="e">
        <f>'FAC 2002-2012 RAIL'!AD80</f>
        <v>#N/A</v>
      </c>
      <c r="J17" s="63">
        <f>'FAC 2002-2012 RAIL'!AD108</f>
        <v>0</v>
      </c>
      <c r="L17" s="25" t="s">
        <v>64</v>
      </c>
      <c r="M17" s="63"/>
      <c r="N17" s="63"/>
      <c r="O17" s="63"/>
      <c r="P17" s="63"/>
      <c r="Q17" s="63">
        <f>'FAC 2012-2018 RAIL'!AD24</f>
        <v>-7.92754818980714E-3</v>
      </c>
      <c r="R17" s="63">
        <f>'FAC 2012-2018 RAIL'!AD52</f>
        <v>-6.6965575760589207E-3</v>
      </c>
      <c r="S17" s="63" t="e">
        <f>'FAC 2012-2018 RAIL'!AD80</f>
        <v>#N/A</v>
      </c>
      <c r="T17" s="63">
        <f>'FAC 2012-2018 RAIL'!AD108</f>
        <v>-1.1222944836303735E-2</v>
      </c>
      <c r="U17" s="70"/>
    </row>
    <row r="18" spans="2:21" x14ac:dyDescent="0.25">
      <c r="B18" s="8" t="s">
        <v>65</v>
      </c>
      <c r="C18" s="63"/>
      <c r="D18" s="63"/>
      <c r="E18" s="63"/>
      <c r="F18" s="63"/>
      <c r="G18" s="63">
        <f>'FAC 2002-2012 RAIL'!AD25</f>
        <v>0</v>
      </c>
      <c r="H18" s="63">
        <f>'FAC 2002-2012 RAIL'!AD53</f>
        <v>0</v>
      </c>
      <c r="I18" s="63" t="e">
        <f>'FAC 2002-2012 RAIL'!AD81</f>
        <v>#N/A</v>
      </c>
      <c r="J18" s="63">
        <f>'FAC 2002-2012 RAIL'!AD109</f>
        <v>0</v>
      </c>
      <c r="L18" s="8" t="s">
        <v>65</v>
      </c>
      <c r="M18" s="63"/>
      <c r="N18" s="63"/>
      <c r="O18" s="63"/>
      <c r="P18" s="63"/>
      <c r="Q18" s="63">
        <f>'FAC 2012-2018 RAIL'!AD25</f>
        <v>-2.2884261234118367E-2</v>
      </c>
      <c r="R18" s="63">
        <f>'FAC 2012-2018 RAIL'!AD53</f>
        <v>-2.0223207083112964E-2</v>
      </c>
      <c r="S18" s="63" t="e">
        <f>'FAC 2012-2018 RAIL'!AD81</f>
        <v>#N/A</v>
      </c>
      <c r="T18" s="63">
        <f>'FAC 2012-2018 RAIL'!AD109</f>
        <v>-3.6338450599508534E-2</v>
      </c>
      <c r="U18" s="70"/>
    </row>
    <row r="19" spans="2:21" x14ac:dyDescent="0.25">
      <c r="B19" s="41" t="s">
        <v>53</v>
      </c>
      <c r="C19" s="65"/>
      <c r="D19" s="65"/>
      <c r="E19" s="65"/>
      <c r="F19" s="65"/>
      <c r="G19" s="65">
        <f>'FAC 2002-2012 RAIL'!AD26</f>
        <v>4.3687900525753186E-2</v>
      </c>
      <c r="H19" s="65">
        <f>'FAC 2002-2012 RAIL'!AD54</f>
        <v>0.21035402559660377</v>
      </c>
      <c r="I19" s="65" t="e">
        <f>'FAC 2002-2012 RAIL'!AD82</f>
        <v>#N/A</v>
      </c>
      <c r="J19" s="65">
        <f>'FAC 2002-2012 RAIL'!AD110</f>
        <v>0</v>
      </c>
      <c r="L19" s="41" t="s">
        <v>53</v>
      </c>
      <c r="M19" s="65"/>
      <c r="N19" s="65"/>
      <c r="O19" s="65"/>
      <c r="P19" s="65"/>
      <c r="Q19" s="65">
        <f>'FAC 2012-2018 RAIL'!AD26</f>
        <v>0</v>
      </c>
      <c r="R19" s="65">
        <f>'FAC 2012-2018 RAIL'!AD54</f>
        <v>0</v>
      </c>
      <c r="S19" s="65" t="e">
        <f>'FAC 2012-2018 RAIL'!AD82</f>
        <v>#N/A</v>
      </c>
      <c r="T19" s="65">
        <f>'FAC 2012-2018 RAIL'!AD110</f>
        <v>0</v>
      </c>
    </row>
    <row r="20" spans="2:21" x14ac:dyDescent="0.25">
      <c r="B20" s="25" t="s">
        <v>66</v>
      </c>
      <c r="C20" s="69"/>
      <c r="D20" s="69"/>
      <c r="E20" s="69"/>
      <c r="F20" s="69"/>
      <c r="G20" s="69">
        <f>'FAC 2002-2012 RAIL'!AD27</f>
        <v>0.6765042664435128</v>
      </c>
      <c r="H20" s="69">
        <f>'FAC 2002-2012 RAIL'!AD55</f>
        <v>0.76487722765519606</v>
      </c>
      <c r="I20" s="69" t="e">
        <f>'FAC 2002-2012 RAIL'!AD83</f>
        <v>#N/A</v>
      </c>
      <c r="J20" s="69">
        <f>'FAC 2002-2012 RAIL'!AD111</f>
        <v>0.22417465153863469</v>
      </c>
      <c r="L20" s="25" t="s">
        <v>66</v>
      </c>
      <c r="M20" s="69"/>
      <c r="N20" s="69"/>
      <c r="O20" s="69"/>
      <c r="P20" s="69"/>
      <c r="Q20" s="69">
        <f>'FAC 2012-2018 RAIL'!AD27</f>
        <v>1.5423443374565693E-2</v>
      </c>
      <c r="R20" s="69">
        <f>'FAC 2012-2018 RAIL'!AD55</f>
        <v>-3.7002404952941159E-2</v>
      </c>
      <c r="S20" s="69" t="e">
        <f>'FAC 2012-2018 RAIL'!AD83</f>
        <v>#N/A</v>
      </c>
      <c r="T20" s="69">
        <f>'FAC 2012-2018 RAIL'!AD111</f>
        <v>-6.2732653639231306E-2</v>
      </c>
    </row>
    <row r="21" spans="2:21" ht="16.5" thickBot="1" x14ac:dyDescent="0.3">
      <c r="B21" s="9" t="s">
        <v>50</v>
      </c>
      <c r="C21" s="66"/>
      <c r="D21" s="66"/>
      <c r="E21" s="66"/>
      <c r="F21" s="66"/>
      <c r="G21" s="66">
        <f>'FAC 2002-2012 RAIL'!AD28</f>
        <v>0.30362955781950784</v>
      </c>
      <c r="H21" s="66">
        <f>'FAC 2002-2012 RAIL'!AD56</f>
        <v>0.73391915656400952</v>
      </c>
      <c r="I21" s="66" t="e">
        <f>'FAC 2002-2012 RAIL'!AD84</f>
        <v>#N/A</v>
      </c>
      <c r="J21" s="66">
        <f>'FAC 2002-2012 RAIL'!AD112</f>
        <v>0.44420061078608275</v>
      </c>
      <c r="L21" s="9" t="s">
        <v>50</v>
      </c>
      <c r="M21" s="66"/>
      <c r="N21" s="66"/>
      <c r="O21" s="66"/>
      <c r="P21" s="66"/>
      <c r="Q21" s="66">
        <f>'FAC 2012-2018 RAIL'!AD28</f>
        <v>-2.85730207278454E-2</v>
      </c>
      <c r="R21" s="66">
        <f>'FAC 2012-2018 RAIL'!AD56</f>
        <v>-5.9045822187505759E-2</v>
      </c>
      <c r="S21" s="66" t="e">
        <f>'FAC 2012-2018 RAIL'!AD84</f>
        <v>#N/A</v>
      </c>
      <c r="T21" s="66">
        <f>'FAC 2012-2018 RAIL'!AD112</f>
        <v>3.3855879324180549E-2</v>
      </c>
    </row>
    <row r="22" spans="2:21" ht="17.25" thickTop="1" thickBot="1" x14ac:dyDescent="0.3">
      <c r="B22" s="57" t="s">
        <v>67</v>
      </c>
      <c r="C22" s="67"/>
      <c r="D22" s="67"/>
      <c r="E22" s="67"/>
      <c r="F22" s="67"/>
      <c r="G22" s="67">
        <f>'FAC 2002-2012 RAIL'!AD29</f>
        <v>-0.37287470862400496</v>
      </c>
      <c r="H22" s="67">
        <f>'FAC 2002-2012 RAIL'!AD57</f>
        <v>-3.0958071091186534E-2</v>
      </c>
      <c r="I22" s="67" t="e">
        <f>'FAC 2002-2012 RAIL'!AD85</f>
        <v>#N/A</v>
      </c>
      <c r="J22" s="67">
        <f>'FAC 2002-2012 RAIL'!AD113</f>
        <v>0.22002595924744806</v>
      </c>
      <c r="L22" s="57" t="s">
        <v>67</v>
      </c>
      <c r="M22" s="67"/>
      <c r="N22" s="67"/>
      <c r="O22" s="67"/>
      <c r="P22" s="67"/>
      <c r="Q22" s="67">
        <f>'FAC 2012-2018 RAIL'!AD29</f>
        <v>-4.3996464102411093E-2</v>
      </c>
      <c r="R22" s="67">
        <f>'FAC 2012-2018 RAIL'!AD57</f>
        <v>-2.20434172345646E-2</v>
      </c>
      <c r="S22" s="67" t="e">
        <f>'FAC 2012-2018 RAIL'!AD85</f>
        <v>#N/A</v>
      </c>
      <c r="T22" s="67">
        <f>'FAC 2012-2018 RAIL'!AD113</f>
        <v>9.6588532963411855E-2</v>
      </c>
    </row>
    <row r="23" spans="2:21" ht="16.5" thickTop="1" x14ac:dyDescent="0.25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5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1" style="12" hidden="1" customWidth="1"/>
    <col min="14" max="15" width="10.125" style="12" hidden="1" customWidth="1"/>
    <col min="16" max="16" width="11" style="12" hidden="1" customWidth="1"/>
    <col min="17" max="17" width="10.5" style="12" hidden="1" customWidth="1"/>
    <col min="18" max="18" width="10.25" style="12" hidden="1" customWidth="1"/>
    <col min="19" max="20" width="11" style="12" hidden="1" customWidth="1"/>
    <col min="21" max="22" width="10.125" style="12" hidden="1" customWidth="1"/>
    <col min="23" max="23" width="10.5" style="12" hidden="1" customWidth="1"/>
    <col min="24" max="28" width="10.125" style="12" hidden="1" customWidth="1"/>
    <col min="29" max="29" width="10" style="12" bestFit="1" customWidth="1"/>
    <col min="30" max="30" width="12.125" style="12" customWidth="1"/>
    <col min="31" max="31" width="17.5" style="10" bestFit="1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s="10" customFormat="1" x14ac:dyDescent="0.25">
      <c r="B2" s="15" t="s">
        <v>37</v>
      </c>
      <c r="C2" s="10">
        <v>2012</v>
      </c>
      <c r="E2" s="6"/>
      <c r="G2" s="106"/>
      <c r="H2" s="106"/>
      <c r="I2" s="17"/>
    </row>
    <row r="3" spans="1:31" x14ac:dyDescent="0.25">
      <c r="B3" s="18" t="s">
        <v>25</v>
      </c>
      <c r="C3" s="10"/>
      <c r="D3" s="10"/>
      <c r="E3" s="6"/>
      <c r="F3" s="10"/>
      <c r="G3" s="106"/>
      <c r="H3" s="106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2002</v>
      </c>
      <c r="H9" s="128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104"/>
      <c r="F11" s="104"/>
      <c r="G11" s="104" t="str">
        <f>CONCATENATE($C6,"_",$C7,"_",G9)</f>
        <v>0_1_2002</v>
      </c>
      <c r="H11" s="104" t="str">
        <f>CONCATENATE($C6,"_",$C7,"_",H9)</f>
        <v>0_1_2012</v>
      </c>
      <c r="I11" s="116"/>
      <c r="J11" s="104"/>
      <c r="K11" s="104"/>
      <c r="L11" s="104"/>
      <c r="M11" s="104" t="str">
        <f>IF($G9+M10&gt;$H9,0,CONCATENATE($C6,"_",$C7,"_",$G9+M10))</f>
        <v>0_1_2003</v>
      </c>
      <c r="N11" s="104" t="str">
        <f t="shared" ref="N11:AB11" si="0">IF($G9+N10&gt;$H9,0,CONCATENATE($C6,"_",$C7,"_",$G9+N10))</f>
        <v>0_1_2004</v>
      </c>
      <c r="O11" s="104" t="str">
        <f t="shared" si="0"/>
        <v>0_1_2005</v>
      </c>
      <c r="P11" s="104" t="str">
        <f t="shared" si="0"/>
        <v>0_1_2006</v>
      </c>
      <c r="Q11" s="104" t="str">
        <f t="shared" si="0"/>
        <v>0_1_2007</v>
      </c>
      <c r="R11" s="104" t="str">
        <f t="shared" si="0"/>
        <v>0_1_2008</v>
      </c>
      <c r="S11" s="104" t="str">
        <f t="shared" si="0"/>
        <v>0_1_2009</v>
      </c>
      <c r="T11" s="104" t="str">
        <f t="shared" si="0"/>
        <v>0_1_2010</v>
      </c>
      <c r="U11" s="104" t="str">
        <f t="shared" si="0"/>
        <v>0_1_2011</v>
      </c>
      <c r="V11" s="104" t="str">
        <f t="shared" si="0"/>
        <v>0_1_2012</v>
      </c>
      <c r="W11" s="104">
        <f t="shared" si="0"/>
        <v>0</v>
      </c>
      <c r="X11" s="104">
        <f t="shared" si="0"/>
        <v>0</v>
      </c>
      <c r="Y11" s="104">
        <f t="shared" si="0"/>
        <v>0</v>
      </c>
      <c r="Z11" s="104">
        <f t="shared" si="0"/>
        <v>0</v>
      </c>
      <c r="AA11" s="104">
        <f t="shared" si="0"/>
        <v>0</v>
      </c>
      <c r="AB11" s="104">
        <f t="shared" si="0"/>
        <v>0</v>
      </c>
      <c r="AC11" s="104"/>
      <c r="AD11" s="104"/>
    </row>
    <row r="12" spans="1:31" hidden="1" x14ac:dyDescent="0.25">
      <c r="B12" s="115"/>
      <c r="C12" s="116"/>
      <c r="D12" s="104"/>
      <c r="E12" s="104"/>
      <c r="F12" s="104" t="s">
        <v>23</v>
      </c>
      <c r="G12" s="117"/>
      <c r="H12" s="117"/>
      <c r="I12" s="116"/>
      <c r="J12" s="104"/>
      <c r="K12" s="104"/>
      <c r="L12" s="104" t="s">
        <v>23</v>
      </c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118"/>
      <c r="F13" s="104">
        <f>MATCH($D13,FAC_TOTALS_APTA!$A$2:$BJ$2,)</f>
        <v>12</v>
      </c>
      <c r="G13" s="117">
        <f>VLOOKUP(G11,FAC_TOTALS_APTA!$A$4:$BJ$126,$F13,FALSE)</f>
        <v>69431799.636510193</v>
      </c>
      <c r="H13" s="117">
        <f>VLOOKUP(H11,FAC_TOTALS_APTA!$A$4:$BJ$126,$F13,FALSE)</f>
        <v>63654979.010831997</v>
      </c>
      <c r="I13" s="119">
        <f>IFERROR(H13/G13-1,"-")</f>
        <v>-8.3201366750120909E-2</v>
      </c>
      <c r="J13" s="120" t="str">
        <f>IF(C13="Log","_log","")</f>
        <v>_log</v>
      </c>
      <c r="K13" s="120" t="str">
        <f>CONCATENATE(D13,J13,"_FAC")</f>
        <v>VRM_ADJ_HINY_log_FAC</v>
      </c>
      <c r="L13" s="104">
        <f>MATCH($K13,FAC_TOTALS_APTA!$A$2:$BH$2,)</f>
        <v>30</v>
      </c>
      <c r="M13" s="117">
        <f>IF(M11=0,0,VLOOKUP(M11,FAC_TOTALS_APTA!$A$4:$BJ$126,$L13,FALSE))</f>
        <v>-2193986.9758063802</v>
      </c>
      <c r="N13" s="117">
        <f>IF(N11=0,0,VLOOKUP(N11,FAC_TOTALS_APTA!$A$4:$BJ$126,$L13,FALSE))</f>
        <v>34940613.271178998</v>
      </c>
      <c r="O13" s="117">
        <f>IF(O11=0,0,VLOOKUP(O11,FAC_TOTALS_APTA!$A$4:$BJ$126,$L13,FALSE))</f>
        <v>-27411666.048174702</v>
      </c>
      <c r="P13" s="117">
        <f>IF(P11=0,0,VLOOKUP(P11,FAC_TOTALS_APTA!$A$4:$BJ$126,$L13,FALSE))</f>
        <v>-6460094.45964849</v>
      </c>
      <c r="Q13" s="117">
        <f>IF(Q11=0,0,VLOOKUP(Q11,FAC_TOTALS_APTA!$A$4:$BJ$126,$L13,FALSE))</f>
        <v>29220788.837232299</v>
      </c>
      <c r="R13" s="117">
        <f>IF(R11=0,0,VLOOKUP(R11,FAC_TOTALS_APTA!$A$4:$BJ$126,$L13,FALSE))</f>
        <v>13927455.0014928</v>
      </c>
      <c r="S13" s="117">
        <f>IF(S11=0,0,VLOOKUP(S11,FAC_TOTALS_APTA!$A$4:$BJ$126,$L13,FALSE))</f>
        <v>-18588606.8769597</v>
      </c>
      <c r="T13" s="117">
        <f>IF(T11=0,0,VLOOKUP(T11,FAC_TOTALS_APTA!$A$4:$BJ$126,$L13,FALSE))</f>
        <v>-81207270.077026799</v>
      </c>
      <c r="U13" s="117">
        <f>IF(U11=0,0,VLOOKUP(U11,FAC_TOTALS_APTA!$A$4:$BJ$126,$L13,FALSE))</f>
        <v>-54314687.651648298</v>
      </c>
      <c r="V13" s="117">
        <f>IF(V11=0,0,VLOOKUP(V11,FAC_TOTALS_APTA!$A$4:$BJ$126,$L13,FALSE))</f>
        <v>-20998672.9076038</v>
      </c>
      <c r="W13" s="117">
        <f>IF(W11=0,0,VLOOKUP(W11,FAC_TOTALS_APTA!$A$4:$BJ$126,$L13,FALSE))</f>
        <v>0</v>
      </c>
      <c r="X13" s="117">
        <f>IF(X11=0,0,VLOOKUP(X11,FAC_TOTALS_APTA!$A$4:$BJ$126,$L13,FALSE))</f>
        <v>0</v>
      </c>
      <c r="Y13" s="117">
        <f>IF(Y11=0,0,VLOOKUP(Y11,FAC_TOTALS_APTA!$A$4:$BJ$126,$L13,FALSE))</f>
        <v>0</v>
      </c>
      <c r="Z13" s="117">
        <f>IF(Z11=0,0,VLOOKUP(Z11,FAC_TOTALS_APTA!$A$4:$BJ$126,$L13,FALSE))</f>
        <v>0</v>
      </c>
      <c r="AA13" s="117">
        <f>IF(AA11=0,0,VLOOKUP(AA11,FAC_TOTALS_APTA!$A$4:$BJ$126,$L13,FALSE))</f>
        <v>0</v>
      </c>
      <c r="AB13" s="117">
        <f>IF(AB11=0,0,VLOOKUP(AB11,FAC_TOTALS_APTA!$A$4:$BJ$126,$L13,FALSE))</f>
        <v>0</v>
      </c>
      <c r="AC13" s="121">
        <f>SUM(M13:AB13)</f>
        <v>-133086127.88696407</v>
      </c>
      <c r="AD13" s="122">
        <f>AC13/G28</f>
        <v>-6.0009538032217771E-2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118"/>
      <c r="F14" s="104">
        <f>MATCH($D14,FAC_TOTALS_APTA!$A$2:$BJ$2,)</f>
        <v>14</v>
      </c>
      <c r="G14" s="123">
        <f>VLOOKUP(G11,FAC_TOTALS_APTA!$A$4:$BJ$126,$F14,FALSE)</f>
        <v>0.91027864284140703</v>
      </c>
      <c r="H14" s="123">
        <f>VLOOKUP(H11,FAC_TOTALS_APTA!$A$4:$BJ$126,$F14,FALSE)</f>
        <v>1.03319372827068</v>
      </c>
      <c r="I14" s="119">
        <f t="shared" ref="I14:I25" si="1">IFERROR(H14/G14-1,"-")</f>
        <v>0.13503017608498125</v>
      </c>
      <c r="J14" s="120" t="str">
        <f t="shared" ref="J14:J25" si="2">IF(C14="Log","_log","")</f>
        <v>_log</v>
      </c>
      <c r="K14" s="120" t="str">
        <f t="shared" ref="K14:K26" si="3">CONCATENATE(D14,J14,"_FAC")</f>
        <v>FARE_per_UPT_cleaned_2018_HINY_log_FAC</v>
      </c>
      <c r="L14" s="104">
        <f>MATCH($K14,FAC_TOTALS_APTA!$A$2:$BH$2,)</f>
        <v>32</v>
      </c>
      <c r="M14" s="117">
        <f>IF(M11=0,0,VLOOKUP(M11,FAC_TOTALS_APTA!$A$4:$BJ$126,$L14,FALSE))</f>
        <v>-870959.57941764698</v>
      </c>
      <c r="N14" s="117">
        <f>IF(N11=0,0,VLOOKUP(N11,FAC_TOTALS_APTA!$A$4:$BJ$126,$L14,FALSE))</f>
        <v>5024748.4300927799</v>
      </c>
      <c r="O14" s="117">
        <f>IF(O11=0,0,VLOOKUP(O11,FAC_TOTALS_APTA!$A$4:$BJ$126,$L14,FALSE))</f>
        <v>-2484103.3605019199</v>
      </c>
      <c r="P14" s="117">
        <f>IF(P11=0,0,VLOOKUP(P11,FAC_TOTALS_APTA!$A$4:$BJ$126,$L14,FALSE))</f>
        <v>1677210.2156190199</v>
      </c>
      <c r="Q14" s="117">
        <f>IF(Q11=0,0,VLOOKUP(Q11,FAC_TOTALS_APTA!$A$4:$BJ$126,$L14,FALSE))</f>
        <v>-4349481.0973646902</v>
      </c>
      <c r="R14" s="117">
        <f>IF(R11=0,0,VLOOKUP(R11,FAC_TOTALS_APTA!$A$4:$BJ$126,$L14,FALSE))</f>
        <v>3151605.7705220901</v>
      </c>
      <c r="S14" s="117">
        <f>IF(S11=0,0,VLOOKUP(S11,FAC_TOTALS_APTA!$A$4:$BJ$126,$L14,FALSE))</f>
        <v>-16229194.7933682</v>
      </c>
      <c r="T14" s="117">
        <f>IF(T11=0,0,VLOOKUP(T11,FAC_TOTALS_APTA!$A$4:$BJ$126,$L14,FALSE))</f>
        <v>-2929253.5722007202</v>
      </c>
      <c r="U14" s="117">
        <f>IF(U11=0,0,VLOOKUP(U11,FAC_TOTALS_APTA!$A$4:$BJ$126,$L14,FALSE))</f>
        <v>-3173563.78788919</v>
      </c>
      <c r="V14" s="117">
        <f>IF(V11=0,0,VLOOKUP(V11,FAC_TOTALS_APTA!$A$4:$BJ$126,$L14,FALSE))</f>
        <v>72033.9286851871</v>
      </c>
      <c r="W14" s="117">
        <f>IF(W11=0,0,VLOOKUP(W11,FAC_TOTALS_APTA!$A$4:$BJ$126,$L14,FALSE))</f>
        <v>0</v>
      </c>
      <c r="X14" s="117">
        <f>IF(X11=0,0,VLOOKUP(X11,FAC_TOTALS_APTA!$A$4:$BJ$126,$L14,FALSE))</f>
        <v>0</v>
      </c>
      <c r="Y14" s="117">
        <f>IF(Y11=0,0,VLOOKUP(Y11,FAC_TOTALS_APTA!$A$4:$BJ$126,$L14,FALSE))</f>
        <v>0</v>
      </c>
      <c r="Z14" s="117">
        <f>IF(Z11=0,0,VLOOKUP(Z11,FAC_TOTALS_APTA!$A$4:$BJ$126,$L14,FALSE))</f>
        <v>0</v>
      </c>
      <c r="AA14" s="117">
        <f>IF(AA11=0,0,VLOOKUP(AA11,FAC_TOTALS_APTA!$A$4:$BJ$126,$L14,FALSE))</f>
        <v>0</v>
      </c>
      <c r="AB14" s="117">
        <f>IF(AB11=0,0,VLOOKUP(AB11,FAC_TOTALS_APTA!$A$4:$BJ$126,$L14,FALSE))</f>
        <v>0</v>
      </c>
      <c r="AC14" s="121">
        <f t="shared" ref="AC14:AC25" si="4">SUM(M14:AB14)</f>
        <v>-20110957.845823288</v>
      </c>
      <c r="AD14" s="122">
        <f>AC14/G28</f>
        <v>-9.0681824535333352E-3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ref="J15" si="5">IF(C15="Log","_log","")</f>
        <v/>
      </c>
      <c r="K15" s="120" t="str">
        <f t="shared" ref="K15" si="6">CONCATENATE(D15,J15,"_FAC")</f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ref="AC15" si="7">SUM(M15:AB15)</f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8">IF(C16="Log","_log","")</f>
        <v/>
      </c>
      <c r="K16" s="120" t="str">
        <f t="shared" ref="K16" si="9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10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118"/>
      <c r="F17" s="104">
        <f>MATCH($D17,FAC_TOTALS_APTA!$A$2:$BJ$2,)</f>
        <v>16</v>
      </c>
      <c r="G17" s="117">
        <f>VLOOKUP(G11,FAC_TOTALS_APTA!$A$4:$BJ$126,$F17,FALSE)</f>
        <v>9573567.1438265797</v>
      </c>
      <c r="H17" s="117">
        <f>VLOOKUP(H11,FAC_TOTALS_APTA!$A$4:$BJ$126,$F17,FALSE)</f>
        <v>10106162.1305601</v>
      </c>
      <c r="I17" s="119">
        <f t="shared" si="1"/>
        <v>5.5631822363825911E-2</v>
      </c>
      <c r="J17" s="120" t="str">
        <f t="shared" si="2"/>
        <v>_log</v>
      </c>
      <c r="K17" s="120" t="str">
        <f t="shared" si="3"/>
        <v>POP_EMP_log_FAC</v>
      </c>
      <c r="L17" s="104">
        <f>MATCH($K17,FAC_TOTALS_APTA!$A$2:$BH$2,)</f>
        <v>34</v>
      </c>
      <c r="M17" s="117">
        <f>IF(M11=0,0,VLOOKUP(M11,FAC_TOTALS_APTA!$A$4:$BJ$126,$L17,FALSE))</f>
        <v>8360898.5954062203</v>
      </c>
      <c r="N17" s="117">
        <f>IF(N11=0,0,VLOOKUP(N11,FAC_TOTALS_APTA!$A$4:$BJ$126,$L17,FALSE))</f>
        <v>9926551.0035447404</v>
      </c>
      <c r="O17" s="117">
        <f>IF(O11=0,0,VLOOKUP(O11,FAC_TOTALS_APTA!$A$4:$BJ$126,$L17,FALSE))</f>
        <v>11455247.755654501</v>
      </c>
      <c r="P17" s="117">
        <f>IF(P11=0,0,VLOOKUP(P11,FAC_TOTALS_APTA!$A$4:$BJ$126,$L17,FALSE))</f>
        <v>15518046.5538985</v>
      </c>
      <c r="Q17" s="117">
        <f>IF(Q11=0,0,VLOOKUP(Q11,FAC_TOTALS_APTA!$A$4:$BJ$126,$L17,FALSE))</f>
        <v>4277675.1235625297</v>
      </c>
      <c r="R17" s="117">
        <f>IF(R11=0,0,VLOOKUP(R11,FAC_TOTALS_APTA!$A$4:$BJ$126,$L17,FALSE))</f>
        <v>2828671.49764142</v>
      </c>
      <c r="S17" s="117">
        <f>IF(S11=0,0,VLOOKUP(S11,FAC_TOTALS_APTA!$A$4:$BJ$126,$L17,FALSE))</f>
        <v>-2676372.0336295399</v>
      </c>
      <c r="T17" s="117">
        <f>IF(T11=0,0,VLOOKUP(T11,FAC_TOTALS_APTA!$A$4:$BJ$126,$L17,FALSE))</f>
        <v>305979.80173898197</v>
      </c>
      <c r="U17" s="117">
        <f>IF(U11=0,0,VLOOKUP(U11,FAC_TOTALS_APTA!$A$4:$BJ$126,$L17,FALSE))</f>
        <v>5652710.5094893603</v>
      </c>
      <c r="V17" s="117">
        <f>IF(V11=0,0,VLOOKUP(V11,FAC_TOTALS_APTA!$A$4:$BJ$126,$L17,FALSE))</f>
        <v>7140249.1361032203</v>
      </c>
      <c r="W17" s="117">
        <f>IF(W11=0,0,VLOOKUP(W11,FAC_TOTALS_APTA!$A$4:$BJ$126,$L17,FALSE))</f>
        <v>0</v>
      </c>
      <c r="X17" s="117">
        <f>IF(X11=0,0,VLOOKUP(X11,FAC_TOTALS_APTA!$A$4:$BJ$126,$L17,FALSE))</f>
        <v>0</v>
      </c>
      <c r="Y17" s="117">
        <f>IF(Y11=0,0,VLOOKUP(Y11,FAC_TOTALS_APTA!$A$4:$BJ$126,$L17,FALSE))</f>
        <v>0</v>
      </c>
      <c r="Z17" s="117">
        <f>IF(Z11=0,0,VLOOKUP(Z11,FAC_TOTALS_APTA!$A$4:$BJ$126,$L17,FALSE))</f>
        <v>0</v>
      </c>
      <c r="AA17" s="117">
        <f>IF(AA11=0,0,VLOOKUP(AA11,FAC_TOTALS_APTA!$A$4:$BJ$126,$L17,FALSE))</f>
        <v>0</v>
      </c>
      <c r="AB17" s="117">
        <f>IF(AB11=0,0,VLOOKUP(AB11,FAC_TOTALS_APTA!$A$4:$BJ$126,$L17,FALSE))</f>
        <v>0</v>
      </c>
      <c r="AC17" s="121">
        <f t="shared" si="4"/>
        <v>62789657.943409935</v>
      </c>
      <c r="AD17" s="122">
        <f>AC17/G28</f>
        <v>2.8312329964136563E-2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118"/>
      <c r="F18" s="104">
        <f>MATCH($D18,FAC_TOTALS_APTA!$A$2:$BJ$2,)</f>
        <v>17</v>
      </c>
      <c r="G18" s="123">
        <f>VLOOKUP(G11,FAC_TOTALS_APTA!$A$4:$BJ$126,$F18,FALSE)</f>
        <v>0.56791506562331096</v>
      </c>
      <c r="H18" s="123">
        <f>VLOOKUP(H11,FAC_TOTALS_APTA!$A$4:$BJ$126,$F18,FALSE)</f>
        <v>0.55566673939080602</v>
      </c>
      <c r="I18" s="119">
        <f t="shared" si="1"/>
        <v>-2.1567179625815891E-2</v>
      </c>
      <c r="J18" s="120" t="str">
        <f t="shared" si="2"/>
        <v/>
      </c>
      <c r="K18" s="120" t="str">
        <f t="shared" si="3"/>
        <v>TSD_POP_EMP_PCT_FAC</v>
      </c>
      <c r="L18" s="104">
        <f>MATCH($K18,FAC_TOTALS_APTA!$A$2:$BH$2,)</f>
        <v>35</v>
      </c>
      <c r="M18" s="117">
        <f>IF(M11=0,0,VLOOKUP(M11,FAC_TOTALS_APTA!$A$4:$BJ$126,$L18,FALSE))</f>
        <v>-3850606.6604857501</v>
      </c>
      <c r="N18" s="117">
        <f>IF(N11=0,0,VLOOKUP(N11,FAC_TOTALS_APTA!$A$4:$BJ$126,$L18,FALSE))</f>
        <v>-2119264.3838135102</v>
      </c>
      <c r="O18" s="117">
        <f>IF(O11=0,0,VLOOKUP(O11,FAC_TOTALS_APTA!$A$4:$BJ$126,$L18,FALSE))</f>
        <v>-1558467.00458699</v>
      </c>
      <c r="P18" s="117">
        <f>IF(P11=0,0,VLOOKUP(P11,FAC_TOTALS_APTA!$A$4:$BJ$126,$L18,FALSE))</f>
        <v>-467070.862052968</v>
      </c>
      <c r="Q18" s="117">
        <f>IF(Q11=0,0,VLOOKUP(Q11,FAC_TOTALS_APTA!$A$4:$BJ$126,$L18,FALSE))</f>
        <v>-7149406.2770208102</v>
      </c>
      <c r="R18" s="117">
        <f>IF(R11=0,0,VLOOKUP(R11,FAC_TOTALS_APTA!$A$4:$BJ$126,$L18,FALSE))</f>
        <v>3289345.4856676501</v>
      </c>
      <c r="S18" s="117">
        <f>IF(S11=0,0,VLOOKUP(S11,FAC_TOTALS_APTA!$A$4:$BJ$126,$L18,FALSE))</f>
        <v>2952862.8195747598</v>
      </c>
      <c r="T18" s="117">
        <f>IF(T11=0,0,VLOOKUP(T11,FAC_TOTALS_APTA!$A$4:$BJ$126,$L18,FALSE))</f>
        <v>3752224.0463599502</v>
      </c>
      <c r="U18" s="117">
        <f>IF(U11=0,0,VLOOKUP(U11,FAC_TOTALS_APTA!$A$4:$BJ$126,$L18,FALSE))</f>
        <v>-4560856.2781779002</v>
      </c>
      <c r="V18" s="117">
        <f>IF(V11=0,0,VLOOKUP(V11,FAC_TOTALS_APTA!$A$4:$BJ$126,$L18,FALSE))</f>
        <v>-4110629.1226367</v>
      </c>
      <c r="W18" s="117">
        <f>IF(W11=0,0,VLOOKUP(W11,FAC_TOTALS_APTA!$A$4:$BJ$126,$L18,FALSE))</f>
        <v>0</v>
      </c>
      <c r="X18" s="117">
        <f>IF(X11=0,0,VLOOKUP(X11,FAC_TOTALS_APTA!$A$4:$BJ$126,$L18,FALSE))</f>
        <v>0</v>
      </c>
      <c r="Y18" s="117">
        <f>IF(Y11=0,0,VLOOKUP(Y11,FAC_TOTALS_APTA!$A$4:$BJ$126,$L18,FALSE))</f>
        <v>0</v>
      </c>
      <c r="Z18" s="117">
        <f>IF(Z11=0,0,VLOOKUP(Z11,FAC_TOTALS_APTA!$A$4:$BJ$126,$L18,FALSE))</f>
        <v>0</v>
      </c>
      <c r="AA18" s="117">
        <f>IF(AA11=0,0,VLOOKUP(AA11,FAC_TOTALS_APTA!$A$4:$BJ$126,$L18,FALSE))</f>
        <v>0</v>
      </c>
      <c r="AB18" s="117">
        <f>IF(AB11=0,0,VLOOKUP(AB11,FAC_TOTALS_APTA!$A$4:$BJ$126,$L18,FALSE))</f>
        <v>0</v>
      </c>
      <c r="AC18" s="121">
        <f t="shared" si="4"/>
        <v>-13821868.237172268</v>
      </c>
      <c r="AD18" s="122">
        <f>AC18/G28</f>
        <v>-6.2323845529518706E-3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118"/>
      <c r="F19" s="104">
        <f>MATCH($D19,FAC_TOTALS_APTA!$A$2:$BJ$2,)</f>
        <v>18</v>
      </c>
      <c r="G19" s="125">
        <f>VLOOKUP(G11,FAC_TOTALS_APTA!$A$4:$BJ$126,$F19,FALSE)</f>
        <v>1.99892297215457</v>
      </c>
      <c r="H19" s="125">
        <f>VLOOKUP(H11,FAC_TOTALS_APTA!$A$4:$BJ$126,$F19,FALSE)</f>
        <v>4.1402142572755398</v>
      </c>
      <c r="I19" s="119">
        <f t="shared" si="1"/>
        <v>1.0712225107968747</v>
      </c>
      <c r="J19" s="120" t="str">
        <f t="shared" si="2"/>
        <v>_log</v>
      </c>
      <c r="K19" s="120" t="str">
        <f t="shared" si="3"/>
        <v>GAS_PRICE_2018_log_FAC</v>
      </c>
      <c r="L19" s="104">
        <f>MATCH($K19,FAC_TOTALS_APTA!$A$2:$BH$2,)</f>
        <v>36</v>
      </c>
      <c r="M19" s="117">
        <f>IF(M11=0,0,VLOOKUP(M11,FAC_TOTALS_APTA!$A$4:$BJ$126,$L19,FALSE))</f>
        <v>31216589.882941701</v>
      </c>
      <c r="N19" s="117">
        <f>IF(N11=0,0,VLOOKUP(N11,FAC_TOTALS_APTA!$A$4:$BJ$126,$L19,FALSE))</f>
        <v>28191468.569089301</v>
      </c>
      <c r="O19" s="117">
        <f>IF(O11=0,0,VLOOKUP(O11,FAC_TOTALS_APTA!$A$4:$BJ$126,$L19,FALSE))</f>
        <v>41114906.991845399</v>
      </c>
      <c r="P19" s="117">
        <f>IF(P11=0,0,VLOOKUP(P11,FAC_TOTALS_APTA!$A$4:$BJ$126,$L19,FALSE))</f>
        <v>25867665.378555</v>
      </c>
      <c r="Q19" s="117">
        <f>IF(Q11=0,0,VLOOKUP(Q11,FAC_TOTALS_APTA!$A$4:$BJ$126,$L19,FALSE))</f>
        <v>14779125.1650919</v>
      </c>
      <c r="R19" s="117">
        <f>IF(R11=0,0,VLOOKUP(R11,FAC_TOTALS_APTA!$A$4:$BJ$126,$L19,FALSE))</f>
        <v>33857961.182524703</v>
      </c>
      <c r="S19" s="117">
        <f>IF(S11=0,0,VLOOKUP(S11,FAC_TOTALS_APTA!$A$4:$BJ$126,$L19,FALSE))</f>
        <v>-90353890.4764667</v>
      </c>
      <c r="T19" s="117">
        <f>IF(T11=0,0,VLOOKUP(T11,FAC_TOTALS_APTA!$A$4:$BJ$126,$L19,FALSE))</f>
        <v>40750628.4324506</v>
      </c>
      <c r="U19" s="117">
        <f>IF(U11=0,0,VLOOKUP(U11,FAC_TOTALS_APTA!$A$4:$BJ$126,$L19,FALSE))</f>
        <v>55957986.634208798</v>
      </c>
      <c r="V19" s="117">
        <f>IF(V11=0,0,VLOOKUP(V11,FAC_TOTALS_APTA!$A$4:$BJ$126,$L19,FALSE))</f>
        <v>3214791.1878136201</v>
      </c>
      <c r="W19" s="117">
        <f>IF(W11=0,0,VLOOKUP(W11,FAC_TOTALS_APTA!$A$4:$BJ$126,$L19,FALSE))</f>
        <v>0</v>
      </c>
      <c r="X19" s="117">
        <f>IF(X11=0,0,VLOOKUP(X11,FAC_TOTALS_APTA!$A$4:$BJ$126,$L19,FALSE))</f>
        <v>0</v>
      </c>
      <c r="Y19" s="117">
        <f>IF(Y11=0,0,VLOOKUP(Y11,FAC_TOTALS_APTA!$A$4:$BJ$126,$L19,FALSE))</f>
        <v>0</v>
      </c>
      <c r="Z19" s="117">
        <f>IF(Z11=0,0,VLOOKUP(Z11,FAC_TOTALS_APTA!$A$4:$BJ$126,$L19,FALSE))</f>
        <v>0</v>
      </c>
      <c r="AA19" s="117">
        <f>IF(AA11=0,0,VLOOKUP(AA11,FAC_TOTALS_APTA!$A$4:$BJ$126,$L19,FALSE))</f>
        <v>0</v>
      </c>
      <c r="AB19" s="117">
        <f>IF(AB11=0,0,VLOOKUP(AB11,FAC_TOTALS_APTA!$A$4:$BJ$126,$L19,FALSE))</f>
        <v>0</v>
      </c>
      <c r="AC19" s="121">
        <f t="shared" si="4"/>
        <v>184597232.94805431</v>
      </c>
      <c r="AD19" s="122">
        <f>AC19/G28</f>
        <v>8.323628350392101E-2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118"/>
      <c r="F20" s="104">
        <f>MATCH($D20,FAC_TOTALS_APTA!$A$2:$BJ$2,)</f>
        <v>19</v>
      </c>
      <c r="G20" s="123">
        <f>VLOOKUP(G11,FAC_TOTALS_APTA!$A$4:$BJ$126,$F20,FALSE)</f>
        <v>39381.469965213502</v>
      </c>
      <c r="H20" s="123">
        <f>VLOOKUP(H11,FAC_TOTALS_APTA!$A$4:$BJ$126,$F20,FALSE)</f>
        <v>32885.708578535901</v>
      </c>
      <c r="I20" s="119">
        <f t="shared" si="1"/>
        <v>-0.16494461462244669</v>
      </c>
      <c r="J20" s="120" t="str">
        <f t="shared" si="2"/>
        <v>_log</v>
      </c>
      <c r="K20" s="120" t="str">
        <f t="shared" si="3"/>
        <v>TOTAL_MED_INC_INDIV_2018_log_FAC</v>
      </c>
      <c r="L20" s="104">
        <f>MATCH($K20,FAC_TOTALS_APTA!$A$2:$BH$2,)</f>
        <v>37</v>
      </c>
      <c r="M20" s="117">
        <f>IF(M11=0,0,VLOOKUP(M11,FAC_TOTALS_APTA!$A$4:$BJ$126,$L20,FALSE))</f>
        <v>3311187.1377121899</v>
      </c>
      <c r="N20" s="117">
        <f>IF(N11=0,0,VLOOKUP(N11,FAC_TOTALS_APTA!$A$4:$BJ$126,$L20,FALSE))</f>
        <v>4514690.5961441901</v>
      </c>
      <c r="O20" s="117">
        <f>IF(O11=0,0,VLOOKUP(O11,FAC_TOTALS_APTA!$A$4:$BJ$126,$L20,FALSE))</f>
        <v>4360895.9395968402</v>
      </c>
      <c r="P20" s="117">
        <f>IF(P11=0,0,VLOOKUP(P11,FAC_TOTALS_APTA!$A$4:$BJ$126,$L20,FALSE))</f>
        <v>7053451.1678759903</v>
      </c>
      <c r="Q20" s="117">
        <f>IF(Q11=0,0,VLOOKUP(Q11,FAC_TOTALS_APTA!$A$4:$BJ$126,$L20,FALSE))</f>
        <v>-2450526.8685882599</v>
      </c>
      <c r="R20" s="117">
        <f>IF(R11=0,0,VLOOKUP(R11,FAC_TOTALS_APTA!$A$4:$BJ$126,$L20,FALSE))</f>
        <v>225912.405039359</v>
      </c>
      <c r="S20" s="117">
        <f>IF(S11=0,0,VLOOKUP(S11,FAC_TOTALS_APTA!$A$4:$BJ$126,$L20,FALSE))</f>
        <v>9049828.7267641891</v>
      </c>
      <c r="T20" s="117">
        <f>IF(T11=0,0,VLOOKUP(T11,FAC_TOTALS_APTA!$A$4:$BJ$126,$L20,FALSE))</f>
        <v>4314529.3138058297</v>
      </c>
      <c r="U20" s="117">
        <f>IF(U11=0,0,VLOOKUP(U11,FAC_TOTALS_APTA!$A$4:$BJ$126,$L20,FALSE))</f>
        <v>3360541.5860390398</v>
      </c>
      <c r="V20" s="117">
        <f>IF(V11=0,0,VLOOKUP(V11,FAC_TOTALS_APTA!$A$4:$BJ$126,$L20,FALSE))</f>
        <v>1010739.91681373</v>
      </c>
      <c r="W20" s="117">
        <f>IF(W11=0,0,VLOOKUP(W11,FAC_TOTALS_APTA!$A$4:$BJ$126,$L20,FALSE))</f>
        <v>0</v>
      </c>
      <c r="X20" s="117">
        <f>IF(X11=0,0,VLOOKUP(X11,FAC_TOTALS_APTA!$A$4:$BJ$126,$L20,FALSE))</f>
        <v>0</v>
      </c>
      <c r="Y20" s="117">
        <f>IF(Y11=0,0,VLOOKUP(Y11,FAC_TOTALS_APTA!$A$4:$BJ$126,$L20,FALSE))</f>
        <v>0</v>
      </c>
      <c r="Z20" s="117">
        <f>IF(Z11=0,0,VLOOKUP(Z11,FAC_TOTALS_APTA!$A$4:$BJ$126,$L20,FALSE))</f>
        <v>0</v>
      </c>
      <c r="AA20" s="117">
        <f>IF(AA11=0,0,VLOOKUP(AA11,FAC_TOTALS_APTA!$A$4:$BJ$126,$L20,FALSE))</f>
        <v>0</v>
      </c>
      <c r="AB20" s="117">
        <f>IF(AB11=0,0,VLOOKUP(AB11,FAC_TOTALS_APTA!$A$4:$BJ$126,$L20,FALSE))</f>
        <v>0</v>
      </c>
      <c r="AC20" s="121">
        <f t="shared" si="4"/>
        <v>34751249.921203099</v>
      </c>
      <c r="AD20" s="122">
        <f>AC20/G28</f>
        <v>1.5669600482965212E-2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118"/>
      <c r="F21" s="104">
        <f>MATCH($D21,FAC_TOTALS_APTA!$A$2:$BJ$2,)</f>
        <v>20</v>
      </c>
      <c r="G21" s="117">
        <f>VLOOKUP(G11,FAC_TOTALS_APTA!$A$4:$BJ$126,$F21,FALSE)</f>
        <v>9.9176880297119094</v>
      </c>
      <c r="H21" s="117">
        <f>VLOOKUP(H11,FAC_TOTALS_APTA!$A$4:$BJ$126,$F21,FALSE)</f>
        <v>9.9589405328228597</v>
      </c>
      <c r="I21" s="119">
        <f t="shared" si="1"/>
        <v>4.1594878753359321E-3</v>
      </c>
      <c r="J21" s="120" t="str">
        <f t="shared" si="2"/>
        <v/>
      </c>
      <c r="K21" s="120" t="str">
        <f t="shared" si="3"/>
        <v>PCT_HH_NO_VEH_FAC</v>
      </c>
      <c r="L21" s="104">
        <f>MATCH($K21,FAC_TOTALS_APTA!$A$2:$BH$2,)</f>
        <v>38</v>
      </c>
      <c r="M21" s="117">
        <f>IF(M11=0,0,VLOOKUP(M11,FAC_TOTALS_APTA!$A$4:$BJ$126,$L21,FALSE))</f>
        <v>-412701.29744867003</v>
      </c>
      <c r="N21" s="117">
        <f>IF(N11=0,0,VLOOKUP(N11,FAC_TOTALS_APTA!$A$4:$BJ$126,$L21,FALSE))</f>
        <v>-393657.42835478799</v>
      </c>
      <c r="O21" s="117">
        <f>IF(O11=0,0,VLOOKUP(O11,FAC_TOTALS_APTA!$A$4:$BJ$126,$L21,FALSE))</f>
        <v>-586573.78008870303</v>
      </c>
      <c r="P21" s="117">
        <f>IF(P11=0,0,VLOOKUP(P11,FAC_TOTALS_APTA!$A$4:$BJ$126,$L21,FALSE))</f>
        <v>-655441.26382914104</v>
      </c>
      <c r="Q21" s="117">
        <f>IF(Q11=0,0,VLOOKUP(Q11,FAC_TOTALS_APTA!$A$4:$BJ$126,$L21,FALSE))</f>
        <v>-871143.99917661201</v>
      </c>
      <c r="R21" s="117">
        <f>IF(R11=0,0,VLOOKUP(R11,FAC_TOTALS_APTA!$A$4:$BJ$126,$L21,FALSE))</f>
        <v>856781.40299975697</v>
      </c>
      <c r="S21" s="117">
        <f>IF(S11=0,0,VLOOKUP(S11,FAC_TOTALS_APTA!$A$4:$BJ$126,$L21,FALSE))</f>
        <v>608401.97785656305</v>
      </c>
      <c r="T21" s="117">
        <f>IF(T11=0,0,VLOOKUP(T11,FAC_TOTALS_APTA!$A$4:$BJ$126,$L21,FALSE))</f>
        <v>1134991.9176018799</v>
      </c>
      <c r="U21" s="117">
        <f>IF(U11=0,0,VLOOKUP(U11,FAC_TOTALS_APTA!$A$4:$BJ$126,$L21,FALSE))</f>
        <v>1477312.35924348</v>
      </c>
      <c r="V21" s="117">
        <f>IF(V11=0,0,VLOOKUP(V11,FAC_TOTALS_APTA!$A$4:$BJ$126,$L21,FALSE))</f>
        <v>-564913.55939969898</v>
      </c>
      <c r="W21" s="117">
        <f>IF(W11=0,0,VLOOKUP(W11,FAC_TOTALS_APTA!$A$4:$BJ$126,$L21,FALSE))</f>
        <v>0</v>
      </c>
      <c r="X21" s="117">
        <f>IF(X11=0,0,VLOOKUP(X11,FAC_TOTALS_APTA!$A$4:$BJ$126,$L21,FALSE))</f>
        <v>0</v>
      </c>
      <c r="Y21" s="117">
        <f>IF(Y11=0,0,VLOOKUP(Y11,FAC_TOTALS_APTA!$A$4:$BJ$126,$L21,FALSE))</f>
        <v>0</v>
      </c>
      <c r="Z21" s="117">
        <f>IF(Z11=0,0,VLOOKUP(Z11,FAC_TOTALS_APTA!$A$4:$BJ$126,$L21,FALSE))</f>
        <v>0</v>
      </c>
      <c r="AA21" s="117">
        <f>IF(AA11=0,0,VLOOKUP(AA11,FAC_TOTALS_APTA!$A$4:$BJ$126,$L21,FALSE))</f>
        <v>0</v>
      </c>
      <c r="AB21" s="117">
        <f>IF(AB11=0,0,VLOOKUP(AB11,FAC_TOTALS_APTA!$A$4:$BJ$126,$L21,FALSE))</f>
        <v>0</v>
      </c>
      <c r="AC21" s="121">
        <f t="shared" si="4"/>
        <v>593056.32940406643</v>
      </c>
      <c r="AD21" s="122">
        <f>AC21/G28</f>
        <v>2.6741356833860354E-4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118"/>
      <c r="F22" s="104">
        <f>MATCH($D22,FAC_TOTALS_APTA!$A$2:$BJ$2,)</f>
        <v>21</v>
      </c>
      <c r="G22" s="125">
        <f>VLOOKUP(G11,FAC_TOTALS_APTA!$A$4:$BJ$126,$F22,FALSE)</f>
        <v>3.9438940773070499</v>
      </c>
      <c r="H22" s="125">
        <f>VLOOKUP(H11,FAC_TOTALS_APTA!$A$4:$BJ$126,$F22,FALSE)</f>
        <v>4.9873568486467601</v>
      </c>
      <c r="I22" s="119">
        <f t="shared" si="1"/>
        <v>0.26457677383977884</v>
      </c>
      <c r="J22" s="120" t="str">
        <f t="shared" si="2"/>
        <v/>
      </c>
      <c r="K22" s="120" t="str">
        <f t="shared" si="3"/>
        <v>JTW_HOME_PCT_FAC</v>
      </c>
      <c r="L22" s="104">
        <f>MATCH($K22,FAC_TOTALS_APTA!$A$2:$BH$2,)</f>
        <v>39</v>
      </c>
      <c r="M22" s="117">
        <f>IF(M11=0,0,VLOOKUP(M11,FAC_TOTALS_APTA!$A$4:$BJ$126,$L22,FALSE))</f>
        <v>0</v>
      </c>
      <c r="N22" s="117">
        <f>IF(N11=0,0,VLOOKUP(N11,FAC_TOTALS_APTA!$A$4:$BJ$126,$L22,FALSE))</f>
        <v>0</v>
      </c>
      <c r="O22" s="117">
        <f>IF(O11=0,0,VLOOKUP(O11,FAC_TOTALS_APTA!$A$4:$BJ$126,$L22,FALSE))</f>
        <v>0</v>
      </c>
      <c r="P22" s="117">
        <f>IF(P11=0,0,VLOOKUP(P11,FAC_TOTALS_APTA!$A$4:$BJ$126,$L22,FALSE))</f>
        <v>-6345195.1586182704</v>
      </c>
      <c r="Q22" s="117">
        <f>IF(Q11=0,0,VLOOKUP(Q11,FAC_TOTALS_APTA!$A$4:$BJ$126,$L22,FALSE))</f>
        <v>-2734540.46300796</v>
      </c>
      <c r="R22" s="117">
        <f>IF(R11=0,0,VLOOKUP(R11,FAC_TOTALS_APTA!$A$4:$BJ$126,$L22,FALSE))</f>
        <v>-1658961.8587476499</v>
      </c>
      <c r="S22" s="117">
        <f>IF(S11=0,0,VLOOKUP(S11,FAC_TOTALS_APTA!$A$4:$BJ$126,$L22,FALSE))</f>
        <v>-4464350.4103098996</v>
      </c>
      <c r="T22" s="117">
        <f>IF(T11=0,0,VLOOKUP(T11,FAC_TOTALS_APTA!$A$4:$BJ$126,$L22,FALSE))</f>
        <v>-4616844.2325668801</v>
      </c>
      <c r="U22" s="117">
        <f>IF(U11=0,0,VLOOKUP(U11,FAC_TOTALS_APTA!$A$4:$BJ$126,$L22,FALSE))</f>
        <v>1094464.4778652999</v>
      </c>
      <c r="V22" s="117">
        <f>IF(V11=0,0,VLOOKUP(V11,FAC_TOTALS_APTA!$A$4:$BJ$126,$L22,FALSE))</f>
        <v>-2036804.0312908799</v>
      </c>
      <c r="W22" s="117">
        <f>IF(W11=0,0,VLOOKUP(W11,FAC_TOTALS_APTA!$A$4:$BJ$126,$L22,FALSE))</f>
        <v>0</v>
      </c>
      <c r="X22" s="117">
        <f>IF(X11=0,0,VLOOKUP(X11,FAC_TOTALS_APTA!$A$4:$BJ$126,$L22,FALSE))</f>
        <v>0</v>
      </c>
      <c r="Y22" s="117">
        <f>IF(Y11=0,0,VLOOKUP(Y11,FAC_TOTALS_APTA!$A$4:$BJ$126,$L22,FALSE))</f>
        <v>0</v>
      </c>
      <c r="Z22" s="117">
        <f>IF(Z11=0,0,VLOOKUP(Z11,FAC_TOTALS_APTA!$A$4:$BJ$126,$L22,FALSE))</f>
        <v>0</v>
      </c>
      <c r="AA22" s="117">
        <f>IF(AA11=0,0,VLOOKUP(AA11,FAC_TOTALS_APTA!$A$4:$BJ$126,$L22,FALSE))</f>
        <v>0</v>
      </c>
      <c r="AB22" s="117">
        <f>IF(AB11=0,0,VLOOKUP(AB11,FAC_TOTALS_APTA!$A$4:$BJ$126,$L22,FALSE))</f>
        <v>0</v>
      </c>
      <c r="AC22" s="121">
        <f t="shared" si="4"/>
        <v>-20762231.67667624</v>
      </c>
      <c r="AD22" s="122">
        <f>AC22/G28</f>
        <v>-9.3618467320158594E-3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91</v>
      </c>
      <c r="E23" s="118"/>
      <c r="F23" s="104">
        <f>MATCH($D23,FAC_TOTALS_APTA!$A$2:$BJ$2,)</f>
        <v>24</v>
      </c>
      <c r="G23" s="125">
        <f>VLOOKUP(G11,FAC_TOTALS_APTA!$A$4:$BJ$126,$F23,FALSE)</f>
        <v>0</v>
      </c>
      <c r="H23" s="125">
        <f>VLOOKUP(H11,FAC_TOTALS_APTA!$A$4:$BJ$126,$F23,FALSE)</f>
        <v>0.50499774940706799</v>
      </c>
      <c r="I23" s="119" t="str">
        <f t="shared" si="1"/>
        <v>-</v>
      </c>
      <c r="J23" s="120" t="str">
        <f t="shared" si="2"/>
        <v/>
      </c>
      <c r="K23" s="120" t="str">
        <f t="shared" si="3"/>
        <v>YEARS_SINCE_TNC_BUS_HINY_FAC</v>
      </c>
      <c r="L23" s="104">
        <f>MATCH($K23,FAC_TOTALS_APTA!$A$2:$BH$2,)</f>
        <v>42</v>
      </c>
      <c r="M23" s="117">
        <f>IF(M11=0,0,VLOOKUP(M11,FAC_TOTALS_APTA!$A$4:$BJ$126,$L23,FALSE))</f>
        <v>0</v>
      </c>
      <c r="N23" s="117">
        <f>IF(N11=0,0,VLOOKUP(N11,FAC_TOTALS_APTA!$A$4:$BJ$126,$L23,FALSE))</f>
        <v>0</v>
      </c>
      <c r="O23" s="117">
        <f>IF(O11=0,0,VLOOKUP(O11,FAC_TOTALS_APTA!$A$4:$BJ$126,$L23,FALSE))</f>
        <v>0</v>
      </c>
      <c r="P23" s="117">
        <f>IF(P11=0,0,VLOOKUP(P11,FAC_TOTALS_APTA!$A$4:$BJ$126,$L23,FALSE))</f>
        <v>0</v>
      </c>
      <c r="Q23" s="117">
        <f>IF(Q11=0,0,VLOOKUP(Q11,FAC_TOTALS_APTA!$A$4:$BJ$126,$L23,FALSE))</f>
        <v>0</v>
      </c>
      <c r="R23" s="117">
        <f>IF(R11=0,0,VLOOKUP(R11,FAC_TOTALS_APTA!$A$4:$BJ$126,$L23,FALSE))</f>
        <v>0</v>
      </c>
      <c r="S23" s="117">
        <f>IF(S11=0,0,VLOOKUP(S11,FAC_TOTALS_APTA!$A$4:$BJ$126,$L23,FALSE))</f>
        <v>0</v>
      </c>
      <c r="T23" s="117">
        <f>IF(T11=0,0,VLOOKUP(T11,FAC_TOTALS_APTA!$A$4:$BJ$126,$L23,FALSE))</f>
        <v>0</v>
      </c>
      <c r="U23" s="117">
        <f>IF(U11=0,0,VLOOKUP(U11,FAC_TOTALS_APTA!$A$4:$BJ$126,$L23,FALSE))</f>
        <v>-5808793.7704165</v>
      </c>
      <c r="V23" s="117">
        <f>IF(V11=0,0,VLOOKUP(V11,FAC_TOTALS_APTA!$A$4:$BJ$126,$L23,FALSE))</f>
        <v>-20249372.975834001</v>
      </c>
      <c r="W23" s="117">
        <f>IF(W11=0,0,VLOOKUP(W11,FAC_TOTALS_APTA!$A$4:$BJ$126,$L23,FALSE))</f>
        <v>0</v>
      </c>
      <c r="X23" s="117">
        <f>IF(X11=0,0,VLOOKUP(X11,FAC_TOTALS_APTA!$A$4:$BJ$126,$L23,FALSE))</f>
        <v>0</v>
      </c>
      <c r="Y23" s="117">
        <f>IF(Y11=0,0,VLOOKUP(Y11,FAC_TOTALS_APTA!$A$4:$BJ$126,$L23,FALSE))</f>
        <v>0</v>
      </c>
      <c r="Z23" s="117">
        <f>IF(Z11=0,0,VLOOKUP(Z11,FAC_TOTALS_APTA!$A$4:$BJ$126,$L23,FALSE))</f>
        <v>0</v>
      </c>
      <c r="AA23" s="117">
        <f>IF(AA11=0,0,VLOOKUP(AA11,FAC_TOTALS_APTA!$A$4:$BJ$126,$L23,FALSE))</f>
        <v>0</v>
      </c>
      <c r="AB23" s="117">
        <f>IF(AB11=0,0,VLOOKUP(AB11,FAC_TOTALS_APTA!$A$4:$BJ$126,$L23,FALSE))</f>
        <v>0</v>
      </c>
      <c r="AC23" s="121">
        <f t="shared" si="4"/>
        <v>-26058166.746250503</v>
      </c>
      <c r="AD23" s="122">
        <f>AC23/G28</f>
        <v>-1.1749823766284223E-2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118"/>
      <c r="F24" s="104">
        <f>MATCH($D24,FAC_TOTALS_APTA!$A$2:$BJ$2,)</f>
        <v>28</v>
      </c>
      <c r="G24" s="125">
        <f>VLOOKUP(G11,FAC_TOTALS_APTA!$A$4:$BJ$126,$F24,FALSE)</f>
        <v>0</v>
      </c>
      <c r="H24" s="125">
        <f>VLOOKUP(H11,FAC_TOTALS_APTA!$A$4:$BJ$126,$F24,FALSE)</f>
        <v>0.20578687227443601</v>
      </c>
      <c r="I24" s="119" t="str">
        <f t="shared" si="1"/>
        <v>-</v>
      </c>
      <c r="J24" s="120" t="str">
        <f t="shared" si="2"/>
        <v/>
      </c>
      <c r="K24" s="120" t="str">
        <f t="shared" si="3"/>
        <v>BIKE_SHARE_FAC</v>
      </c>
      <c r="L24" s="104">
        <f>MATCH($K24,FAC_TOTALS_APTA!$A$2:$BH$2,)</f>
        <v>46</v>
      </c>
      <c r="M24" s="117">
        <f>IF(M11=0,0,VLOOKUP(M11,FAC_TOTALS_APTA!$A$4:$BJ$126,$L24,FALSE))</f>
        <v>0</v>
      </c>
      <c r="N24" s="117">
        <f>IF(N11=0,0,VLOOKUP(N11,FAC_TOTALS_APTA!$A$4:$BJ$126,$L24,FALSE))</f>
        <v>0</v>
      </c>
      <c r="O24" s="117">
        <f>IF(O11=0,0,VLOOKUP(O11,FAC_TOTALS_APTA!$A$4:$BJ$126,$L24,FALSE))</f>
        <v>0</v>
      </c>
      <c r="P24" s="117">
        <f>IF(P11=0,0,VLOOKUP(P11,FAC_TOTALS_APTA!$A$4:$BJ$126,$L24,FALSE))</f>
        <v>0</v>
      </c>
      <c r="Q24" s="117">
        <f>IF(Q11=0,0,VLOOKUP(Q11,FAC_TOTALS_APTA!$A$4:$BJ$126,$L24,FALSE))</f>
        <v>0</v>
      </c>
      <c r="R24" s="117">
        <f>IF(R11=0,0,VLOOKUP(R11,FAC_TOTALS_APTA!$A$4:$BJ$126,$L24,FALSE))</f>
        <v>-2161658.8167145802</v>
      </c>
      <c r="S24" s="117">
        <f>IF(S11=0,0,VLOOKUP(S11,FAC_TOTALS_APTA!$A$4:$BJ$126,$L24,FALSE))</f>
        <v>0</v>
      </c>
      <c r="T24" s="117">
        <f>IF(T11=0,0,VLOOKUP(T11,FAC_TOTALS_APTA!$A$4:$BJ$126,$L24,FALSE))</f>
        <v>-1843366.21845417</v>
      </c>
      <c r="U24" s="117">
        <f>IF(U11=0,0,VLOOKUP(U11,FAC_TOTALS_APTA!$A$4:$BJ$126,$L24,FALSE))</f>
        <v>-1276276.51968424</v>
      </c>
      <c r="V24" s="117">
        <f>IF(V11=0,0,VLOOKUP(V11,FAC_TOTALS_APTA!$A$4:$BJ$126,$L24,FALSE))</f>
        <v>-798304.440616771</v>
      </c>
      <c r="W24" s="117">
        <f>IF(W11=0,0,VLOOKUP(W11,FAC_TOTALS_APTA!$A$4:$BJ$126,$L24,FALSE))</f>
        <v>0</v>
      </c>
      <c r="X24" s="117">
        <f>IF(X11=0,0,VLOOKUP(X11,FAC_TOTALS_APTA!$A$4:$BJ$126,$L24,FALSE))</f>
        <v>0</v>
      </c>
      <c r="Y24" s="117">
        <f>IF(Y11=0,0,VLOOKUP(Y11,FAC_TOTALS_APTA!$A$4:$BJ$126,$L24,FALSE))</f>
        <v>0</v>
      </c>
      <c r="Z24" s="117">
        <f>IF(Z11=0,0,VLOOKUP(Z11,FAC_TOTALS_APTA!$A$4:$BJ$126,$L24,FALSE))</f>
        <v>0</v>
      </c>
      <c r="AA24" s="117">
        <f>IF(AA11=0,0,VLOOKUP(AA11,FAC_TOTALS_APTA!$A$4:$BJ$126,$L24,FALSE))</f>
        <v>0</v>
      </c>
      <c r="AB24" s="117">
        <f>IF(AB11=0,0,VLOOKUP(AB11,FAC_TOTALS_APTA!$A$4:$BJ$126,$L24,FALSE))</f>
        <v>0</v>
      </c>
      <c r="AC24" s="121">
        <f t="shared" si="4"/>
        <v>-6079605.9954697611</v>
      </c>
      <c r="AD24" s="122">
        <f>AC24/G28</f>
        <v>-2.7413401606808468E-3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130"/>
      <c r="F25" s="129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</v>
      </c>
      <c r="I25" s="132" t="str">
        <f t="shared" si="1"/>
        <v>-</v>
      </c>
      <c r="J25" s="133" t="str">
        <f t="shared" si="2"/>
        <v/>
      </c>
      <c r="K25" s="133" t="str">
        <f t="shared" si="3"/>
        <v>scooter_flag_FAC</v>
      </c>
      <c r="L25" s="129">
        <f>MATCH($K25,FAC_TOTALS_APTA!$A$2:$BH$2,)</f>
        <v>47</v>
      </c>
      <c r="M25" s="134">
        <f>IF(M11=0,0,VLOOKUP(M11,FAC_TOTALS_APTA!$A$4:$BJ$126,$L25,FALSE))</f>
        <v>0</v>
      </c>
      <c r="N25" s="134">
        <f>IF(N11=0,0,VLOOKUP(N11,FAC_TOTALS_APTA!$A$4:$BJ$126,$L25,FALSE))</f>
        <v>0</v>
      </c>
      <c r="O25" s="134">
        <f>IF(O11=0,0,VLOOKUP(O11,FAC_TOTALS_APTA!$A$4:$BJ$126,$L25,FALSE))</f>
        <v>0</v>
      </c>
      <c r="P25" s="134">
        <f>IF(P11=0,0,VLOOKUP(P11,FAC_TOTALS_APTA!$A$4:$BJ$126,$L25,FALSE))</f>
        <v>0</v>
      </c>
      <c r="Q25" s="134">
        <f>IF(Q11=0,0,VLOOKUP(Q11,FAC_TOTALS_APTA!$A$4:$BJ$126,$L25,FALSE))</f>
        <v>0</v>
      </c>
      <c r="R25" s="134">
        <f>IF(R11=0,0,VLOOKUP(R11,FAC_TOTALS_APTA!$A$4:$BJ$126,$L25,FALSE))</f>
        <v>0</v>
      </c>
      <c r="S25" s="134">
        <f>IF(S11=0,0,VLOOKUP(S11,FAC_TOTALS_APTA!$A$4:$BJ$126,$L25,FALSE))</f>
        <v>0</v>
      </c>
      <c r="T25" s="134">
        <f>IF(T11=0,0,VLOOKUP(T11,FAC_TOTALS_APTA!$A$4:$BJ$126,$L25,FALSE))</f>
        <v>0</v>
      </c>
      <c r="U25" s="134">
        <f>IF(U11=0,0,VLOOKUP(U11,FAC_TOTALS_APTA!$A$4:$BJ$126,$L25,FALSE))</f>
        <v>0</v>
      </c>
      <c r="V25" s="134">
        <f>IF(V11=0,0,VLOOKUP(V11,FAC_TOTALS_APTA!$A$4:$BJ$126,$L25,FALSE))</f>
        <v>0</v>
      </c>
      <c r="W25" s="134">
        <f>IF(W11=0,0,VLOOKUP(W11,FAC_TOTALS_APTA!$A$4:$BJ$126,$L25,FALSE))</f>
        <v>0</v>
      </c>
      <c r="X25" s="134">
        <f>IF(X11=0,0,VLOOKUP(X11,FAC_TOTALS_APTA!$A$4:$BJ$126,$L25,FALSE))</f>
        <v>0</v>
      </c>
      <c r="Y25" s="134">
        <f>IF(Y11=0,0,VLOOKUP(Y11,FAC_TOTALS_APTA!$A$4:$BJ$126,$L25,FALSE))</f>
        <v>0</v>
      </c>
      <c r="Z25" s="134">
        <f>IF(Z11=0,0,VLOOKUP(Z11,FAC_TOTALS_APTA!$A$4:$BJ$126,$L25,FALSE))</f>
        <v>0</v>
      </c>
      <c r="AA25" s="134">
        <f>IF(AA11=0,0,VLOOKUP(AA11,FAC_TOTALS_APTA!$A$4:$BJ$126,$L25,FALSE))</f>
        <v>0</v>
      </c>
      <c r="AB25" s="134">
        <f>IF(AB11=0,0,VLOOKUP(AB11,FAC_TOTALS_APTA!$A$4:$BJ$126,$L25,FALSE))</f>
        <v>0</v>
      </c>
      <c r="AC25" s="135">
        <f t="shared" si="4"/>
        <v>0</v>
      </c>
      <c r="AD25" s="136">
        <f>AC25/G28</f>
        <v>0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139"/>
      <c r="F26" s="140"/>
      <c r="G26" s="141"/>
      <c r="H26" s="141"/>
      <c r="I26" s="142"/>
      <c r="J26" s="143"/>
      <c r="K26" s="143" t="str">
        <f t="shared" si="3"/>
        <v>New_Reporter_FAC</v>
      </c>
      <c r="L26" s="140">
        <f>MATCH($K26,FAC_TOTALS_APTA!$A$2:$BH$2,)</f>
        <v>51</v>
      </c>
      <c r="M26" s="141">
        <f>IF(M11=0,0,VLOOKUP(M11,FAC_TOTALS_APTA!$A$4:$BJ$126,$L26,FALSE))</f>
        <v>0</v>
      </c>
      <c r="N26" s="141">
        <f>IF(N11=0,0,VLOOKUP(N11,FAC_TOTALS_APTA!$A$4:$BJ$126,$L26,FALSE))</f>
        <v>179225222.99999899</v>
      </c>
      <c r="O26" s="141">
        <f>IF(O11=0,0,VLOOKUP(O11,FAC_TOTALS_APTA!$A$4:$BJ$126,$L26,FALSE))</f>
        <v>125667082.999999</v>
      </c>
      <c r="P26" s="141">
        <f>IF(P11=0,0,VLOOKUP(P11,FAC_TOTALS_APTA!$A$4:$BJ$126,$L26,FALSE))</f>
        <v>0</v>
      </c>
      <c r="Q26" s="141">
        <f>IF(Q11=0,0,VLOOKUP(Q11,FAC_TOTALS_APTA!$A$4:$BJ$126,$L26,FALSE))</f>
        <v>0</v>
      </c>
      <c r="R26" s="141">
        <f>IF(R11=0,0,VLOOKUP(R11,FAC_TOTALS_APTA!$A$4:$BJ$126,$L26,FALSE))</f>
        <v>0</v>
      </c>
      <c r="S26" s="141">
        <f>IF(S11=0,0,VLOOKUP(S11,FAC_TOTALS_APTA!$A$4:$BJ$126,$L26,FALSE))</f>
        <v>0</v>
      </c>
      <c r="T26" s="141">
        <f>IF(T11=0,0,VLOOKUP(T11,FAC_TOTALS_APTA!$A$4:$BJ$126,$L26,FALSE))</f>
        <v>0</v>
      </c>
      <c r="U26" s="141">
        <f>IF(U11=0,0,VLOOKUP(U11,FAC_TOTALS_APTA!$A$4:$BJ$126,$L26,FALSE))</f>
        <v>0</v>
      </c>
      <c r="V26" s="141">
        <f>IF(V11=0,0,VLOOKUP(V11,FAC_TOTALS_APTA!$A$4:$BJ$126,$L26,FALSE))</f>
        <v>0</v>
      </c>
      <c r="W26" s="141">
        <f>IF(W11=0,0,VLOOKUP(W11,FAC_TOTALS_APTA!$A$4:$BJ$126,$L26,FALSE))</f>
        <v>0</v>
      </c>
      <c r="X26" s="141">
        <f>IF(X11=0,0,VLOOKUP(X11,FAC_TOTALS_APTA!$A$4:$BJ$126,$L26,FALSE))</f>
        <v>0</v>
      </c>
      <c r="Y26" s="141">
        <f>IF(Y11=0,0,VLOOKUP(Y11,FAC_TOTALS_APTA!$A$4:$BJ$126,$L26,FALSE))</f>
        <v>0</v>
      </c>
      <c r="Z26" s="141">
        <f>IF(Z11=0,0,VLOOKUP(Z11,FAC_TOTALS_APTA!$A$4:$BJ$126,$L26,FALSE))</f>
        <v>0</v>
      </c>
      <c r="AA26" s="141">
        <f>IF(AA11=0,0,VLOOKUP(AA11,FAC_TOTALS_APTA!$A$4:$BJ$126,$L26,FALSE))</f>
        <v>0</v>
      </c>
      <c r="AB26" s="141">
        <f>IF(AB11=0,0,VLOOKUP(AB11,FAC_TOTALS_APTA!$A$4:$BJ$126,$L26,FALSE))</f>
        <v>0</v>
      </c>
      <c r="AC26" s="144">
        <f>SUM(M26:AB26)</f>
        <v>304892305.99999797</v>
      </c>
      <c r="AD26" s="145">
        <f>AC26/G28</f>
        <v>0.13747823851466651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118"/>
      <c r="F27" s="104">
        <f>MATCH($D27,FAC_TOTALS_APTA!$A$2:$BH$2,)</f>
        <v>10</v>
      </c>
      <c r="G27" s="117">
        <f>VLOOKUP(G11,FAC_TOTALS_APTA!$A$4:$BJ$126,$F27,FALSE)</f>
        <v>1985211597.81634</v>
      </c>
      <c r="H27" s="117">
        <f>VLOOKUP(H11,FAC_TOTALS_APTA!$A$4:$BH$126,$F27,FALSE)</f>
        <v>2578391703.73773</v>
      </c>
      <c r="I27" s="146">
        <f t="shared" ref="I27:I28" si="11">H27/G27-1</f>
        <v>0.29879943607717507</v>
      </c>
      <c r="J27" s="120"/>
      <c r="K27" s="120"/>
      <c r="L27" s="104"/>
      <c r="M27" s="117">
        <f t="shared" ref="M27:AB27" si="12">SUM(M13:M20)</f>
        <v>35973122.400350332</v>
      </c>
      <c r="N27" s="117">
        <f t="shared" si="12"/>
        <v>80478807.486236498</v>
      </c>
      <c r="O27" s="117">
        <f t="shared" si="12"/>
        <v>25476814.27383313</v>
      </c>
      <c r="P27" s="117">
        <f t="shared" si="12"/>
        <v>43189207.994247049</v>
      </c>
      <c r="Q27" s="117">
        <f t="shared" si="12"/>
        <v>34328174.882912971</v>
      </c>
      <c r="R27" s="117">
        <f t="shared" si="12"/>
        <v>57280951.34288802</v>
      </c>
      <c r="S27" s="117">
        <f t="shared" si="12"/>
        <v>-115845372.63408519</v>
      </c>
      <c r="T27" s="117">
        <f t="shared" si="12"/>
        <v>-35013162.054872155</v>
      </c>
      <c r="U27" s="117">
        <f t="shared" si="12"/>
        <v>2922131.0120218056</v>
      </c>
      <c r="V27" s="117">
        <f t="shared" si="12"/>
        <v>-13671487.86082474</v>
      </c>
      <c r="W27" s="117">
        <f t="shared" si="12"/>
        <v>0</v>
      </c>
      <c r="X27" s="117">
        <f t="shared" si="12"/>
        <v>0</v>
      </c>
      <c r="Y27" s="117">
        <f t="shared" si="12"/>
        <v>0</v>
      </c>
      <c r="Z27" s="117">
        <f t="shared" si="12"/>
        <v>0</v>
      </c>
      <c r="AA27" s="117">
        <f t="shared" si="12"/>
        <v>0</v>
      </c>
      <c r="AB27" s="117">
        <f t="shared" si="12"/>
        <v>0</v>
      </c>
      <c r="AC27" s="121">
        <f>H27-G27</f>
        <v>593180105.92139006</v>
      </c>
      <c r="AD27" s="122">
        <f>I27</f>
        <v>0.29879943607717507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148"/>
      <c r="F28" s="148">
        <f>MATCH($D28,FAC_TOTALS_APTA!$A$2:$BH$2,)</f>
        <v>8</v>
      </c>
      <c r="G28" s="114">
        <f>VLOOKUP(G11,FAC_TOTALS_APTA!$A$4:$BH$126,$F28,FALSE)</f>
        <v>2217749582</v>
      </c>
      <c r="H28" s="114">
        <f>VLOOKUP(H11,FAC_TOTALS_APTA!$A$4:$BH$126,$F28,FALSE)</f>
        <v>2541057030.99999</v>
      </c>
      <c r="I28" s="149">
        <f t="shared" si="11"/>
        <v>0.14578176527415976</v>
      </c>
      <c r="J28" s="150"/>
      <c r="K28" s="150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51">
        <f>H28-G28</f>
        <v>323307448.99998999</v>
      </c>
      <c r="AD28" s="152">
        <f>I28</f>
        <v>0.14578176527415976</v>
      </c>
    </row>
    <row r="29" spans="1:31" ht="14.25" thickTop="1" thickBot="1" x14ac:dyDescent="0.3">
      <c r="B29" s="153" t="s">
        <v>67</v>
      </c>
      <c r="C29" s="154"/>
      <c r="D29" s="154"/>
      <c r="E29" s="155"/>
      <c r="F29" s="154"/>
      <c r="G29" s="154"/>
      <c r="H29" s="154"/>
      <c r="I29" s="156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2">
        <f>AD28-AD27</f>
        <v>-0.15301767080301532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1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1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1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1:31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168" t="s">
        <v>55</v>
      </c>
      <c r="AD36" s="168"/>
    </row>
    <row r="37" spans="1:31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2002</v>
      </c>
      <c r="H37" s="128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1:31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1:31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0_2_2002</v>
      </c>
      <c r="H39" s="104" t="str">
        <f>CONCATENATE($C34,"_",$C35,"_",H37)</f>
        <v>0_2_2012</v>
      </c>
      <c r="I39" s="28"/>
      <c r="J39" s="6"/>
      <c r="K39" s="6"/>
      <c r="L39" s="6"/>
      <c r="M39" s="6" t="str">
        <f>IF($G37+M38&gt;$H37,0,CONCATENATE($C34,"_",$C35,"_",$G37+M38))</f>
        <v>0_2_2003</v>
      </c>
      <c r="N39" s="6" t="str">
        <f t="shared" ref="N39:AB39" si="13">IF($G37+N38&gt;$H37,0,CONCATENATE($C34,"_",$C35,"_",$G37+N38))</f>
        <v>0_2_2004</v>
      </c>
      <c r="O39" s="6" t="str">
        <f t="shared" si="13"/>
        <v>0_2_2005</v>
      </c>
      <c r="P39" s="6" t="str">
        <f t="shared" si="13"/>
        <v>0_2_2006</v>
      </c>
      <c r="Q39" s="6" t="str">
        <f t="shared" si="13"/>
        <v>0_2_2007</v>
      </c>
      <c r="R39" s="6" t="str">
        <f t="shared" si="13"/>
        <v>0_2_2008</v>
      </c>
      <c r="S39" s="6" t="str">
        <f t="shared" si="13"/>
        <v>0_2_2009</v>
      </c>
      <c r="T39" s="6" t="str">
        <f t="shared" si="13"/>
        <v>0_2_2010</v>
      </c>
      <c r="U39" s="6" t="str">
        <f t="shared" si="13"/>
        <v>0_2_2011</v>
      </c>
      <c r="V39" s="6" t="str">
        <f t="shared" si="13"/>
        <v>0_2_2012</v>
      </c>
      <c r="W39" s="6">
        <f t="shared" si="13"/>
        <v>0</v>
      </c>
      <c r="X39" s="6">
        <f t="shared" si="13"/>
        <v>0</v>
      </c>
      <c r="Y39" s="6">
        <f t="shared" si="13"/>
        <v>0</v>
      </c>
      <c r="Z39" s="6">
        <f t="shared" si="13"/>
        <v>0</v>
      </c>
      <c r="AA39" s="6">
        <f t="shared" si="13"/>
        <v>0</v>
      </c>
      <c r="AB39" s="6">
        <f t="shared" si="13"/>
        <v>0</v>
      </c>
      <c r="AC39" s="6"/>
      <c r="AD39" s="6"/>
    </row>
    <row r="40" spans="1:31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1:31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13378352.2086371</v>
      </c>
      <c r="H41" s="117">
        <f>VLOOKUP(H39,FAC_TOTALS_APTA!$A$4:$BJ$126,$F41,FALSE)</f>
        <v>11264859.978528</v>
      </c>
      <c r="I41" s="30">
        <f>IFERROR(H41/G41-1,"-")</f>
        <v>-0.15797851612432678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357979.69766095601</v>
      </c>
      <c r="N41" s="29">
        <f>IF(N39=0,0,VLOOKUP(N39,FAC_TOTALS_APTA!$A$4:$BJ$126,$L41,FALSE))</f>
        <v>-1048117.08264304</v>
      </c>
      <c r="O41" s="29">
        <f>IF(O39=0,0,VLOOKUP(O39,FAC_TOTALS_APTA!$A$4:$BJ$126,$L41,FALSE))</f>
        <v>1172394.9445364401</v>
      </c>
      <c r="P41" s="29">
        <f>IF(P39=0,0,VLOOKUP(P39,FAC_TOTALS_APTA!$A$4:$BJ$126,$L41,FALSE))</f>
        <v>2646054.0196075998</v>
      </c>
      <c r="Q41" s="29">
        <f>IF(Q39=0,0,VLOOKUP(Q39,FAC_TOTALS_APTA!$A$4:$BJ$126,$L41,FALSE))</f>
        <v>3308435.25380628</v>
      </c>
      <c r="R41" s="29">
        <f>IF(R39=0,0,VLOOKUP(R39,FAC_TOTALS_APTA!$A$4:$BJ$126,$L41,FALSE))</f>
        <v>7343951.6250373796</v>
      </c>
      <c r="S41" s="29">
        <f>IF(S39=0,0,VLOOKUP(S39,FAC_TOTALS_APTA!$A$4:$BJ$126,$L41,FALSE))</f>
        <v>-7116296.0921670999</v>
      </c>
      <c r="T41" s="29">
        <f>IF(T39=0,0,VLOOKUP(T39,FAC_TOTALS_APTA!$A$4:$BJ$126,$L41,FALSE))</f>
        <v>-6379156.0600485997</v>
      </c>
      <c r="U41" s="29">
        <f>IF(U39=0,0,VLOOKUP(U39,FAC_TOTALS_APTA!$A$4:$BJ$126,$L41,FALSE))</f>
        <v>-6060082.8725990197</v>
      </c>
      <c r="V41" s="29">
        <f>IF(V39=0,0,VLOOKUP(V39,FAC_TOTALS_APTA!$A$4:$BJ$126,$L41,FALSE))</f>
        <v>-3531920.2723052502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-9306756.8391143549</v>
      </c>
      <c r="AD41" s="33">
        <f>AC41/G55</f>
        <v>-1.301001209157663E-2</v>
      </c>
    </row>
    <row r="42" spans="1:31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0.92425916812859699</v>
      </c>
      <c r="H42" s="123">
        <f>VLOOKUP(H39,FAC_TOTALS_APTA!$A$4:$BJ$126,$F42,FALSE)</f>
        <v>0.99257439422925597</v>
      </c>
      <c r="I42" s="30">
        <f t="shared" ref="I42:I53" si="14">IFERROR(H42/G42-1,"-")</f>
        <v>7.3913495755720593E-2</v>
      </c>
      <c r="J42" s="31" t="str">
        <f t="shared" ref="J42:J53" si="15">IF(C42="Log","_log","")</f>
        <v>_log</v>
      </c>
      <c r="K42" s="31" t="str">
        <f t="shared" ref="K42:K54" si="16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704733.520215975</v>
      </c>
      <c r="N42" s="29">
        <f>IF(N39=0,0,VLOOKUP(N39,FAC_TOTALS_APTA!$A$4:$BJ$126,$L42,FALSE))</f>
        <v>4427504.4821304604</v>
      </c>
      <c r="O42" s="29">
        <f>IF(O39=0,0,VLOOKUP(O39,FAC_TOTALS_APTA!$A$4:$BJ$126,$L42,FALSE))</f>
        <v>-1639739.1539509301</v>
      </c>
      <c r="P42" s="29">
        <f>IF(P39=0,0,VLOOKUP(P39,FAC_TOTALS_APTA!$A$4:$BJ$126,$L42,FALSE))</f>
        <v>-3679749.5297094998</v>
      </c>
      <c r="Q42" s="29">
        <f>IF(Q39=0,0,VLOOKUP(Q39,FAC_TOTALS_APTA!$A$4:$BJ$126,$L42,FALSE))</f>
        <v>-4796588.6551865097</v>
      </c>
      <c r="R42" s="29">
        <f>IF(R39=0,0,VLOOKUP(R39,FAC_TOTALS_APTA!$A$4:$BJ$126,$L42,FALSE))</f>
        <v>1590983.8103265299</v>
      </c>
      <c r="S42" s="29">
        <f>IF(S39=0,0,VLOOKUP(S39,FAC_TOTALS_APTA!$A$4:$BJ$126,$L42,FALSE))</f>
        <v>-33815426.555788897</v>
      </c>
      <c r="T42" s="29">
        <f>IF(T39=0,0,VLOOKUP(T39,FAC_TOTALS_APTA!$A$4:$BJ$126,$L42,FALSE))</f>
        <v>776829.33763836802</v>
      </c>
      <c r="U42" s="29">
        <f>IF(U39=0,0,VLOOKUP(U39,FAC_TOTALS_APTA!$A$4:$BJ$126,$L42,FALSE))</f>
        <v>4077981.5794242802</v>
      </c>
      <c r="V42" s="29">
        <f>IF(V39=0,0,VLOOKUP(V39,FAC_TOTALS_APTA!$A$4:$BJ$126,$L42,FALSE))</f>
        <v>33897.559019572902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7">SUM(M42:AB42)</f>
        <v>-32319573.605880644</v>
      </c>
      <c r="AD42" s="33">
        <f>AC42/G55</f>
        <v>-4.5179867775198196E-2</v>
      </c>
    </row>
    <row r="43" spans="1:31" s="13" customFormat="1" x14ac:dyDescent="0.25">
      <c r="A43" s="6"/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5"/>
        <v/>
      </c>
      <c r="K43" s="120" t="str">
        <f t="shared" si="16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7"/>
        <v>0</v>
      </c>
      <c r="AD43" s="122">
        <f>AC43/G56</f>
        <v>0</v>
      </c>
      <c r="AE43" s="6"/>
    </row>
    <row r="44" spans="1:31" s="13" customFormat="1" x14ac:dyDescent="0.25">
      <c r="A44" s="6"/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5"/>
        <v/>
      </c>
      <c r="K44" s="120" t="str">
        <f t="shared" si="16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7"/>
        <v>0</v>
      </c>
      <c r="AD44" s="122">
        <f>AC44/G56</f>
        <v>0</v>
      </c>
      <c r="AE44" s="6"/>
    </row>
    <row r="45" spans="1:31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2412902.98573989</v>
      </c>
      <c r="H45" s="117">
        <f>VLOOKUP(H39,FAC_TOTALS_APTA!$A$4:$BJ$126,$F45,FALSE)</f>
        <v>2552570.2182420199</v>
      </c>
      <c r="I45" s="30">
        <f t="shared" si="14"/>
        <v>5.7883484469767321E-2</v>
      </c>
      <c r="J45" s="31" t="str">
        <f t="shared" si="15"/>
        <v>_log</v>
      </c>
      <c r="K45" s="31" t="str">
        <f t="shared" si="16"/>
        <v>POP_EMP_log_FAC</v>
      </c>
      <c r="L45" s="6">
        <f>MATCH($K45,FAC_TOTALS_APTA!$A$2:$BH$2,)</f>
        <v>34</v>
      </c>
      <c r="M45" s="29">
        <f>IF(M39=0,0,VLOOKUP(M39,FAC_TOTALS_APTA!$A$4:$BJ$126,$L45,FALSE))</f>
        <v>3819209.3814740698</v>
      </c>
      <c r="N45" s="29">
        <f>IF(N39=0,0,VLOOKUP(N39,FAC_TOTALS_APTA!$A$4:$BJ$126,$L45,FALSE))</f>
        <v>4845850.0530860098</v>
      </c>
      <c r="O45" s="29">
        <f>IF(O39=0,0,VLOOKUP(O39,FAC_TOTALS_APTA!$A$4:$BJ$126,$L45,FALSE))</f>
        <v>5023187.1697286898</v>
      </c>
      <c r="P45" s="29">
        <f>IF(P39=0,0,VLOOKUP(P39,FAC_TOTALS_APTA!$A$4:$BJ$126,$L45,FALSE))</f>
        <v>6086384.8141167797</v>
      </c>
      <c r="Q45" s="29">
        <f>IF(Q39=0,0,VLOOKUP(Q39,FAC_TOTALS_APTA!$A$4:$BJ$126,$L45,FALSE))</f>
        <v>2536272.3054390401</v>
      </c>
      <c r="R45" s="29">
        <f>IF(R39=0,0,VLOOKUP(R39,FAC_TOTALS_APTA!$A$4:$BJ$126,$L45,FALSE))</f>
        <v>1141636.7208363099</v>
      </c>
      <c r="S45" s="29">
        <f>IF(S39=0,0,VLOOKUP(S39,FAC_TOTALS_APTA!$A$4:$BJ$126,$L45,FALSE))</f>
        <v>-1067747.5418839999</v>
      </c>
      <c r="T45" s="29">
        <f>IF(T39=0,0,VLOOKUP(T39,FAC_TOTALS_APTA!$A$4:$BJ$126,$L45,FALSE))</f>
        <v>1899187.3364935899</v>
      </c>
      <c r="U45" s="29">
        <f>IF(U39=0,0,VLOOKUP(U39,FAC_TOTALS_APTA!$A$4:$BJ$126,$L45,FALSE))</f>
        <v>1547839.18110585</v>
      </c>
      <c r="V45" s="29">
        <f>IF(V39=0,0,VLOOKUP(V39,FAC_TOTALS_APTA!$A$4:$BJ$126,$L45,FALSE))</f>
        <v>2090686.32799465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7"/>
        <v>27922505.748390984</v>
      </c>
      <c r="AD45" s="33">
        <f>AC45/G55</f>
        <v>3.9033160927437978E-2</v>
      </c>
    </row>
    <row r="46" spans="1:31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0.357365417272761</v>
      </c>
      <c r="H46" s="123">
        <f>VLOOKUP(H39,FAC_TOTALS_APTA!$A$4:$BJ$126,$F46,FALSE)</f>
        <v>0.33060451780988898</v>
      </c>
      <c r="I46" s="30">
        <f t="shared" si="14"/>
        <v>-7.4883853247743382E-2</v>
      </c>
      <c r="J46" s="31" t="str">
        <f t="shared" si="15"/>
        <v/>
      </c>
      <c r="K46" s="31" t="str">
        <f t="shared" si="16"/>
        <v>TSD_POP_EMP_PCT_FAC</v>
      </c>
      <c r="L46" s="6">
        <f>MATCH($K46,FAC_TOTALS_APTA!$A$2:$BH$2,)</f>
        <v>35</v>
      </c>
      <c r="M46" s="29">
        <f>IF(M39=0,0,VLOOKUP(M39,FAC_TOTALS_APTA!$A$4:$BJ$126,$L46,FALSE))</f>
        <v>-744734.11233214999</v>
      </c>
      <c r="N46" s="29">
        <f>IF(N39=0,0,VLOOKUP(N39,FAC_TOTALS_APTA!$A$4:$BJ$126,$L46,FALSE))</f>
        <v>-1521997.19452347</v>
      </c>
      <c r="O46" s="29">
        <f>IF(O39=0,0,VLOOKUP(O39,FAC_TOTALS_APTA!$A$4:$BJ$126,$L46,FALSE))</f>
        <v>-998041.07646495895</v>
      </c>
      <c r="P46" s="29">
        <f>IF(P39=0,0,VLOOKUP(P39,FAC_TOTALS_APTA!$A$4:$BJ$126,$L46,FALSE))</f>
        <v>-93902.401777426698</v>
      </c>
      <c r="Q46" s="29">
        <f>IF(Q39=0,0,VLOOKUP(Q39,FAC_TOTALS_APTA!$A$4:$BJ$126,$L46,FALSE))</f>
        <v>-1374109.3889174401</v>
      </c>
      <c r="R46" s="29">
        <f>IF(R39=0,0,VLOOKUP(R39,FAC_TOTALS_APTA!$A$4:$BJ$126,$L46,FALSE))</f>
        <v>-92399.465563825303</v>
      </c>
      <c r="S46" s="29">
        <f>IF(S39=0,0,VLOOKUP(S39,FAC_TOTALS_APTA!$A$4:$BJ$126,$L46,FALSE))</f>
        <v>1622897.9813608299</v>
      </c>
      <c r="T46" s="29">
        <f>IF(T39=0,0,VLOOKUP(T39,FAC_TOTALS_APTA!$A$4:$BJ$126,$L46,FALSE))</f>
        <v>193597.188187786</v>
      </c>
      <c r="U46" s="29">
        <f>IF(U39=0,0,VLOOKUP(U39,FAC_TOTALS_APTA!$A$4:$BJ$126,$L46,FALSE))</f>
        <v>-2715406.5528849098</v>
      </c>
      <c r="V46" s="29">
        <f>IF(V39=0,0,VLOOKUP(V39,FAC_TOTALS_APTA!$A$4:$BJ$126,$L46,FALSE))</f>
        <v>-4929009.3501711199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7"/>
        <v>-10653104.373086683</v>
      </c>
      <c r="AD46" s="33">
        <f>AC46/G55</f>
        <v>-1.4892085299165796E-2</v>
      </c>
    </row>
    <row r="47" spans="1:31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1.9468195567767399</v>
      </c>
      <c r="H47" s="125">
        <f>VLOOKUP(H39,FAC_TOTALS_APTA!$A$4:$BJ$126,$F47,FALSE)</f>
        <v>4.0256358420234699</v>
      </c>
      <c r="I47" s="30">
        <f t="shared" si="14"/>
        <v>1.0678012135282486</v>
      </c>
      <c r="J47" s="31" t="str">
        <f t="shared" si="15"/>
        <v>_log</v>
      </c>
      <c r="K47" s="31" t="str">
        <f t="shared" si="16"/>
        <v>GAS_PRICE_2018_log_FAC</v>
      </c>
      <c r="L47" s="6">
        <f>MATCH($K47,FAC_TOTALS_APTA!$A$2:$BH$2,)</f>
        <v>36</v>
      </c>
      <c r="M47" s="29">
        <f>IF(M39=0,0,VLOOKUP(M39,FAC_TOTALS_APTA!$A$4:$BJ$126,$L47,FALSE))</f>
        <v>8601379.4475372098</v>
      </c>
      <c r="N47" s="29">
        <f>IF(N39=0,0,VLOOKUP(N39,FAC_TOTALS_APTA!$A$4:$BJ$126,$L47,FALSE))</f>
        <v>10548420.2128594</v>
      </c>
      <c r="O47" s="29">
        <f>IF(O39=0,0,VLOOKUP(O39,FAC_TOTALS_APTA!$A$4:$BJ$126,$L47,FALSE))</f>
        <v>14503048.976267099</v>
      </c>
      <c r="P47" s="29">
        <f>IF(P39=0,0,VLOOKUP(P39,FAC_TOTALS_APTA!$A$4:$BJ$126,$L47,FALSE))</f>
        <v>8519112.0715099797</v>
      </c>
      <c r="Q47" s="29">
        <f>IF(Q39=0,0,VLOOKUP(Q39,FAC_TOTALS_APTA!$A$4:$BJ$126,$L47,FALSE))</f>
        <v>5659144.90677974</v>
      </c>
      <c r="R47" s="29">
        <f>IF(R39=0,0,VLOOKUP(R39,FAC_TOTALS_APTA!$A$4:$BJ$126,$L47,FALSE))</f>
        <v>11883574.814681999</v>
      </c>
      <c r="S47" s="29">
        <f>IF(S39=0,0,VLOOKUP(S39,FAC_TOTALS_APTA!$A$4:$BJ$126,$L47,FALSE))</f>
        <v>-34154929.066524297</v>
      </c>
      <c r="T47" s="29">
        <f>IF(T39=0,0,VLOOKUP(T39,FAC_TOTALS_APTA!$A$4:$BJ$126,$L47,FALSE))</f>
        <v>14965432.651486</v>
      </c>
      <c r="U47" s="29">
        <f>IF(U39=0,0,VLOOKUP(U39,FAC_TOTALS_APTA!$A$4:$BJ$126,$L47,FALSE))</f>
        <v>20915414.445476301</v>
      </c>
      <c r="V47" s="29">
        <f>IF(V39=0,0,VLOOKUP(V39,FAC_TOTALS_APTA!$A$4:$BJ$126,$L47,FALSE))</f>
        <v>401106.738472678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7"/>
        <v>61841705.198546112</v>
      </c>
      <c r="AD47" s="33">
        <f>AC47/G55</f>
        <v>8.6449162292002613E-2</v>
      </c>
    </row>
    <row r="48" spans="1:31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35715.451599492502</v>
      </c>
      <c r="H48" s="123">
        <f>VLOOKUP(H39,FAC_TOTALS_APTA!$A$4:$BJ$126,$F48,FALSE)</f>
        <v>28874.309502126802</v>
      </c>
      <c r="I48" s="30">
        <f t="shared" si="14"/>
        <v>-0.19154572575705331</v>
      </c>
      <c r="J48" s="31" t="str">
        <f t="shared" si="15"/>
        <v>_log</v>
      </c>
      <c r="K48" s="31" t="str">
        <f t="shared" si="16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941328.93216994905</v>
      </c>
      <c r="N48" s="29">
        <f>IF(N39=0,0,VLOOKUP(N39,FAC_TOTALS_APTA!$A$4:$BJ$126,$L48,FALSE))</f>
        <v>1589486.5741922001</v>
      </c>
      <c r="O48" s="29">
        <f>IF(O39=0,0,VLOOKUP(O39,FAC_TOTALS_APTA!$A$4:$BJ$126,$L48,FALSE))</f>
        <v>1544830.12495287</v>
      </c>
      <c r="P48" s="29">
        <f>IF(P39=0,0,VLOOKUP(P39,FAC_TOTALS_APTA!$A$4:$BJ$126,$L48,FALSE))</f>
        <v>2552979.5126125398</v>
      </c>
      <c r="Q48" s="29">
        <f>IF(Q39=0,0,VLOOKUP(Q39,FAC_TOTALS_APTA!$A$4:$BJ$126,$L48,FALSE))</f>
        <v>-691759.48053102801</v>
      </c>
      <c r="R48" s="29">
        <f>IF(R39=0,0,VLOOKUP(R39,FAC_TOTALS_APTA!$A$4:$BJ$126,$L48,FALSE))</f>
        <v>427602.80316179898</v>
      </c>
      <c r="S48" s="29">
        <f>IF(S39=0,0,VLOOKUP(S39,FAC_TOTALS_APTA!$A$4:$BJ$126,$L48,FALSE))</f>
        <v>3464605.0494023501</v>
      </c>
      <c r="T48" s="29">
        <f>IF(T39=0,0,VLOOKUP(T39,FAC_TOTALS_APTA!$A$4:$BJ$126,$L48,FALSE))</f>
        <v>992691.377690861</v>
      </c>
      <c r="U48" s="29">
        <f>IF(U39=0,0,VLOOKUP(U39,FAC_TOTALS_APTA!$A$4:$BJ$126,$L48,FALSE))</f>
        <v>1216733.1625252599</v>
      </c>
      <c r="V48" s="29">
        <f>IF(V39=0,0,VLOOKUP(V39,FAC_TOTALS_APTA!$A$4:$BJ$126,$L48,FALSE))</f>
        <v>610950.30417453602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7"/>
        <v>12649448.360351337</v>
      </c>
      <c r="AD48" s="33">
        <f>AC48/G55</f>
        <v>1.7682795302902288E-2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7.8156462434034699</v>
      </c>
      <c r="H49" s="117">
        <f>VLOOKUP(H39,FAC_TOTALS_APTA!$A$4:$BJ$126,$F49,FALSE)</f>
        <v>8.2569154106646199</v>
      </c>
      <c r="I49" s="30">
        <f t="shared" si="14"/>
        <v>5.6459716000271554E-2</v>
      </c>
      <c r="J49" s="31" t="str">
        <f t="shared" si="15"/>
        <v/>
      </c>
      <c r="K49" s="31" t="str">
        <f t="shared" si="16"/>
        <v>PCT_HH_NO_VEH_FAC</v>
      </c>
      <c r="L49" s="6">
        <f>MATCH($K49,FAC_TOTALS_APTA!$A$2:$BH$2,)</f>
        <v>38</v>
      </c>
      <c r="M49" s="29">
        <f>IF(M39=0,0,VLOOKUP(M39,FAC_TOTALS_APTA!$A$4:$BJ$126,$L49,FALSE))</f>
        <v>-53628.7970059781</v>
      </c>
      <c r="N49" s="29">
        <f>IF(N39=0,0,VLOOKUP(N39,FAC_TOTALS_APTA!$A$4:$BJ$126,$L49,FALSE))</f>
        <v>-57886.896006797702</v>
      </c>
      <c r="O49" s="29">
        <f>IF(O39=0,0,VLOOKUP(O39,FAC_TOTALS_APTA!$A$4:$BJ$126,$L49,FALSE))</f>
        <v>-45746.306953604602</v>
      </c>
      <c r="P49" s="29">
        <f>IF(P39=0,0,VLOOKUP(P39,FAC_TOTALS_APTA!$A$4:$BJ$126,$L49,FALSE))</f>
        <v>7216.3939703756096</v>
      </c>
      <c r="Q49" s="29">
        <f>IF(Q39=0,0,VLOOKUP(Q39,FAC_TOTALS_APTA!$A$4:$BJ$126,$L49,FALSE))</f>
        <v>-163683.80892545299</v>
      </c>
      <c r="R49" s="29">
        <f>IF(R39=0,0,VLOOKUP(R39,FAC_TOTALS_APTA!$A$4:$BJ$126,$L49,FALSE))</f>
        <v>323526.75154098298</v>
      </c>
      <c r="S49" s="29">
        <f>IF(S39=0,0,VLOOKUP(S39,FAC_TOTALS_APTA!$A$4:$BJ$126,$L49,FALSE))</f>
        <v>181370.94336423601</v>
      </c>
      <c r="T49" s="29">
        <f>IF(T39=0,0,VLOOKUP(T39,FAC_TOTALS_APTA!$A$4:$BJ$126,$L49,FALSE))</f>
        <v>469052.61305656802</v>
      </c>
      <c r="U49" s="29">
        <f>IF(U39=0,0,VLOOKUP(U39,FAC_TOTALS_APTA!$A$4:$BJ$126,$L49,FALSE))</f>
        <v>483308.91477576899</v>
      </c>
      <c r="V49" s="29">
        <f>IF(V39=0,0,VLOOKUP(V39,FAC_TOTALS_APTA!$A$4:$BJ$126,$L49,FALSE))</f>
        <v>52187.333746241296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7"/>
        <v>1195717.1415623396</v>
      </c>
      <c r="AD49" s="33">
        <f>AC49/G55</f>
        <v>1.6715054168442035E-3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3.29893510953965</v>
      </c>
      <c r="H50" s="125">
        <f>VLOOKUP(H39,FAC_TOTALS_APTA!$A$4:$BJ$126,$F50,FALSE)</f>
        <v>4.1251469761152801</v>
      </c>
      <c r="I50" s="30">
        <f t="shared" si="14"/>
        <v>0.25044805039857976</v>
      </c>
      <c r="J50" s="31" t="str">
        <f t="shared" si="15"/>
        <v/>
      </c>
      <c r="K50" s="31" t="str">
        <f t="shared" si="16"/>
        <v>JTW_HOME_PCT_FAC</v>
      </c>
      <c r="L50" s="6">
        <f>MATCH($K50,FAC_TOTALS_APTA!$A$2:$BH$2,)</f>
        <v>39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-1254129.661014</v>
      </c>
      <c r="Q50" s="29">
        <f>IF(Q39=0,0,VLOOKUP(Q39,FAC_TOTALS_APTA!$A$4:$BJ$126,$L50,FALSE))</f>
        <v>-1299519.8555572999</v>
      </c>
      <c r="R50" s="29">
        <f>IF(R39=0,0,VLOOKUP(R39,FAC_TOTALS_APTA!$A$4:$BJ$126,$L50,FALSE))</f>
        <v>-286097.68929888401</v>
      </c>
      <c r="S50" s="29">
        <f>IF(S39=0,0,VLOOKUP(S39,FAC_TOTALS_APTA!$A$4:$BJ$126,$L50,FALSE))</f>
        <v>-1680725.98749834</v>
      </c>
      <c r="T50" s="29">
        <f>IF(T39=0,0,VLOOKUP(T39,FAC_TOTALS_APTA!$A$4:$BJ$126,$L50,FALSE))</f>
        <v>-7772.2681164808901</v>
      </c>
      <c r="U50" s="29">
        <f>IF(U39=0,0,VLOOKUP(U39,FAC_TOTALS_APTA!$A$4:$BJ$126,$L50,FALSE))</f>
        <v>-850247.93533616699</v>
      </c>
      <c r="V50" s="29">
        <f>IF(V39=0,0,VLOOKUP(V39,FAC_TOTALS_APTA!$A$4:$BJ$126,$L50,FALSE))</f>
        <v>19407.641532997401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7"/>
        <v>-5359085.7552881744</v>
      </c>
      <c r="AD50" s="33">
        <f>AC50/G55</f>
        <v>-7.4915216633864527E-3</v>
      </c>
    </row>
    <row r="51" spans="1:31" x14ac:dyDescent="0.25">
      <c r="B51" s="25" t="s">
        <v>63</v>
      </c>
      <c r="C51" s="28"/>
      <c r="D51" s="126" t="s">
        <v>92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0</v>
      </c>
      <c r="I51" s="30" t="str">
        <f t="shared" si="14"/>
        <v>-</v>
      </c>
      <c r="J51" s="31" t="str">
        <f t="shared" si="15"/>
        <v/>
      </c>
      <c r="K51" s="31" t="str">
        <f t="shared" si="16"/>
        <v>YEARS_SINCE_TNC_BUS_MIDLOW_FAC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7"/>
        <v>0</v>
      </c>
      <c r="AD51" s="33">
        <f>AC51/G55</f>
        <v>0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4.7394709953269498E-2</v>
      </c>
      <c r="H52" s="125">
        <f>VLOOKUP(H39,FAC_TOTALS_APTA!$A$4:$BJ$126,$F52,FALSE)</f>
        <v>8.9326402136675601E-2</v>
      </c>
      <c r="I52" s="30">
        <f t="shared" si="14"/>
        <v>0.88473359631803095</v>
      </c>
      <c r="J52" s="31" t="str">
        <f t="shared" si="15"/>
        <v/>
      </c>
      <c r="K52" s="31" t="str">
        <f t="shared" si="16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-162205.705297862</v>
      </c>
      <c r="V52" s="29">
        <f>IF(V39=0,0,VLOOKUP(V39,FAC_TOTALS_APTA!$A$4:$BJ$126,$L52,FALSE))</f>
        <v>-465734.16787800897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7"/>
        <v>-627939.87317587098</v>
      </c>
      <c r="AD52" s="33">
        <f>AC52/G55</f>
        <v>-8.7780367361339577E-4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</v>
      </c>
      <c r="I53" s="36" t="str">
        <f t="shared" si="14"/>
        <v>-</v>
      </c>
      <c r="J53" s="37" t="str">
        <f t="shared" si="15"/>
        <v/>
      </c>
      <c r="K53" s="37" t="str">
        <f t="shared" si="16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7"/>
        <v>0</v>
      </c>
      <c r="AD53" s="40">
        <f>AC53/G55</f>
        <v>0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6"/>
        <v>New_Reporter_FAC</v>
      </c>
      <c r="L54" s="44">
        <f>MATCH($K54,FAC_TOTALS_APTA!$A$2:$BH$2,)</f>
        <v>51</v>
      </c>
      <c r="M54" s="45">
        <f>IF(M39=0,0,VLOOKUP(M39,FAC_TOTALS_APTA!$A$4:$BJ$126,$L54,FALSE))</f>
        <v>64490437</v>
      </c>
      <c r="N54" s="45">
        <f>IF(N39=0,0,VLOOKUP(N39,FAC_TOTALS_APTA!$A$4:$BJ$126,$L54,FALSE))</f>
        <v>27575194</v>
      </c>
      <c r="O54" s="45">
        <f>IF(O39=0,0,VLOOKUP(O39,FAC_TOTALS_APTA!$A$4:$BJ$126,$L54,FALSE))</f>
        <v>22919974</v>
      </c>
      <c r="P54" s="45">
        <f>IF(P39=0,0,VLOOKUP(P39,FAC_TOTALS_APTA!$A$4:$BJ$126,$L54,FALSE))</f>
        <v>15747264</v>
      </c>
      <c r="Q54" s="45">
        <f>IF(Q39=0,0,VLOOKUP(Q39,FAC_TOTALS_APTA!$A$4:$BJ$126,$L54,FALSE))</f>
        <v>8688267.9999999907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2308521.9999999902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141729659</v>
      </c>
      <c r="AD54" s="49">
        <f>AC54/G56</f>
        <v>0.20455094104988761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715353435.00103605</v>
      </c>
      <c r="H55" s="117">
        <f>VLOOKUP(H39,FAC_TOTALS_APTA!$A$4:$BH$126,$F55,FALSE)</f>
        <v>951125206.04561901</v>
      </c>
      <c r="I55" s="112">
        <f t="shared" ref="I55" si="18">H55/G55-1</f>
        <v>0.32958780863929382</v>
      </c>
      <c r="J55" s="31"/>
      <c r="K55" s="31"/>
      <c r="L55" s="6"/>
      <c r="M55" s="29">
        <f t="shared" ref="M55:AB55" si="19">SUM(M41:M48)</f>
        <v>13679896.866726011</v>
      </c>
      <c r="N55" s="29">
        <f t="shared" si="19"/>
        <v>18841147.045101557</v>
      </c>
      <c r="O55" s="29">
        <f t="shared" si="19"/>
        <v>19605680.985069212</v>
      </c>
      <c r="P55" s="29">
        <f t="shared" si="19"/>
        <v>16030878.486359973</v>
      </c>
      <c r="Q55" s="29">
        <f t="shared" si="19"/>
        <v>4641394.9413900822</v>
      </c>
      <c r="R55" s="29">
        <f t="shared" si="19"/>
        <v>22295350.308480196</v>
      </c>
      <c r="S55" s="29">
        <f t="shared" si="19"/>
        <v>-71066896.225601107</v>
      </c>
      <c r="T55" s="29">
        <f t="shared" si="19"/>
        <v>12448581.831448006</v>
      </c>
      <c r="U55" s="29">
        <f t="shared" si="19"/>
        <v>18982478.943047762</v>
      </c>
      <c r="V55" s="29">
        <f t="shared" si="19"/>
        <v>-5324288.6928149331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235771771.04458296</v>
      </c>
      <c r="AD55" s="33">
        <f>I55</f>
        <v>0.32958780863929382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692881970</v>
      </c>
      <c r="H56" s="114">
        <f>VLOOKUP(H39,FAC_TOTALS_APTA!$A$4:$BH$126,$F56,FALSE)</f>
        <v>961216517.99999905</v>
      </c>
      <c r="I56" s="113">
        <f t="shared" ref="I56" si="20">H56/G56-1</f>
        <v>0.38727309934186782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268334547.99999905</v>
      </c>
      <c r="AD56" s="52">
        <f>I56</f>
        <v>0.38727309934186782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5.7685290702573999E-2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168" t="s">
        <v>55</v>
      </c>
      <c r="AD64" s="168"/>
    </row>
    <row r="65" spans="1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2002</v>
      </c>
      <c r="H65" s="128">
        <f>$C$2</f>
        <v>2012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1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1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0_3_2002</v>
      </c>
      <c r="H67" s="104" t="str">
        <f>CONCATENATE($C62,"_",$C63,"_",H65)</f>
        <v>0_3_2012</v>
      </c>
      <c r="I67" s="28"/>
      <c r="J67" s="6"/>
      <c r="K67" s="6"/>
      <c r="L67" s="6"/>
      <c r="M67" s="6" t="str">
        <f>IF($G65+M66&gt;$H65,0,CONCATENATE($C62,"_",$C63,"_",$G65+M66))</f>
        <v>0_3_2003</v>
      </c>
      <c r="N67" s="6" t="str">
        <f t="shared" ref="N67:AB67" si="21">IF($G65+N66&gt;$H65,0,CONCATENATE($C62,"_",$C63,"_",$G65+N66))</f>
        <v>0_3_2004</v>
      </c>
      <c r="O67" s="6" t="str">
        <f t="shared" si="21"/>
        <v>0_3_2005</v>
      </c>
      <c r="P67" s="6" t="str">
        <f t="shared" si="21"/>
        <v>0_3_2006</v>
      </c>
      <c r="Q67" s="6" t="str">
        <f t="shared" si="21"/>
        <v>0_3_2007</v>
      </c>
      <c r="R67" s="6" t="str">
        <f t="shared" si="21"/>
        <v>0_3_2008</v>
      </c>
      <c r="S67" s="6" t="str">
        <f t="shared" si="21"/>
        <v>0_3_2009</v>
      </c>
      <c r="T67" s="6" t="str">
        <f t="shared" si="21"/>
        <v>0_3_2010</v>
      </c>
      <c r="U67" s="6" t="str">
        <f t="shared" si="21"/>
        <v>0_3_2011</v>
      </c>
      <c r="V67" s="6" t="str">
        <f t="shared" si="21"/>
        <v>0_3_2012</v>
      </c>
      <c r="W67" s="6">
        <f t="shared" si="21"/>
        <v>0</v>
      </c>
      <c r="X67" s="6">
        <f t="shared" si="21"/>
        <v>0</v>
      </c>
      <c r="Y67" s="6">
        <f t="shared" si="21"/>
        <v>0</v>
      </c>
      <c r="Z67" s="6">
        <f t="shared" si="21"/>
        <v>0</v>
      </c>
      <c r="AA67" s="6">
        <f t="shared" si="21"/>
        <v>0</v>
      </c>
      <c r="AB67" s="6">
        <f t="shared" si="21"/>
        <v>0</v>
      </c>
      <c r="AC67" s="6"/>
      <c r="AD67" s="6"/>
    </row>
    <row r="68" spans="1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2436593.4779696302</v>
      </c>
      <c r="H69" s="117">
        <f>VLOOKUP(H67,FAC_TOTALS_APTA!$A$4:$BJ$126,$F69,FALSE)</f>
        <v>1935564.7547657499</v>
      </c>
      <c r="I69" s="30">
        <f>IFERROR(H69/G69-1,"-")</f>
        <v>-0.20562671932512044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31</v>
      </c>
      <c r="M69" s="29">
        <f>IF(M67=0,0,VLOOKUP(M67,FAC_TOTALS_APTA!$A$4:$BJ$126,$L69,FALSE))</f>
        <v>154232.14913509699</v>
      </c>
      <c r="N69" s="29">
        <f>IF(N67=0,0,VLOOKUP(N67,FAC_TOTALS_APTA!$A$4:$BJ$126,$L69,FALSE))</f>
        <v>1123241.84360433</v>
      </c>
      <c r="O69" s="29">
        <f>IF(O67=0,0,VLOOKUP(O67,FAC_TOTALS_APTA!$A$4:$BJ$126,$L69,FALSE))</f>
        <v>-1461498.6299431401</v>
      </c>
      <c r="P69" s="29">
        <f>IF(P67=0,0,VLOOKUP(P67,FAC_TOTALS_APTA!$A$4:$BJ$126,$L69,FALSE))</f>
        <v>2897031.6181024099</v>
      </c>
      <c r="Q69" s="29">
        <f>IF(Q67=0,0,VLOOKUP(Q67,FAC_TOTALS_APTA!$A$4:$BJ$126,$L69,FALSE))</f>
        <v>3081299.8760647499</v>
      </c>
      <c r="R69" s="29">
        <f>IF(R67=0,0,VLOOKUP(R67,FAC_TOTALS_APTA!$A$4:$BJ$126,$L69,FALSE))</f>
        <v>1692127.66084873</v>
      </c>
      <c r="S69" s="29">
        <f>IF(S67=0,0,VLOOKUP(S67,FAC_TOTALS_APTA!$A$4:$BJ$126,$L69,FALSE))</f>
        <v>1427515.6455759599</v>
      </c>
      <c r="T69" s="29">
        <f>IF(T67=0,0,VLOOKUP(T67,FAC_TOTALS_APTA!$A$4:$BJ$126,$L69,FALSE))</f>
        <v>547818.39819009695</v>
      </c>
      <c r="U69" s="29">
        <f>IF(U67=0,0,VLOOKUP(U67,FAC_TOTALS_APTA!$A$4:$BJ$126,$L69,FALSE))</f>
        <v>-287452.469675934</v>
      </c>
      <c r="V69" s="29">
        <f>IF(V67=0,0,VLOOKUP(V67,FAC_TOTALS_APTA!$A$4:$BJ$126,$L69,FALSE))</f>
        <v>434484.32445195102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9608800.4163542502</v>
      </c>
      <c r="AD69" s="33">
        <f>AC69/G83</f>
        <v>9.1095375419315811E-2</v>
      </c>
    </row>
    <row r="70" spans="1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0.90327811224383903</v>
      </c>
      <c r="H70" s="123">
        <f>VLOOKUP(H67,FAC_TOTALS_APTA!$A$4:$BJ$126,$F70,FALSE)</f>
        <v>0.82821757692531495</v>
      </c>
      <c r="I70" s="30">
        <f t="shared" ref="I70:I81" si="22">IFERROR(H70/G70-1,"-")</f>
        <v>-8.3097923331791668E-2</v>
      </c>
      <c r="J70" s="31" t="str">
        <f t="shared" ref="J70:J79" si="23">IF(C70="Log","_log","")</f>
        <v>_log</v>
      </c>
      <c r="K70" s="31" t="str">
        <f t="shared" ref="K70:K82" si="24">CONCATENATE(D70,J70,"_FAC")</f>
        <v>FARE_per_UPT_cleaned_2018_MIDLOW_log_FAC</v>
      </c>
      <c r="L70" s="6">
        <f>MATCH($K70,FAC_TOTALS_APTA!$A$2:$BH$2,)</f>
        <v>33</v>
      </c>
      <c r="M70" s="29">
        <f>IF(M67=0,0,VLOOKUP(M67,FAC_TOTALS_APTA!$A$4:$BJ$126,$L70,FALSE))</f>
        <v>768788.92026177398</v>
      </c>
      <c r="N70" s="29">
        <f>IF(N67=0,0,VLOOKUP(N67,FAC_TOTALS_APTA!$A$4:$BJ$126,$L70,FALSE))</f>
        <v>265939.079489964</v>
      </c>
      <c r="O70" s="29">
        <f>IF(O67=0,0,VLOOKUP(O67,FAC_TOTALS_APTA!$A$4:$BJ$126,$L70,FALSE))</f>
        <v>496307.69736502902</v>
      </c>
      <c r="P70" s="29">
        <f>IF(P67=0,0,VLOOKUP(P67,FAC_TOTALS_APTA!$A$4:$BJ$126,$L70,FALSE))</f>
        <v>-272042.39147671399</v>
      </c>
      <c r="Q70" s="29">
        <f>IF(Q67=0,0,VLOOKUP(Q67,FAC_TOTALS_APTA!$A$4:$BJ$126,$L70,FALSE))</f>
        <v>315745.19677860697</v>
      </c>
      <c r="R70" s="29">
        <f>IF(R67=0,0,VLOOKUP(R67,FAC_TOTALS_APTA!$A$4:$BJ$126,$L70,FALSE))</f>
        <v>1165699.86827773</v>
      </c>
      <c r="S70" s="29">
        <f>IF(S67=0,0,VLOOKUP(S67,FAC_TOTALS_APTA!$A$4:$BJ$126,$L70,FALSE))</f>
        <v>-4067173.5516095399</v>
      </c>
      <c r="T70" s="29">
        <f>IF(T67=0,0,VLOOKUP(T67,FAC_TOTALS_APTA!$A$4:$BJ$126,$L70,FALSE))</f>
        <v>1450697.2013354099</v>
      </c>
      <c r="U70" s="29">
        <f>IF(U67=0,0,VLOOKUP(U67,FAC_TOTALS_APTA!$A$4:$BJ$126,$L70,FALSE))</f>
        <v>2550321.10508959</v>
      </c>
      <c r="V70" s="29">
        <f>IF(V67=0,0,VLOOKUP(V67,FAC_TOTALS_APTA!$A$4:$BJ$126,$L70,FALSE))</f>
        <v>-332521.90653285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5">SUM(M70:AB70)</f>
        <v>2341761.2189790001</v>
      </c>
      <c r="AD70" s="33">
        <f>AC70/G83</f>
        <v>2.2200858394582558E-2</v>
      </c>
    </row>
    <row r="71" spans="1:33" s="13" customFormat="1" x14ac:dyDescent="0.25">
      <c r="A71" s="6"/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0</v>
      </c>
      <c r="H71" s="117">
        <f>VLOOKUP(H67,FAC_TOTALS_APTA!$A$4:$BJ$126,$F71,FALSE)</f>
        <v>1.81254270699816E-2</v>
      </c>
      <c r="I71" s="119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41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103469.541121149</v>
      </c>
      <c r="V71" s="117">
        <f>IF(V67=0,0,VLOOKUP(V67,FAC_TOTALS_APTA!$A$4:$BJ$126,$L71,FALSE))</f>
        <v>100081.593790949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5"/>
        <v>203551.134912098</v>
      </c>
      <c r="AD71" s="122">
        <f>AC71/G84</f>
        <v>2.1802378952656401E-3</v>
      </c>
      <c r="AE71" s="6"/>
    </row>
    <row r="72" spans="1:33" s="13" customFormat="1" x14ac:dyDescent="0.25">
      <c r="A72" s="6"/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23"/>
        <v/>
      </c>
      <c r="K72" s="120" t="str">
        <f t="shared" si="24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5"/>
        <v>0</v>
      </c>
      <c r="AD72" s="122">
        <f>AC72/G84</f>
        <v>0</v>
      </c>
      <c r="AE72" s="6"/>
    </row>
    <row r="73" spans="1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625427.99872995203</v>
      </c>
      <c r="H73" s="117">
        <f>VLOOKUP(H67,FAC_TOTALS_APTA!$A$4:$BJ$126,$F73,FALSE)</f>
        <v>608223.96752153302</v>
      </c>
      <c r="I73" s="30">
        <f t="shared" si="22"/>
        <v>-2.750761277613889E-2</v>
      </c>
      <c r="J73" s="31" t="str">
        <f t="shared" si="23"/>
        <v>_log</v>
      </c>
      <c r="K73" s="31" t="str">
        <f t="shared" si="24"/>
        <v>POP_EMP_log_FAC</v>
      </c>
      <c r="L73" s="6">
        <f>MATCH($K73,FAC_TOTALS_APTA!$A$2:$BH$2,)</f>
        <v>34</v>
      </c>
      <c r="M73" s="29">
        <f>IF(M67=0,0,VLOOKUP(M67,FAC_TOTALS_APTA!$A$4:$BJ$126,$L73,FALSE))</f>
        <v>603971.26295173797</v>
      </c>
      <c r="N73" s="29">
        <f>IF(N67=0,0,VLOOKUP(N67,FAC_TOTALS_APTA!$A$4:$BJ$126,$L73,FALSE))</f>
        <v>798812.87251374498</v>
      </c>
      <c r="O73" s="29">
        <f>IF(O67=0,0,VLOOKUP(O67,FAC_TOTALS_APTA!$A$4:$BJ$126,$L73,FALSE))</f>
        <v>1248540.8904828299</v>
      </c>
      <c r="P73" s="29">
        <f>IF(P67=0,0,VLOOKUP(P67,FAC_TOTALS_APTA!$A$4:$BJ$126,$L73,FALSE))</f>
        <v>1604045.8071067601</v>
      </c>
      <c r="Q73" s="29">
        <f>IF(Q67=0,0,VLOOKUP(Q67,FAC_TOTALS_APTA!$A$4:$BJ$126,$L73,FALSE))</f>
        <v>627605.15419288306</v>
      </c>
      <c r="R73" s="29">
        <f>IF(R67=0,0,VLOOKUP(R67,FAC_TOTALS_APTA!$A$4:$BJ$126,$L73,FALSE))</f>
        <v>224488.81746843501</v>
      </c>
      <c r="S73" s="29">
        <f>IF(S67=0,0,VLOOKUP(S67,FAC_TOTALS_APTA!$A$4:$BJ$126,$L73,FALSE))</f>
        <v>-223302.56631538799</v>
      </c>
      <c r="T73" s="29">
        <f>IF(T67=0,0,VLOOKUP(T67,FAC_TOTALS_APTA!$A$4:$BJ$126,$L73,FALSE))</f>
        <v>486222.88513700402</v>
      </c>
      <c r="U73" s="29">
        <f>IF(U67=0,0,VLOOKUP(U67,FAC_TOTALS_APTA!$A$4:$BJ$126,$L73,FALSE))</f>
        <v>370910.487110238</v>
      </c>
      <c r="V73" s="29">
        <f>IF(V67=0,0,VLOOKUP(V67,FAC_TOTALS_APTA!$A$4:$BJ$126,$L73,FALSE))</f>
        <v>490514.402759285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5"/>
        <v>6231810.0134075293</v>
      </c>
      <c r="AD73" s="33">
        <f>AC73/G83</f>
        <v>5.9080119069493772E-2</v>
      </c>
    </row>
    <row r="74" spans="1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0.24101167174693</v>
      </c>
      <c r="H74" s="123">
        <f>VLOOKUP(H67,FAC_TOTALS_APTA!$A$4:$BJ$126,$F74,FALSE)</f>
        <v>0.20287939749310699</v>
      </c>
      <c r="I74" s="30">
        <f t="shared" si="22"/>
        <v>-0.15821754182039416</v>
      </c>
      <c r="J74" s="31" t="str">
        <f t="shared" si="23"/>
        <v/>
      </c>
      <c r="K74" s="31" t="str">
        <f t="shared" si="24"/>
        <v>TSD_POP_EMP_PCT_FAC</v>
      </c>
      <c r="L74" s="6">
        <f>MATCH($K74,FAC_TOTALS_APTA!$A$2:$BH$2,)</f>
        <v>35</v>
      </c>
      <c r="M74" s="29">
        <f>IF(M67=0,0,VLOOKUP(M67,FAC_TOTALS_APTA!$A$4:$BJ$126,$L74,FALSE))</f>
        <v>-157637.55346021499</v>
      </c>
      <c r="N74" s="29">
        <f>IF(N67=0,0,VLOOKUP(N67,FAC_TOTALS_APTA!$A$4:$BJ$126,$L74,FALSE))</f>
        <v>-12283.5569784545</v>
      </c>
      <c r="O74" s="29">
        <f>IF(O67=0,0,VLOOKUP(O67,FAC_TOTALS_APTA!$A$4:$BJ$126,$L74,FALSE))</f>
        <v>-389491.01669312897</v>
      </c>
      <c r="P74" s="29">
        <f>IF(P67=0,0,VLOOKUP(P67,FAC_TOTALS_APTA!$A$4:$BJ$126,$L74,FALSE))</f>
        <v>-36920.692263008401</v>
      </c>
      <c r="Q74" s="29">
        <f>IF(Q67=0,0,VLOOKUP(Q67,FAC_TOTALS_APTA!$A$4:$BJ$126,$L74,FALSE))</f>
        <v>-357411.99302087101</v>
      </c>
      <c r="R74" s="29">
        <f>IF(R67=0,0,VLOOKUP(R67,FAC_TOTALS_APTA!$A$4:$BJ$126,$L74,FALSE))</f>
        <v>-449412.30178167199</v>
      </c>
      <c r="S74" s="29">
        <f>IF(S67=0,0,VLOOKUP(S67,FAC_TOTALS_APTA!$A$4:$BJ$126,$L74,FALSE))</f>
        <v>740313.12811436097</v>
      </c>
      <c r="T74" s="29">
        <f>IF(T67=0,0,VLOOKUP(T67,FAC_TOTALS_APTA!$A$4:$BJ$126,$L74,FALSE))</f>
        <v>292563.05225158198</v>
      </c>
      <c r="U74" s="29">
        <f>IF(U67=0,0,VLOOKUP(U67,FAC_TOTALS_APTA!$A$4:$BJ$126,$L74,FALSE))</f>
        <v>-770438.16484225099</v>
      </c>
      <c r="V74" s="29">
        <f>IF(V67=0,0,VLOOKUP(V67,FAC_TOTALS_APTA!$A$4:$BJ$126,$L74,FALSE))</f>
        <v>-1263409.5862324999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5"/>
        <v>-2404128.6849061577</v>
      </c>
      <c r="AD74" s="33">
        <f>AC74/G83</f>
        <v>-2.2792127593276295E-2</v>
      </c>
    </row>
    <row r="75" spans="1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1.9327110653241599</v>
      </c>
      <c r="H75" s="125">
        <f>VLOOKUP(H67,FAC_TOTALS_APTA!$A$4:$BJ$126,$F75,FALSE)</f>
        <v>3.99676458590372</v>
      </c>
      <c r="I75" s="30">
        <f t="shared" si="22"/>
        <v>1.0679576257475252</v>
      </c>
      <c r="J75" s="31" t="str">
        <f t="shared" si="23"/>
        <v>_log</v>
      </c>
      <c r="K75" s="31" t="str">
        <f t="shared" si="24"/>
        <v>GAS_PRICE_2018_log_FAC</v>
      </c>
      <c r="L75" s="6">
        <f>MATCH($K75,FAC_TOTALS_APTA!$A$2:$BH$2,)</f>
        <v>36</v>
      </c>
      <c r="M75" s="29">
        <f>IF(M67=0,0,VLOOKUP(M67,FAC_TOTALS_APTA!$A$4:$BJ$126,$L75,FALSE))</f>
        <v>1098838.5549969</v>
      </c>
      <c r="N75" s="29">
        <f>IF(N67=0,0,VLOOKUP(N67,FAC_TOTALS_APTA!$A$4:$BJ$126,$L75,FALSE))</f>
        <v>1487179.75837339</v>
      </c>
      <c r="O75" s="29">
        <f>IF(O67=0,0,VLOOKUP(O67,FAC_TOTALS_APTA!$A$4:$BJ$126,$L75,FALSE))</f>
        <v>2808453.7166755199</v>
      </c>
      <c r="P75" s="29">
        <f>IF(P67=0,0,VLOOKUP(P67,FAC_TOTALS_APTA!$A$4:$BJ$126,$L75,FALSE))</f>
        <v>1836963.7571892799</v>
      </c>
      <c r="Q75" s="29">
        <f>IF(Q67=0,0,VLOOKUP(Q67,FAC_TOTALS_APTA!$A$4:$BJ$126,$L75,FALSE))</f>
        <v>1330375.6659583901</v>
      </c>
      <c r="R75" s="29">
        <f>IF(R67=0,0,VLOOKUP(R67,FAC_TOTALS_APTA!$A$4:$BJ$126,$L75,FALSE))</f>
        <v>3200417.72233593</v>
      </c>
      <c r="S75" s="29">
        <f>IF(S67=0,0,VLOOKUP(S67,FAC_TOTALS_APTA!$A$4:$BJ$126,$L75,FALSE))</f>
        <v>-9329582.3408336006</v>
      </c>
      <c r="T75" s="29">
        <f>IF(T67=0,0,VLOOKUP(T67,FAC_TOTALS_APTA!$A$4:$BJ$126,$L75,FALSE))</f>
        <v>4493662.0160548799</v>
      </c>
      <c r="U75" s="29">
        <f>IF(U67=0,0,VLOOKUP(U67,FAC_TOTALS_APTA!$A$4:$BJ$126,$L75,FALSE))</f>
        <v>6491617.4410949899</v>
      </c>
      <c r="V75" s="29">
        <f>IF(V67=0,0,VLOOKUP(V67,FAC_TOTALS_APTA!$A$4:$BJ$126,$L75,FALSE))</f>
        <v>68521.629901242399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5"/>
        <v>13486447.921746921</v>
      </c>
      <c r="AD75" s="33">
        <f>AC75/G83</f>
        <v>0.12785706677948902</v>
      </c>
    </row>
    <row r="76" spans="1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34213.9259747588</v>
      </c>
      <c r="H76" s="123">
        <f>VLOOKUP(H67,FAC_TOTALS_APTA!$A$4:$BJ$126,$F76,FALSE)</f>
        <v>25928.146323228299</v>
      </c>
      <c r="I76" s="30">
        <f t="shared" si="22"/>
        <v>-0.24217564677153114</v>
      </c>
      <c r="J76" s="31" t="str">
        <f t="shared" si="23"/>
        <v>_log</v>
      </c>
      <c r="K76" s="31" t="str">
        <f t="shared" si="24"/>
        <v>TOTAL_MED_INC_INDIV_2018_log_FAC</v>
      </c>
      <c r="L76" s="6">
        <f>MATCH($K76,FAC_TOTALS_APTA!$A$2:$BH$2,)</f>
        <v>37</v>
      </c>
      <c r="M76" s="29">
        <f>IF(M67=0,0,VLOOKUP(M67,FAC_TOTALS_APTA!$A$4:$BJ$126,$L76,FALSE))</f>
        <v>227595.29957161201</v>
      </c>
      <c r="N76" s="29">
        <f>IF(N67=0,0,VLOOKUP(N67,FAC_TOTALS_APTA!$A$4:$BJ$126,$L76,FALSE))</f>
        <v>348565.11243169202</v>
      </c>
      <c r="O76" s="29">
        <f>IF(O67=0,0,VLOOKUP(O67,FAC_TOTALS_APTA!$A$4:$BJ$126,$L76,FALSE))</f>
        <v>436934.23285973701</v>
      </c>
      <c r="P76" s="29">
        <f>IF(P67=0,0,VLOOKUP(P67,FAC_TOTALS_APTA!$A$4:$BJ$126,$L76,FALSE))</f>
        <v>732225.040264401</v>
      </c>
      <c r="Q76" s="29">
        <f>IF(Q67=0,0,VLOOKUP(Q67,FAC_TOTALS_APTA!$A$4:$BJ$126,$L76,FALSE))</f>
        <v>-178444.49820458199</v>
      </c>
      <c r="R76" s="29">
        <f>IF(R67=0,0,VLOOKUP(R67,FAC_TOTALS_APTA!$A$4:$BJ$126,$L76,FALSE))</f>
        <v>-115920.45662393401</v>
      </c>
      <c r="S76" s="29">
        <f>IF(S67=0,0,VLOOKUP(S67,FAC_TOTALS_APTA!$A$4:$BJ$126,$L76,FALSE))</f>
        <v>932126.30476456205</v>
      </c>
      <c r="T76" s="29">
        <f>IF(T67=0,0,VLOOKUP(T67,FAC_TOTALS_APTA!$A$4:$BJ$126,$L76,FALSE))</f>
        <v>-58128.772715062201</v>
      </c>
      <c r="U76" s="29">
        <f>IF(U67=0,0,VLOOKUP(U67,FAC_TOTALS_APTA!$A$4:$BJ$126,$L76,FALSE))</f>
        <v>108858.959083518</v>
      </c>
      <c r="V76" s="29">
        <f>IF(V67=0,0,VLOOKUP(V67,FAC_TOTALS_APTA!$A$4:$BJ$126,$L76,FALSE))</f>
        <v>326236.73305484699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5"/>
        <v>2760047.954486791</v>
      </c>
      <c r="AD76" s="33">
        <f>AC76/G83</f>
        <v>2.6166388487095356E-2</v>
      </c>
    </row>
    <row r="77" spans="1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6.6866462964353799</v>
      </c>
      <c r="H77" s="117">
        <f>VLOOKUP(H67,FAC_TOTALS_APTA!$A$4:$BJ$126,$F77,FALSE)</f>
        <v>7.33093904795337</v>
      </c>
      <c r="I77" s="30">
        <f t="shared" si="22"/>
        <v>9.6355141719019821E-2</v>
      </c>
      <c r="J77" s="31" t="str">
        <f t="shared" si="23"/>
        <v/>
      </c>
      <c r="K77" s="31" t="str">
        <f t="shared" si="24"/>
        <v>PCT_HH_NO_VEH_FAC</v>
      </c>
      <c r="L77" s="6">
        <f>MATCH($K77,FAC_TOTALS_APTA!$A$2:$BH$2,)</f>
        <v>38</v>
      </c>
      <c r="M77" s="29">
        <f>IF(M67=0,0,VLOOKUP(M67,FAC_TOTALS_APTA!$A$4:$BJ$126,$L77,FALSE))</f>
        <v>27795.959322862302</v>
      </c>
      <c r="N77" s="29">
        <f>IF(N67=0,0,VLOOKUP(N67,FAC_TOTALS_APTA!$A$4:$BJ$126,$L77,FALSE))</f>
        <v>22886.803228936398</v>
      </c>
      <c r="O77" s="29">
        <f>IF(O67=0,0,VLOOKUP(O67,FAC_TOTALS_APTA!$A$4:$BJ$126,$L77,FALSE))</f>
        <v>32308.866946373499</v>
      </c>
      <c r="P77" s="29">
        <f>IF(P67=0,0,VLOOKUP(P67,FAC_TOTALS_APTA!$A$4:$BJ$126,$L77,FALSE))</f>
        <v>46789.709501818397</v>
      </c>
      <c r="Q77" s="29">
        <f>IF(Q67=0,0,VLOOKUP(Q67,FAC_TOTALS_APTA!$A$4:$BJ$126,$L77,FALSE))</f>
        <v>43079.362670413902</v>
      </c>
      <c r="R77" s="29">
        <f>IF(R67=0,0,VLOOKUP(R67,FAC_TOTALS_APTA!$A$4:$BJ$126,$L77,FALSE))</f>
        <v>-13325.3094446258</v>
      </c>
      <c r="S77" s="29">
        <f>IF(S67=0,0,VLOOKUP(S67,FAC_TOTALS_APTA!$A$4:$BJ$126,$L77,FALSE))</f>
        <v>47980.195586786504</v>
      </c>
      <c r="T77" s="29">
        <f>IF(T67=0,0,VLOOKUP(T67,FAC_TOTALS_APTA!$A$4:$BJ$126,$L77,FALSE))</f>
        <v>149134.700535468</v>
      </c>
      <c r="U77" s="29">
        <f>IF(U67=0,0,VLOOKUP(U67,FAC_TOTALS_APTA!$A$4:$BJ$126,$L77,FALSE))</f>
        <v>53748.020385487602</v>
      </c>
      <c r="V77" s="29">
        <f>IF(V67=0,0,VLOOKUP(V67,FAC_TOTALS_APTA!$A$4:$BJ$126,$L77,FALSE))</f>
        <v>-69259.491019562905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5"/>
        <v>341138.81771395786</v>
      </c>
      <c r="AD77" s="33">
        <f>AC77/G83</f>
        <v>3.2341361380409843E-3</v>
      </c>
    </row>
    <row r="78" spans="1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3.3043487636261699</v>
      </c>
      <c r="H78" s="125">
        <f>VLOOKUP(H67,FAC_TOTALS_APTA!$A$4:$BJ$126,$F78,FALSE)</f>
        <v>3.7964745491418501</v>
      </c>
      <c r="I78" s="30">
        <f t="shared" si="22"/>
        <v>0.14893276125478505</v>
      </c>
      <c r="J78" s="31" t="str">
        <f t="shared" si="23"/>
        <v/>
      </c>
      <c r="K78" s="31" t="str">
        <f t="shared" si="24"/>
        <v>JTW_HOME_PCT_FAC</v>
      </c>
      <c r="L78" s="6">
        <f>MATCH($K78,FAC_TOTALS_APTA!$A$2:$BH$2,)</f>
        <v>39</v>
      </c>
      <c r="M78" s="29">
        <f>IF(M67=0,0,VLOOKUP(M67,FAC_TOTALS_APTA!$A$4:$BJ$126,$L78,FALSE))</f>
        <v>0</v>
      </c>
      <c r="N78" s="29">
        <f>IF(N67=0,0,VLOOKUP(N67,FAC_TOTALS_APTA!$A$4:$BJ$126,$L78,FALSE))</f>
        <v>0</v>
      </c>
      <c r="O78" s="29">
        <f>IF(O67=0,0,VLOOKUP(O67,FAC_TOTALS_APTA!$A$4:$BJ$126,$L78,FALSE))</f>
        <v>0</v>
      </c>
      <c r="P78" s="29">
        <f>IF(P67=0,0,VLOOKUP(P67,FAC_TOTALS_APTA!$A$4:$BJ$126,$L78,FALSE))</f>
        <v>-480094.96472240199</v>
      </c>
      <c r="Q78" s="29">
        <f>IF(Q67=0,0,VLOOKUP(Q67,FAC_TOTALS_APTA!$A$4:$BJ$126,$L78,FALSE))</f>
        <v>-249263.24644504799</v>
      </c>
      <c r="R78" s="29">
        <f>IF(R67=0,0,VLOOKUP(R67,FAC_TOTALS_APTA!$A$4:$BJ$126,$L78,FALSE))</f>
        <v>59332.945844147798</v>
      </c>
      <c r="S78" s="29">
        <f>IF(S67=0,0,VLOOKUP(S67,FAC_TOTALS_APTA!$A$4:$BJ$126,$L78,FALSE))</f>
        <v>81003.697285718503</v>
      </c>
      <c r="T78" s="29">
        <f>IF(T67=0,0,VLOOKUP(T67,FAC_TOTALS_APTA!$A$4:$BJ$126,$L78,FALSE))</f>
        <v>-640607.46830916998</v>
      </c>
      <c r="U78" s="29">
        <f>IF(U67=0,0,VLOOKUP(U67,FAC_TOTALS_APTA!$A$4:$BJ$126,$L78,FALSE))</f>
        <v>194826.60235414401</v>
      </c>
      <c r="V78" s="29">
        <f>IF(V67=0,0,VLOOKUP(V67,FAC_TOTALS_APTA!$A$4:$BJ$126,$L78,FALSE))</f>
        <v>275489.54937302502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5"/>
        <v>-759312.88461958454</v>
      </c>
      <c r="AD78" s="33">
        <f>AC78/G83</f>
        <v>-7.1985980859189261E-3</v>
      </c>
    </row>
    <row r="79" spans="1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0</v>
      </c>
      <c r="I79" s="30" t="str">
        <f t="shared" si="22"/>
        <v>-</v>
      </c>
      <c r="J79" s="31" t="str">
        <f t="shared" si="23"/>
        <v/>
      </c>
      <c r="K79" s="31" t="str">
        <f t="shared" si="24"/>
        <v>YEARS_SINCE_TNC_BUS_MIDLOW_FAC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0</v>
      </c>
      <c r="P79" s="29">
        <f>IF(P67=0,0,VLOOKUP(P67,FAC_TOTALS_APTA!$A$4:$BJ$126,$L79,FALSE))</f>
        <v>0</v>
      </c>
      <c r="Q79" s="29">
        <f>IF(Q67=0,0,VLOOKUP(Q67,FAC_TOTALS_APTA!$A$4:$BJ$126,$L79,FALSE))</f>
        <v>0</v>
      </c>
      <c r="R79" s="29">
        <f>IF(R67=0,0,VLOOKUP(R67,FAC_TOTALS_APTA!$A$4:$BJ$126,$L79,FALSE))</f>
        <v>0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5"/>
        <v>0</v>
      </c>
      <c r="AD79" s="33">
        <f>AC79/G83</f>
        <v>0</v>
      </c>
    </row>
    <row r="80" spans="1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3.0372520728264501E-2</v>
      </c>
      <c r="H80" s="125">
        <f>VLOOKUP(H67,FAC_TOTALS_APTA!$A$4:$BJ$126,$F80,FALSE)</f>
        <v>3.8681875663871497E-2</v>
      </c>
      <c r="I80" s="30">
        <f t="shared" si="22"/>
        <v>0.27358134051331318</v>
      </c>
      <c r="J80" s="31" t="str">
        <f t="shared" ref="J80:J81" si="26">IF(C80="Log","_log","")</f>
        <v/>
      </c>
      <c r="K80" s="31" t="str">
        <f t="shared" si="24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0</v>
      </c>
      <c r="O80" s="29">
        <f>IF(O67=0,0,VLOOKUP(O67,FAC_TOTALS_APTA!$A$4:$BJ$126,$L80,FALSE))</f>
        <v>0</v>
      </c>
      <c r="P80" s="29">
        <f>IF(P67=0,0,VLOOKUP(P67,FAC_TOTALS_APTA!$A$4:$BJ$126,$L80,FALSE))</f>
        <v>0</v>
      </c>
      <c r="Q80" s="29">
        <f>IF(Q67=0,0,VLOOKUP(Q67,FAC_TOTALS_APTA!$A$4:$BJ$126,$L80,FALSE))</f>
        <v>0</v>
      </c>
      <c r="R80" s="29">
        <f>IF(R67=0,0,VLOOKUP(R67,FAC_TOTALS_APTA!$A$4:$BJ$126,$L80,FALSE))</f>
        <v>0</v>
      </c>
      <c r="S80" s="29">
        <f>IF(S67=0,0,VLOOKUP(S67,FAC_TOTALS_APTA!$A$4:$BJ$126,$L80,FALSE))</f>
        <v>0</v>
      </c>
      <c r="T80" s="29">
        <f>IF(T67=0,0,VLOOKUP(T67,FAC_TOTALS_APTA!$A$4:$BJ$126,$L80,FALSE))</f>
        <v>-50285.031712798896</v>
      </c>
      <c r="U80" s="29">
        <f>IF(U67=0,0,VLOOKUP(U67,FAC_TOTALS_APTA!$A$4:$BJ$126,$L80,FALSE))</f>
        <v>0</v>
      </c>
      <c r="V80" s="29">
        <f>IF(V67=0,0,VLOOKUP(V67,FAC_TOTALS_APTA!$A$4:$BJ$126,$L80,FALSE))</f>
        <v>-32647.100337456799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5"/>
        <v>-82932.132050255692</v>
      </c>
      <c r="AD80" s="33">
        <f>AC80/G83</f>
        <v>-7.8623068188450477E-4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0</v>
      </c>
      <c r="I81" s="36" t="str">
        <f t="shared" si="22"/>
        <v>-</v>
      </c>
      <c r="J81" s="37" t="str">
        <f t="shared" si="26"/>
        <v/>
      </c>
      <c r="K81" s="37" t="str">
        <f t="shared" si="24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0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5"/>
        <v>0</v>
      </c>
      <c r="AD81" s="40">
        <f>AC81/G83</f>
        <v>0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si="24"/>
        <v>New_Reporter_FAC</v>
      </c>
      <c r="L82" s="44">
        <f>MATCH($K82,FAC_TOTALS_APTA!$A$2:$BH$2,)</f>
        <v>51</v>
      </c>
      <c r="M82" s="45">
        <f>IF(M67=0,0,VLOOKUP(M67,FAC_TOTALS_APTA!$A$4:$BJ$126,$L82,FALSE))</f>
        <v>13655748</v>
      </c>
      <c r="N82" s="45">
        <f>IF(N67=0,0,VLOOKUP(N67,FAC_TOTALS_APTA!$A$4:$BJ$126,$L82,FALSE))</f>
        <v>44950739</v>
      </c>
      <c r="O82" s="45">
        <f>IF(O67=0,0,VLOOKUP(O67,FAC_TOTALS_APTA!$A$4:$BJ$126,$L82,FALSE))</f>
        <v>27514218</v>
      </c>
      <c r="P82" s="45">
        <f>IF(P67=0,0,VLOOKUP(P67,FAC_TOTALS_APTA!$A$4:$BJ$126,$L82,FALSE))</f>
        <v>26468097.999999899</v>
      </c>
      <c r="Q82" s="45">
        <f>IF(Q67=0,0,VLOOKUP(Q67,FAC_TOTALS_APTA!$A$4:$BJ$126,$L82,FALSE))</f>
        <v>12183549</v>
      </c>
      <c r="R82" s="45">
        <f>IF(R67=0,0,VLOOKUP(R67,FAC_TOTALS_APTA!$A$4:$BJ$126,$L82,FALSE))</f>
        <v>4015598.9999999902</v>
      </c>
      <c r="S82" s="45">
        <f>IF(S67=0,0,VLOOKUP(S67,FAC_TOTALS_APTA!$A$4:$BJ$126,$L82,FALSE))</f>
        <v>13248340.999999899</v>
      </c>
      <c r="T82" s="45">
        <f>IF(T67=0,0,VLOOKUP(T67,FAC_TOTALS_APTA!$A$4:$BJ$126,$L82,FALSE))</f>
        <v>1770537</v>
      </c>
      <c r="U82" s="45">
        <f>IF(U67=0,0,VLOOKUP(U67,FAC_TOTALS_APTA!$A$4:$BJ$126,$L82,FALSE))</f>
        <v>1273013.99999999</v>
      </c>
      <c r="V82" s="45">
        <f>IF(V67=0,0,VLOOKUP(V67,FAC_TOTALS_APTA!$A$4:$BJ$126,$L82,FALSE))</f>
        <v>6209327.9999999898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151289170.99999979</v>
      </c>
      <c r="AD82" s="49">
        <f>AC82/G84</f>
        <v>1.6204595660936241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105480661.033829</v>
      </c>
      <c r="H83" s="117">
        <f>VLOOKUP(H67,FAC_TOTALS_APTA!$A$4:$BH$126,$F83,FALSE)</f>
        <v>308238348.62721401</v>
      </c>
      <c r="I83" s="112">
        <f t="shared" ref="I83" si="27">H83/G83-1</f>
        <v>1.9222261749796772</v>
      </c>
      <c r="J83" s="31"/>
      <c r="K83" s="31"/>
      <c r="L83" s="6"/>
      <c r="M83" s="29">
        <f t="shared" ref="M83:AB83" si="28">SUM(M69:M76)</f>
        <v>2695788.6334569058</v>
      </c>
      <c r="N83" s="29">
        <f t="shared" si="28"/>
        <v>4011455.1094346666</v>
      </c>
      <c r="O83" s="29">
        <f t="shared" si="28"/>
        <v>3139246.8907468468</v>
      </c>
      <c r="P83" s="29">
        <f t="shared" si="28"/>
        <v>6761303.1389231281</v>
      </c>
      <c r="Q83" s="29">
        <f t="shared" si="28"/>
        <v>4819169.4017691771</v>
      </c>
      <c r="R83" s="29">
        <f t="shared" si="28"/>
        <v>5717401.310525218</v>
      </c>
      <c r="S83" s="29">
        <f t="shared" si="28"/>
        <v>-10520103.380303647</v>
      </c>
      <c r="T83" s="29">
        <f t="shared" si="28"/>
        <v>7212834.7802539114</v>
      </c>
      <c r="U83" s="29">
        <f t="shared" si="28"/>
        <v>8567286.8989812993</v>
      </c>
      <c r="V83" s="29">
        <f t="shared" si="28"/>
        <v>-176092.80880707555</v>
      </c>
      <c r="W83" s="29">
        <f t="shared" si="28"/>
        <v>0</v>
      </c>
      <c r="X83" s="29">
        <f t="shared" si="28"/>
        <v>0</v>
      </c>
      <c r="Y83" s="29">
        <f t="shared" si="28"/>
        <v>0</v>
      </c>
      <c r="Z83" s="29">
        <f t="shared" si="28"/>
        <v>0</v>
      </c>
      <c r="AA83" s="29">
        <f t="shared" si="28"/>
        <v>0</v>
      </c>
      <c r="AB83" s="29">
        <f t="shared" si="28"/>
        <v>0</v>
      </c>
      <c r="AC83" s="32">
        <f>H83-G83</f>
        <v>202757687.59338501</v>
      </c>
      <c r="AD83" s="33">
        <f>I83</f>
        <v>1.9222261749796772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93361892</v>
      </c>
      <c r="H84" s="114">
        <f>VLOOKUP(H67,FAC_TOTALS_APTA!$A$4:$BH$126,$F84,FALSE)</f>
        <v>308556319.99999899</v>
      </c>
      <c r="I84" s="113">
        <f t="shared" ref="I84" si="29">H84/G84-1</f>
        <v>2.3049493041550506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215194427.99999899</v>
      </c>
      <c r="AD84" s="52">
        <f>I84</f>
        <v>2.3049493041550506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0.38272312917537343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2002</v>
      </c>
      <c r="H93" s="128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0_10_2002</v>
      </c>
      <c r="H95" s="104" t="str">
        <f>CONCATENATE($C90,"_",$C91,"_",H93)</f>
        <v>0_10_2012</v>
      </c>
      <c r="I95" s="28"/>
      <c r="J95" s="6"/>
      <c r="K95" s="6"/>
      <c r="L95" s="6"/>
      <c r="M95" s="6" t="str">
        <f>IF($G93+M94&gt;$H93,0,CONCATENATE($C90,"_",$C91,"_",$G93+M94))</f>
        <v>0_10_2003</v>
      </c>
      <c r="N95" s="6" t="str">
        <f t="shared" ref="N95:AB95" si="30">IF($G93+N94&gt;$H93,0,CONCATENATE($C90,"_",$C91,"_",$G93+N94))</f>
        <v>0_10_2004</v>
      </c>
      <c r="O95" s="6" t="str">
        <f t="shared" si="30"/>
        <v>0_10_2005</v>
      </c>
      <c r="P95" s="6" t="str">
        <f t="shared" si="30"/>
        <v>0_10_2006</v>
      </c>
      <c r="Q95" s="6" t="str">
        <f t="shared" si="30"/>
        <v>0_10_2007</v>
      </c>
      <c r="R95" s="6" t="str">
        <f t="shared" si="30"/>
        <v>0_10_2008</v>
      </c>
      <c r="S95" s="6" t="str">
        <f t="shared" si="30"/>
        <v>0_10_2009</v>
      </c>
      <c r="T95" s="6" t="str">
        <f t="shared" si="30"/>
        <v>0_10_2010</v>
      </c>
      <c r="U95" s="6" t="str">
        <f t="shared" si="30"/>
        <v>0_10_2011</v>
      </c>
      <c r="V95" s="6" t="str">
        <f t="shared" si="30"/>
        <v>0_10_2012</v>
      </c>
      <c r="W95" s="6">
        <f t="shared" si="30"/>
        <v>0</v>
      </c>
      <c r="X95" s="6">
        <f t="shared" si="30"/>
        <v>0</v>
      </c>
      <c r="Y95" s="6">
        <f t="shared" si="30"/>
        <v>0</v>
      </c>
      <c r="Z95" s="6">
        <f t="shared" si="30"/>
        <v>0</v>
      </c>
      <c r="AA95" s="6">
        <f t="shared" si="30"/>
        <v>0</v>
      </c>
      <c r="AB95" s="6">
        <f t="shared" si="30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253905652</v>
      </c>
      <c r="H97" s="117">
        <f>VLOOKUP(H95,FAC_TOTALS_APTA!$A$4:$BJ$126,$F97,FALSE)</f>
        <v>227959423.99999899</v>
      </c>
      <c r="I97" s="30">
        <f>IFERROR(H97/G97-1,"-")</f>
        <v>-0.10218846172042284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-69697429.059754699</v>
      </c>
      <c r="N97" s="29">
        <f>IF(N95=0,0,VLOOKUP(N95,FAC_TOTALS_APTA!$A$4:$BJ$126,$L97,FALSE))</f>
        <v>34614000.003560796</v>
      </c>
      <c r="O97" s="29">
        <f>IF(O95=0,0,VLOOKUP(O95,FAC_TOTALS_APTA!$A$4:$BJ$126,$L97,FALSE))</f>
        <v>33825963.156072997</v>
      </c>
      <c r="P97" s="29">
        <f>IF(P95=0,0,VLOOKUP(P95,FAC_TOTALS_APTA!$A$4:$BJ$126,$L97,FALSE))</f>
        <v>-5778201.6512630703</v>
      </c>
      <c r="Q97" s="29">
        <f>IF(Q95=0,0,VLOOKUP(Q95,FAC_TOTALS_APTA!$A$4:$BJ$126,$L97,FALSE))</f>
        <v>12449454.325655101</v>
      </c>
      <c r="R97" s="29">
        <f>IF(R95=0,0,VLOOKUP(R95,FAC_TOTALS_APTA!$A$4:$BJ$126,$L97,FALSE))</f>
        <v>13633484.866386199</v>
      </c>
      <c r="S97" s="29">
        <f>IF(S95=0,0,VLOOKUP(S95,FAC_TOTALS_APTA!$A$4:$BJ$126,$L97,FALSE))</f>
        <v>770383.03081256698</v>
      </c>
      <c r="T97" s="29">
        <f>IF(T95=0,0,VLOOKUP(T95,FAC_TOTALS_APTA!$A$4:$BJ$126,$L97,FALSE))</f>
        <v>-76481726.498581395</v>
      </c>
      <c r="U97" s="29">
        <f>IF(U95=0,0,VLOOKUP(U95,FAC_TOTALS_APTA!$A$4:$BJ$126,$L97,FALSE))</f>
        <v>-18231878.895984299</v>
      </c>
      <c r="V97" s="29">
        <f>IF(V95=0,0,VLOOKUP(V95,FAC_TOTALS_APTA!$A$4:$BJ$126,$L97,FALSE))</f>
        <v>-1680691.6418707001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-76576642.364966512</v>
      </c>
      <c r="AD97" s="33">
        <f>AC97/G111</f>
        <v>-6.8499678069493766E-2</v>
      </c>
      <c r="AE97" s="103"/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0.97956348559999995</v>
      </c>
      <c r="H98" s="123">
        <f>VLOOKUP(H95,FAC_TOTALS_APTA!$A$4:$BJ$126,$F98,FALSE)</f>
        <v>1.36910030643</v>
      </c>
      <c r="I98" s="30">
        <f t="shared" ref="I98:I109" si="31">IFERROR(H98/G98-1,"-")</f>
        <v>0.39766368036003485</v>
      </c>
      <c r="J98" s="31" t="str">
        <f t="shared" ref="J98:J107" si="32">IF(C98="Log","_log","")</f>
        <v>_log</v>
      </c>
      <c r="K98" s="31" t="str">
        <f t="shared" ref="K98:K110" si="33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-12649401.390747299</v>
      </c>
      <c r="N98" s="29">
        <f>IF(N95=0,0,VLOOKUP(N95,FAC_TOTALS_APTA!$A$4:$BJ$126,$L98,FALSE))</f>
        <v>-3603753.6064460599</v>
      </c>
      <c r="O98" s="29">
        <f>IF(O95=0,0,VLOOKUP(O95,FAC_TOTALS_APTA!$A$4:$BJ$126,$L98,FALSE))</f>
        <v>2307542.98113205</v>
      </c>
      <c r="P98" s="29">
        <f>IF(P95=0,0,VLOOKUP(P95,FAC_TOTALS_APTA!$A$4:$BJ$126,$L98,FALSE))</f>
        <v>-2245814.00372861</v>
      </c>
      <c r="Q98" s="29">
        <f>IF(Q95=0,0,VLOOKUP(Q95,FAC_TOTALS_APTA!$A$4:$BJ$126,$L98,FALSE))</f>
        <v>-1873767.99703619</v>
      </c>
      <c r="R98" s="29">
        <f>IF(R95=0,0,VLOOKUP(R95,FAC_TOTALS_APTA!$A$4:$BJ$126,$L98,FALSE))</f>
        <v>-698323.04440483905</v>
      </c>
      <c r="S98" s="29">
        <f>IF(S95=0,0,VLOOKUP(S95,FAC_TOTALS_APTA!$A$4:$BJ$126,$L98,FALSE))</f>
        <v>-3511175.36682763</v>
      </c>
      <c r="T98" s="29">
        <f>IF(T95=0,0,VLOOKUP(T95,FAC_TOTALS_APTA!$A$4:$BJ$126,$L98,FALSE))</f>
        <v>-2037482.2113970499</v>
      </c>
      <c r="U98" s="29">
        <f>IF(U95=0,0,VLOOKUP(U95,FAC_TOTALS_APTA!$A$4:$BJ$126,$L98,FALSE))</f>
        <v>-4381628.0307029299</v>
      </c>
      <c r="V98" s="29">
        <f>IF(V95=0,0,VLOOKUP(V95,FAC_TOTALS_APTA!$A$4:$BJ$126,$L98,FALSE))</f>
        <v>2251310.3812011899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4">SUM(M98:AB98)</f>
        <v>-26442492.288957365</v>
      </c>
      <c r="AD98" s="33">
        <f>AC98/G111</f>
        <v>-2.3653455586573405E-2</v>
      </c>
      <c r="AE98" s="103"/>
    </row>
    <row r="99" spans="1:31" s="13" customFormat="1" x14ac:dyDescent="0.25">
      <c r="A99" s="6"/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2"/>
        <v/>
      </c>
      <c r="K99" s="120" t="str">
        <f t="shared" si="33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4"/>
        <v>0</v>
      </c>
      <c r="AD99" s="122">
        <f>AC99/G112</f>
        <v>0</v>
      </c>
      <c r="AE99" s="6"/>
    </row>
    <row r="100" spans="1:31" s="13" customFormat="1" x14ac:dyDescent="0.25">
      <c r="A100" s="6"/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2"/>
        <v/>
      </c>
      <c r="K100" s="120" t="str">
        <f t="shared" si="33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4"/>
        <v>0</v>
      </c>
      <c r="AD100" s="122">
        <f>AC100/G112</f>
        <v>0</v>
      </c>
      <c r="AE100" s="6"/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25697520.3899999</v>
      </c>
      <c r="H101" s="117">
        <f>VLOOKUP(H95,FAC_TOTALS_APTA!$A$4:$BJ$126,$F101,FALSE)</f>
        <v>27909105.420000002</v>
      </c>
      <c r="I101" s="30">
        <f t="shared" si="31"/>
        <v>8.606219574635432E-2</v>
      </c>
      <c r="J101" s="31" t="str">
        <f t="shared" si="32"/>
        <v>_log</v>
      </c>
      <c r="K101" s="31" t="str">
        <f t="shared" si="33"/>
        <v>POP_EMP_log_FAC</v>
      </c>
      <c r="L101" s="6">
        <f>MATCH($K101,FAC_TOTALS_APTA!$A$2:$BH$2,)</f>
        <v>34</v>
      </c>
      <c r="M101" s="29">
        <f>IF(M95=0,0,VLOOKUP(M95,FAC_TOTALS_APTA!$A$4:$BJ$126,$L101,FALSE))</f>
        <v>3496739.6980867698</v>
      </c>
      <c r="N101" s="29">
        <f>IF(N95=0,0,VLOOKUP(N95,FAC_TOTALS_APTA!$A$4:$BJ$126,$L101,FALSE))</f>
        <v>4888977.7856313596</v>
      </c>
      <c r="O101" s="29">
        <f>IF(O95=0,0,VLOOKUP(O95,FAC_TOTALS_APTA!$A$4:$BJ$126,$L101,FALSE))</f>
        <v>4678077.9638432497</v>
      </c>
      <c r="P101" s="29">
        <f>IF(P95=0,0,VLOOKUP(P95,FAC_TOTALS_APTA!$A$4:$BJ$126,$L101,FALSE))</f>
        <v>5435513.0950135803</v>
      </c>
      <c r="Q101" s="29">
        <f>IF(Q95=0,0,VLOOKUP(Q95,FAC_TOTALS_APTA!$A$4:$BJ$126,$L101,FALSE))</f>
        <v>540227.85144220199</v>
      </c>
      <c r="R101" s="29">
        <f>IF(R95=0,0,VLOOKUP(R95,FAC_TOTALS_APTA!$A$4:$BJ$126,$L101,FALSE))</f>
        <v>2095667.2584476499</v>
      </c>
      <c r="S101" s="29">
        <f>IF(S95=0,0,VLOOKUP(S95,FAC_TOTALS_APTA!$A$4:$BJ$126,$L101,FALSE))</f>
        <v>-1935774.8194361799</v>
      </c>
      <c r="T101" s="29">
        <f>IF(T95=0,0,VLOOKUP(T95,FAC_TOTALS_APTA!$A$4:$BJ$126,$L101,FALSE))</f>
        <v>-1539730.9796641599</v>
      </c>
      <c r="U101" s="29">
        <f>IF(U95=0,0,VLOOKUP(U95,FAC_TOTALS_APTA!$A$4:$BJ$126,$L101,FALSE))</f>
        <v>1076754.38648767</v>
      </c>
      <c r="V101" s="29">
        <f>IF(V95=0,0,VLOOKUP(V95,FAC_TOTALS_APTA!$A$4:$BJ$126,$L101,FALSE))</f>
        <v>1822008.27067495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4"/>
        <v>20558460.510527097</v>
      </c>
      <c r="AD101" s="33">
        <f>AC101/G111</f>
        <v>1.8390045359572647E-2</v>
      </c>
      <c r="AE101" s="103"/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0.70319922136740198</v>
      </c>
      <c r="H102" s="123">
        <f>VLOOKUP(H95,FAC_TOTALS_APTA!$A$4:$BJ$126,$F102,FALSE)</f>
        <v>0.70702565886186597</v>
      </c>
      <c r="I102" s="30">
        <f t="shared" si="31"/>
        <v>5.4414700389220361E-3</v>
      </c>
      <c r="J102" s="31" t="str">
        <f t="shared" si="32"/>
        <v/>
      </c>
      <c r="K102" s="31" t="str">
        <f t="shared" si="33"/>
        <v>TSD_POP_EMP_PCT_FAC</v>
      </c>
      <c r="L102" s="6">
        <f>MATCH($K102,FAC_TOTALS_APTA!$A$2:$BH$2,)</f>
        <v>35</v>
      </c>
      <c r="M102" s="29">
        <f>IF(M95=0,0,VLOOKUP(M95,FAC_TOTALS_APTA!$A$4:$BJ$126,$L102,FALSE))</f>
        <v>-613097.21851076605</v>
      </c>
      <c r="N102" s="29">
        <f>IF(N95=0,0,VLOOKUP(N95,FAC_TOTALS_APTA!$A$4:$BJ$126,$L102,FALSE))</f>
        <v>-1694861.34221462</v>
      </c>
      <c r="O102" s="29">
        <f>IF(O95=0,0,VLOOKUP(O95,FAC_TOTALS_APTA!$A$4:$BJ$126,$L102,FALSE))</f>
        <v>-1089239.7796342999</v>
      </c>
      <c r="P102" s="29">
        <f>IF(P95=0,0,VLOOKUP(P95,FAC_TOTALS_APTA!$A$4:$BJ$126,$L102,FALSE))</f>
        <v>2369996.6299091498</v>
      </c>
      <c r="Q102" s="29">
        <f>IF(Q95=0,0,VLOOKUP(Q95,FAC_TOTALS_APTA!$A$4:$BJ$126,$L102,FALSE))</f>
        <v>-502112.44805599202</v>
      </c>
      <c r="R102" s="29">
        <f>IF(R95=0,0,VLOOKUP(R95,FAC_TOTALS_APTA!$A$4:$BJ$126,$L102,FALSE))</f>
        <v>-539689.01958862599</v>
      </c>
      <c r="S102" s="29">
        <f>IF(S95=0,0,VLOOKUP(S95,FAC_TOTALS_APTA!$A$4:$BJ$126,$L102,FALSE))</f>
        <v>3943744.30741524</v>
      </c>
      <c r="T102" s="29">
        <f>IF(T95=0,0,VLOOKUP(T95,FAC_TOTALS_APTA!$A$4:$BJ$126,$L102,FALSE))</f>
        <v>2232851.9194843899</v>
      </c>
      <c r="U102" s="29">
        <f>IF(U95=0,0,VLOOKUP(U95,FAC_TOTALS_APTA!$A$4:$BJ$126,$L102,FALSE))</f>
        <v>-59136.658694635298</v>
      </c>
      <c r="V102" s="29">
        <f>IF(V95=0,0,VLOOKUP(V95,FAC_TOTALS_APTA!$A$4:$BJ$126,$L102,FALSE))</f>
        <v>-2068711.90605827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4"/>
        <v>1979744.4840515708</v>
      </c>
      <c r="AD102" s="33">
        <f>AC102/G111</f>
        <v>1.7709298244111898E-3</v>
      </c>
      <c r="AE102" s="103"/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1.974</v>
      </c>
      <c r="H103" s="125">
        <f>VLOOKUP(H95,FAC_TOTALS_APTA!$A$4:$BJ$126,$F103,FALSE)</f>
        <v>4.1093000000000002</v>
      </c>
      <c r="I103" s="30">
        <f t="shared" si="31"/>
        <v>1.0817122593718338</v>
      </c>
      <c r="J103" s="31" t="str">
        <f t="shared" si="32"/>
        <v>_log</v>
      </c>
      <c r="K103" s="31" t="str">
        <f t="shared" si="33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15259792.766914099</v>
      </c>
      <c r="N103" s="29">
        <f>IF(N95=0,0,VLOOKUP(N95,FAC_TOTALS_APTA!$A$4:$BJ$126,$L103,FALSE))</f>
        <v>15358003.728265399</v>
      </c>
      <c r="O103" s="29">
        <f>IF(O95=0,0,VLOOKUP(O95,FAC_TOTALS_APTA!$A$4:$BJ$126,$L103,FALSE))</f>
        <v>19712223.265579998</v>
      </c>
      <c r="P103" s="29">
        <f>IF(P95=0,0,VLOOKUP(P95,FAC_TOTALS_APTA!$A$4:$BJ$126,$L103,FALSE))</f>
        <v>13038447.810382901</v>
      </c>
      <c r="Q103" s="29">
        <f>IF(Q95=0,0,VLOOKUP(Q95,FAC_TOTALS_APTA!$A$4:$BJ$126,$L103,FALSE))</f>
        <v>4195893.6414462896</v>
      </c>
      <c r="R103" s="29">
        <f>IF(R95=0,0,VLOOKUP(R95,FAC_TOTALS_APTA!$A$4:$BJ$126,$L103,FALSE))</f>
        <v>15616196.2099963</v>
      </c>
      <c r="S103" s="29">
        <f>IF(S95=0,0,VLOOKUP(S95,FAC_TOTALS_APTA!$A$4:$BJ$126,$L103,FALSE))</f>
        <v>-38828997.848938398</v>
      </c>
      <c r="T103" s="29">
        <f>IF(T95=0,0,VLOOKUP(T95,FAC_TOTALS_APTA!$A$4:$BJ$126,$L103,FALSE))</f>
        <v>17175596.266945701</v>
      </c>
      <c r="U103" s="29">
        <f>IF(U95=0,0,VLOOKUP(U95,FAC_TOTALS_APTA!$A$4:$BJ$126,$L103,FALSE))</f>
        <v>25582730.044648301</v>
      </c>
      <c r="V103" s="29">
        <f>IF(V95=0,0,VLOOKUP(V95,FAC_TOTALS_APTA!$A$4:$BJ$126,$L103,FALSE))</f>
        <v>1266287.9006274401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4"/>
        <v>88376173.785868019</v>
      </c>
      <c r="AD103" s="33">
        <f>AC103/G111</f>
        <v>7.9054647296930236E-2</v>
      </c>
      <c r="AE103" s="103"/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42439.074999999903</v>
      </c>
      <c r="H104" s="123">
        <f>VLOOKUP(H95,FAC_TOTALS_APTA!$A$4:$BJ$126,$F104,FALSE)</f>
        <v>33963.31</v>
      </c>
      <c r="I104" s="30">
        <f t="shared" si="31"/>
        <v>-0.19971606355699134</v>
      </c>
      <c r="J104" s="31" t="str">
        <f t="shared" si="32"/>
        <v>_log</v>
      </c>
      <c r="K104" s="31" t="str">
        <f t="shared" si="33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2512994.2441694499</v>
      </c>
      <c r="N104" s="29">
        <f>IF(N95=0,0,VLOOKUP(N95,FAC_TOTALS_APTA!$A$4:$BJ$126,$L104,FALSE))</f>
        <v>3064461.1861905302</v>
      </c>
      <c r="O104" s="29">
        <f>IF(O95=0,0,VLOOKUP(O95,FAC_TOTALS_APTA!$A$4:$BJ$126,$L104,FALSE))</f>
        <v>2739625.1376742199</v>
      </c>
      <c r="P104" s="29">
        <f>IF(P95=0,0,VLOOKUP(P95,FAC_TOTALS_APTA!$A$4:$BJ$126,$L104,FALSE))</f>
        <v>4529536.6969077699</v>
      </c>
      <c r="Q104" s="29">
        <f>IF(Q95=0,0,VLOOKUP(Q95,FAC_TOTALS_APTA!$A$4:$BJ$126,$L104,FALSE))</f>
        <v>-1363738.7058463399</v>
      </c>
      <c r="R104" s="29">
        <f>IF(R95=0,0,VLOOKUP(R95,FAC_TOTALS_APTA!$A$4:$BJ$126,$L104,FALSE))</f>
        <v>-114450.96021577</v>
      </c>
      <c r="S104" s="29">
        <f>IF(S95=0,0,VLOOKUP(S95,FAC_TOTALS_APTA!$A$4:$BJ$126,$L104,FALSE))</f>
        <v>2553425.2546062502</v>
      </c>
      <c r="T104" s="29">
        <f>IF(T95=0,0,VLOOKUP(T95,FAC_TOTALS_APTA!$A$4:$BJ$126,$L104,FALSE))</f>
        <v>581293.11071142403</v>
      </c>
      <c r="U104" s="29">
        <f>IF(U95=0,0,VLOOKUP(U95,FAC_TOTALS_APTA!$A$4:$BJ$126,$L104,FALSE))</f>
        <v>2197836.9122794699</v>
      </c>
      <c r="V104" s="29">
        <f>IF(V95=0,0,VLOOKUP(V95,FAC_TOTALS_APTA!$A$4:$BJ$126,$L104,FALSE))</f>
        <v>375354.61672225402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4"/>
        <v>17076337.493199259</v>
      </c>
      <c r="AD104" s="33">
        <f>AC104/G111</f>
        <v>1.5275201220174143E-2</v>
      </c>
      <c r="AE104" s="103"/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31.709999999999901</v>
      </c>
      <c r="H105" s="117">
        <f>VLOOKUP(H95,FAC_TOTALS_APTA!$A$4:$BJ$126,$F105,FALSE)</f>
        <v>31.51</v>
      </c>
      <c r="I105" s="30">
        <f t="shared" si="31"/>
        <v>-6.3071586250362799E-3</v>
      </c>
      <c r="J105" s="31" t="str">
        <f t="shared" si="32"/>
        <v/>
      </c>
      <c r="K105" s="31" t="str">
        <f t="shared" si="33"/>
        <v>PCT_HH_NO_VEH_FAC</v>
      </c>
      <c r="L105" s="6">
        <f>MATCH($K105,FAC_TOTALS_APTA!$A$2:$BH$2,)</f>
        <v>38</v>
      </c>
      <c r="M105" s="29">
        <f>IF(M95=0,0,VLOOKUP(M95,FAC_TOTALS_APTA!$A$4:$BJ$126,$L105,FALSE))</f>
        <v>-859347.74763966596</v>
      </c>
      <c r="N105" s="29">
        <f>IF(N95=0,0,VLOOKUP(N95,FAC_TOTALS_APTA!$A$4:$BJ$126,$L105,FALSE))</f>
        <v>-829933.38387158106</v>
      </c>
      <c r="O105" s="29">
        <f>IF(O95=0,0,VLOOKUP(O95,FAC_TOTALS_APTA!$A$4:$BJ$126,$L105,FALSE))</f>
        <v>-725675.83407018799</v>
      </c>
      <c r="P105" s="29">
        <f>IF(P95=0,0,VLOOKUP(P95,FAC_TOTALS_APTA!$A$4:$BJ$126,$L105,FALSE))</f>
        <v>-1211514.0155464199</v>
      </c>
      <c r="Q105" s="29">
        <f>IF(Q95=0,0,VLOOKUP(Q95,FAC_TOTALS_APTA!$A$4:$BJ$126,$L105,FALSE))</f>
        <v>521815.27603940002</v>
      </c>
      <c r="R105" s="29">
        <f>IF(R95=0,0,VLOOKUP(R95,FAC_TOTALS_APTA!$A$4:$BJ$126,$L105,FALSE))</f>
        <v>45021.813653630197</v>
      </c>
      <c r="S105" s="29">
        <f>IF(S95=0,0,VLOOKUP(S95,FAC_TOTALS_APTA!$A$4:$BJ$126,$L105,FALSE))</f>
        <v>432389.00519583101</v>
      </c>
      <c r="T105" s="29">
        <f>IF(T95=0,0,VLOOKUP(T95,FAC_TOTALS_APTA!$A$4:$BJ$126,$L105,FALSE))</f>
        <v>706363.90007449896</v>
      </c>
      <c r="U105" s="29">
        <f>IF(U95=0,0,VLOOKUP(U95,FAC_TOTALS_APTA!$A$4:$BJ$126,$L105,FALSE))</f>
        <v>799207.94913634297</v>
      </c>
      <c r="V105" s="29">
        <f>IF(V95=0,0,VLOOKUP(V95,FAC_TOTALS_APTA!$A$4:$BJ$126,$L105,FALSE))</f>
        <v>439897.66679003998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4"/>
        <v>-681775.37023811112</v>
      </c>
      <c r="AD105" s="33">
        <f>AC105/G111</f>
        <v>-6.0986473074178848E-4</v>
      </c>
      <c r="AE105" s="103"/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3.5</v>
      </c>
      <c r="H106" s="125">
        <f>VLOOKUP(H95,FAC_TOTALS_APTA!$A$4:$BJ$126,$F106,FALSE)</f>
        <v>4.0999999999999996</v>
      </c>
      <c r="I106" s="30">
        <f t="shared" si="31"/>
        <v>0.17142857142857126</v>
      </c>
      <c r="J106" s="31" t="str">
        <f t="shared" si="32"/>
        <v/>
      </c>
      <c r="K106" s="31" t="str">
        <f t="shared" si="33"/>
        <v>JTW_HOME_PCT_FAC</v>
      </c>
      <c r="L106" s="6">
        <f>MATCH($K106,FAC_TOTALS_APTA!$A$2:$BH$2,)</f>
        <v>39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-1867678.5628043299</v>
      </c>
      <c r="Q106" s="29">
        <f>IF(Q95=0,0,VLOOKUP(Q95,FAC_TOTALS_APTA!$A$4:$BJ$126,$L106,FALSE))</f>
        <v>914537.76377453899</v>
      </c>
      <c r="R106" s="29">
        <f>IF(R95=0,0,VLOOKUP(R95,FAC_TOTALS_APTA!$A$4:$BJ$126,$L106,FALSE))</f>
        <v>-867454.99093184294</v>
      </c>
      <c r="S106" s="29">
        <f>IF(S95=0,0,VLOOKUP(S95,FAC_TOTALS_APTA!$A$4:$BJ$126,$L106,FALSE))</f>
        <v>-1752904.8205096601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-1613469.55730342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4"/>
        <v>-5186970.1677747136</v>
      </c>
      <c r="AD106" s="33">
        <f>AC106/G111</f>
        <v>-4.6398715806216491E-3</v>
      </c>
      <c r="AE106" s="103"/>
    </row>
    <row r="107" spans="1:31" x14ac:dyDescent="0.25">
      <c r="B107" s="25" t="s">
        <v>63</v>
      </c>
      <c r="C107" s="28"/>
      <c r="D107" s="126" t="s">
        <v>91</v>
      </c>
      <c r="E107" s="55"/>
      <c r="F107" s="6">
        <f>MATCH($D107,FAC_TOTALS_APTA!$A$2:$BJ$2,)</f>
        <v>24</v>
      </c>
      <c r="G107" s="125">
        <f>VLOOKUP(G95,FAC_TOTALS_APTA!$A$4:$BJ$126,$F107,FALSE)</f>
        <v>0</v>
      </c>
      <c r="H107" s="125">
        <f>VLOOKUP(H95,FAC_TOTALS_APTA!$A$4:$BJ$126,$F107,FALSE)</f>
        <v>1</v>
      </c>
      <c r="I107" s="30" t="str">
        <f t="shared" si="31"/>
        <v>-</v>
      </c>
      <c r="J107" s="31" t="str">
        <f t="shared" si="32"/>
        <v/>
      </c>
      <c r="K107" s="31" t="str">
        <f t="shared" si="33"/>
        <v>YEARS_SINCE_TNC_BUS_HINY_FAC</v>
      </c>
      <c r="L107" s="6">
        <f>MATCH($K107,FAC_TOTALS_APTA!$A$2:$BH$2,)</f>
        <v>42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-21837285.4946508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4"/>
        <v>-21837285.4946508</v>
      </c>
      <c r="AD107" s="33">
        <f>AC107/G111</f>
        <v>-1.9533985561366807E-2</v>
      </c>
      <c r="AE107" s="103"/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0</v>
      </c>
      <c r="I108" s="30" t="str">
        <f t="shared" si="31"/>
        <v>-</v>
      </c>
      <c r="J108" s="31" t="str">
        <f t="shared" ref="J108:J109" si="35">IF(C108="Log","_log","")</f>
        <v/>
      </c>
      <c r="K108" s="31" t="str">
        <f t="shared" si="33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4"/>
        <v>0</v>
      </c>
      <c r="AD108" s="33">
        <f>AC108/G111</f>
        <v>0</v>
      </c>
      <c r="AE108" s="103"/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0</v>
      </c>
      <c r="I109" s="36" t="str">
        <f t="shared" si="31"/>
        <v>-</v>
      </c>
      <c r="J109" s="37" t="str">
        <f t="shared" si="35"/>
        <v/>
      </c>
      <c r="K109" s="37" t="str">
        <f t="shared" si="33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4"/>
        <v>0</v>
      </c>
      <c r="AD109" s="40">
        <f>AC109/G111</f>
        <v>0</v>
      </c>
      <c r="AE109" s="103"/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si="33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1117912441.6800699</v>
      </c>
      <c r="H111" s="117">
        <f>VLOOKUP(H95,FAC_TOTALS_APTA!$A$4:$BH$126,$F111,FALSE)</f>
        <v>1106440383.3377199</v>
      </c>
      <c r="I111" s="112">
        <f t="shared" ref="I111" si="36">H111/G111-1</f>
        <v>-1.0262036555482856E-2</v>
      </c>
      <c r="J111" s="31"/>
      <c r="K111" s="31"/>
      <c r="L111" s="6"/>
      <c r="M111" s="29">
        <f t="shared" ref="M111:AB111" si="37">SUM(M97:M104)</f>
        <v>-61690400.959842436</v>
      </c>
      <c r="N111" s="29">
        <f t="shared" si="37"/>
        <v>52626827.754987404</v>
      </c>
      <c r="O111" s="29">
        <f t="shared" si="37"/>
        <v>62174192.72466822</v>
      </c>
      <c r="P111" s="29">
        <f t="shared" si="37"/>
        <v>17349478.577221721</v>
      </c>
      <c r="Q111" s="29">
        <f t="shared" si="37"/>
        <v>13445956.667605072</v>
      </c>
      <c r="R111" s="29">
        <f t="shared" si="37"/>
        <v>29992885.310620911</v>
      </c>
      <c r="S111" s="29">
        <f t="shared" si="37"/>
        <v>-37008395.442368157</v>
      </c>
      <c r="T111" s="29">
        <f t="shared" si="37"/>
        <v>-60069198.392501086</v>
      </c>
      <c r="U111" s="29">
        <f t="shared" si="37"/>
        <v>6184677.7580335755</v>
      </c>
      <c r="V111" s="29">
        <f t="shared" si="37"/>
        <v>1965557.6212968638</v>
      </c>
      <c r="W111" s="29">
        <f t="shared" si="37"/>
        <v>0</v>
      </c>
      <c r="X111" s="29">
        <f t="shared" si="37"/>
        <v>0</v>
      </c>
      <c r="Y111" s="29">
        <f t="shared" si="37"/>
        <v>0</v>
      </c>
      <c r="Z111" s="29">
        <f t="shared" si="37"/>
        <v>0</v>
      </c>
      <c r="AA111" s="29">
        <f t="shared" si="37"/>
        <v>0</v>
      </c>
      <c r="AB111" s="29">
        <f t="shared" si="37"/>
        <v>0</v>
      </c>
      <c r="AC111" s="32">
        <f>H111-G111</f>
        <v>-11472058.342350006</v>
      </c>
      <c r="AD111" s="33">
        <f>I111</f>
        <v>-1.0262036555482856E-2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1201007994</v>
      </c>
      <c r="H112" s="114">
        <f>VLOOKUP(H95,FAC_TOTALS_APTA!$A$4:$BH$126,$F112,FALSE)</f>
        <v>1032661299</v>
      </c>
      <c r="I112" s="113">
        <f t="shared" ref="I112" si="38">H112/G112-1</f>
        <v>-0.14017116941854424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-168346695</v>
      </c>
      <c r="AD112" s="52">
        <f>I112</f>
        <v>-0.14017116941854424</v>
      </c>
    </row>
    <row r="113" spans="2:31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-0.12990913286306138</v>
      </c>
    </row>
    <row r="114" spans="2:31" ht="13.5" thickTop="1" x14ac:dyDescent="0.25">
      <c r="AE114" s="103"/>
    </row>
    <row r="115" spans="2:31" x14ac:dyDescent="0.25">
      <c r="AE115" s="103"/>
    </row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69" workbookViewId="0">
      <selection activeCell="D69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07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1" style="10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5" t="s">
        <v>37</v>
      </c>
      <c r="C2" s="10">
        <v>2018</v>
      </c>
      <c r="D2" s="10"/>
    </row>
    <row r="3" spans="1:31" s="10" customFormat="1" x14ac:dyDescent="0.25">
      <c r="B3" s="18" t="s">
        <v>25</v>
      </c>
      <c r="E3" s="6"/>
      <c r="G3" s="106"/>
      <c r="H3" s="10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6"/>
      <c r="H4" s="106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6"/>
      <c r="H5" s="106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26</v>
      </c>
      <c r="C6" s="19">
        <v>0</v>
      </c>
      <c r="D6" s="10"/>
      <c r="E6" s="6"/>
      <c r="F6" s="10"/>
      <c r="G6" s="106"/>
      <c r="H6" s="106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157"/>
      <c r="H7" s="157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61"/>
      <c r="C8" s="62"/>
      <c r="D8" s="62"/>
      <c r="E8" s="62"/>
      <c r="F8" s="62"/>
      <c r="G8" s="168" t="s">
        <v>51</v>
      </c>
      <c r="H8" s="168"/>
      <c r="I8" s="168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128">
        <f>$C$1</f>
        <v>2012</v>
      </c>
      <c r="H9" s="128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104"/>
      <c r="H10" s="104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115"/>
      <c r="C11" s="116"/>
      <c r="D11" s="104"/>
      <c r="E11" s="6"/>
      <c r="F11" s="6"/>
      <c r="G11" s="104" t="str">
        <f>CONCATENATE($C6,"_",$C7,"_",G9)</f>
        <v>0_1_2012</v>
      </c>
      <c r="H11" s="104" t="str">
        <f>CONCATENATE($C6,"_",$C7,"_",H9)</f>
        <v>0_1_2018</v>
      </c>
      <c r="I11" s="28"/>
      <c r="J11" s="6"/>
      <c r="K11" s="6"/>
      <c r="L11" s="6"/>
      <c r="M11" s="6" t="str">
        <f>IF($G9+M10&gt;$H9,0,CONCATENATE($C6,"_",$C7,"_",$G9+M10))</f>
        <v>0_1_2013</v>
      </c>
      <c r="N11" s="6" t="str">
        <f t="shared" ref="N11:AB11" si="0">IF($G9+N10&gt;$H9,0,CONCATENATE($C6,"_",$C7,"_",$G9+N10))</f>
        <v>0_1_2014</v>
      </c>
      <c r="O11" s="6" t="str">
        <f t="shared" si="0"/>
        <v>0_1_2015</v>
      </c>
      <c r="P11" s="6" t="str">
        <f t="shared" si="0"/>
        <v>0_1_2016</v>
      </c>
      <c r="Q11" s="6" t="str">
        <f t="shared" si="0"/>
        <v>0_1_2017</v>
      </c>
      <c r="R11" s="6" t="str">
        <f t="shared" si="0"/>
        <v>0_1_2018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115"/>
      <c r="C12" s="116"/>
      <c r="D12" s="104"/>
      <c r="E12" s="6"/>
      <c r="F12" s="6" t="s">
        <v>23</v>
      </c>
      <c r="G12" s="117"/>
      <c r="H12" s="117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117">
        <f>VLOOKUP(G11,FAC_TOTALS_APTA!$A$4:$BJ$126,$F13,FALSE)</f>
        <v>63654979.010831997</v>
      </c>
      <c r="H13" s="117">
        <f>VLOOKUP(H11,FAC_TOTALS_APTA!$A$4:$BJ$126,$F13,FALSE)</f>
        <v>66335689.749269299</v>
      </c>
      <c r="I13" s="30">
        <f>IFERROR(H13/G13-1,"-")</f>
        <v>4.2113135218866837E-2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23242096.7296963</v>
      </c>
      <c r="N13" s="29">
        <f>IF(N11=0,0,VLOOKUP(N11,FAC_TOTALS_APTA!$A$4:$BJ$126,$L13,FALSE))</f>
        <v>4277453.7140636696</v>
      </c>
      <c r="O13" s="29">
        <f>IF(O11=0,0,VLOOKUP(O11,FAC_TOTALS_APTA!$A$4:$BJ$126,$L13,FALSE))</f>
        <v>24528207.155957099</v>
      </c>
      <c r="P13" s="29">
        <f>IF(P11=0,0,VLOOKUP(P11,FAC_TOTALS_APTA!$A$4:$BJ$126,$L13,FALSE))</f>
        <v>23503071.387942702</v>
      </c>
      <c r="Q13" s="29">
        <f>IF(Q11=0,0,VLOOKUP(Q11,FAC_TOTALS_APTA!$A$4:$BJ$126,$L13,FALSE))</f>
        <v>11982773.6107512</v>
      </c>
      <c r="R13" s="29">
        <f>IF(R11=0,0,VLOOKUP(R11,FAC_TOTALS_APTA!$A$4:$BJ$126,$L13,FALSE))</f>
        <v>9223751.1247137897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96757353.723124757</v>
      </c>
      <c r="AD13" s="33">
        <f>AC13/G27</f>
        <v>3.752624303858168E-2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123">
        <f>VLOOKUP(G11,FAC_TOTALS_APTA!$A$4:$BJ$126,$F14,FALSE)</f>
        <v>1.03319372827068</v>
      </c>
      <c r="H14" s="123">
        <f>VLOOKUP(H11,FAC_TOTALS_APTA!$A$4:$BJ$126,$F14,FALSE)</f>
        <v>1.03280582691442</v>
      </c>
      <c r="I14" s="30">
        <f t="shared" ref="I14:I25" si="1">IFERROR(H14/G14-1,"-")</f>
        <v>-3.75439131738875E-4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-2792041.01517794</v>
      </c>
      <c r="N14" s="29">
        <f>IF(N11=0,0,VLOOKUP(N11,FAC_TOTALS_APTA!$A$4:$BJ$126,$L14,FALSE))</f>
        <v>-841620.61406182405</v>
      </c>
      <c r="O14" s="29">
        <f>IF(O11=0,0,VLOOKUP(O11,FAC_TOTALS_APTA!$A$4:$BJ$126,$L14,FALSE))</f>
        <v>-4457907.9982027505</v>
      </c>
      <c r="P14" s="29">
        <f>IF(P11=0,0,VLOOKUP(P11,FAC_TOTALS_APTA!$A$4:$BJ$126,$L14,FALSE))</f>
        <v>-3543409.8868643702</v>
      </c>
      <c r="Q14" s="29">
        <f>IF(Q11=0,0,VLOOKUP(Q11,FAC_TOTALS_APTA!$A$4:$BJ$126,$L14,FALSE))</f>
        <v>5317366.5898569198</v>
      </c>
      <c r="R14" s="29">
        <f>IF(R11=0,0,VLOOKUP(R11,FAC_TOTALS_APTA!$A$4:$BJ$126,$L14,FALSE))</f>
        <v>4367800.6325260997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-1949812.2919238647</v>
      </c>
      <c r="AD14" s="33">
        <f>AC14/G27</f>
        <v>-7.5621259915525875E-4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3.2146127591773301E-2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1456742.79933016</v>
      </c>
      <c r="P15" s="117">
        <f>IF(P11=0,0,VLOOKUP(P11,FAC_TOTALS_APTA!$A$4:$BJ$126,$L15,FALSE))</f>
        <v>1434081.4067698501</v>
      </c>
      <c r="Q15" s="117">
        <f>IF(Q11=0,0,VLOOKUP(Q11,FAC_TOTALS_APTA!$A$4:$BJ$126,$L15,FALSE))</f>
        <v>1584377.7111363499</v>
      </c>
      <c r="R15" s="117">
        <f>IF(R11=0,0,VLOOKUP(R11,FAC_TOTALS_APTA!$A$4:$BJ$126,$L15,FALSE))</f>
        <v>-1321907.4571167601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3153294.4601195995</v>
      </c>
      <c r="AD15" s="122">
        <f>AC15/G28</f>
        <v>1.2409380905861345E-3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si="2"/>
        <v/>
      </c>
      <c r="K16" s="120" t="str">
        <f t="shared" si="3"/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si="4"/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117">
        <f>VLOOKUP(G11,FAC_TOTALS_APTA!$A$4:$BJ$126,$F17,FALSE)</f>
        <v>10106162.1305601</v>
      </c>
      <c r="H17" s="117">
        <f>VLOOKUP(H11,FAC_TOTALS_APTA!$A$4:$BJ$126,$F17,FALSE)</f>
        <v>10741812.069976499</v>
      </c>
      <c r="I17" s="30">
        <f t="shared" si="1"/>
        <v>6.2897263194922726E-2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6681300.8435022002</v>
      </c>
      <c r="N17" s="29">
        <f>IF(N11=0,0,VLOOKUP(N11,FAC_TOTALS_APTA!$A$4:$BJ$126,$L17,FALSE))</f>
        <v>7930020.4344172198</v>
      </c>
      <c r="O17" s="29">
        <f>IF(O11=0,0,VLOOKUP(O11,FAC_TOTALS_APTA!$A$4:$BJ$126,$L17,FALSE))</f>
        <v>6844650.4639188396</v>
      </c>
      <c r="P17" s="29">
        <f>IF(P11=0,0,VLOOKUP(P11,FAC_TOTALS_APTA!$A$4:$BJ$126,$L17,FALSE))</f>
        <v>5160279.9447725099</v>
      </c>
      <c r="Q17" s="29">
        <f>IF(Q11=0,0,VLOOKUP(Q11,FAC_TOTALS_APTA!$A$4:$BJ$126,$L17,FALSE))</f>
        <v>5991157.0469866302</v>
      </c>
      <c r="R17" s="29">
        <f>IF(R11=0,0,VLOOKUP(R11,FAC_TOTALS_APTA!$A$4:$BJ$126,$L17,FALSE))</f>
        <v>4638400.8506595204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37245809.584256917</v>
      </c>
      <c r="AD17" s="33">
        <f>AC17/G27</f>
        <v>1.4445365120537753E-2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123">
        <f>VLOOKUP(G11,FAC_TOTALS_APTA!$A$4:$BJ$126,$F18,FALSE)</f>
        <v>0.55566673939080602</v>
      </c>
      <c r="H18" s="123">
        <f>VLOOKUP(H11,FAC_TOTALS_APTA!$A$4:$BJ$126,$F18,FALSE)</f>
        <v>0.55478249392358903</v>
      </c>
      <c r="I18" s="30">
        <f t="shared" si="1"/>
        <v>-1.5913233680072691E-3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-148459.01841059999</v>
      </c>
      <c r="N18" s="29">
        <f>IF(N11=0,0,VLOOKUP(N11,FAC_TOTALS_APTA!$A$4:$BJ$126,$L18,FALSE))</f>
        <v>-567280.79147368204</v>
      </c>
      <c r="O18" s="29">
        <f>IF(O11=0,0,VLOOKUP(O11,FAC_TOTALS_APTA!$A$4:$BJ$126,$L18,FALSE))</f>
        <v>697644.88638811302</v>
      </c>
      <c r="P18" s="29">
        <f>IF(P11=0,0,VLOOKUP(P11,FAC_TOTALS_APTA!$A$4:$BJ$126,$L18,FALSE))</f>
        <v>-552192.23681713804</v>
      </c>
      <c r="Q18" s="29">
        <f>IF(Q11=0,0,VLOOKUP(Q11,FAC_TOTALS_APTA!$A$4:$BJ$126,$L18,FALSE))</f>
        <v>-1160538.60761612</v>
      </c>
      <c r="R18" s="29">
        <f>IF(R11=0,0,VLOOKUP(R11,FAC_TOTALS_APTA!$A$4:$BJ$126,$L18,FALSE))</f>
        <v>870894.43147470395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-859931.33645472315</v>
      </c>
      <c r="AD18" s="33">
        <f>AC18/G27</f>
        <v>-3.3351462278137782E-4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125">
        <f>VLOOKUP(G11,FAC_TOTALS_APTA!$A$4:$BJ$126,$F19,FALSE)</f>
        <v>4.1402142572755398</v>
      </c>
      <c r="H19" s="125">
        <f>VLOOKUP(H11,FAC_TOTALS_APTA!$A$4:$BJ$126,$F19,FALSE)</f>
        <v>3.0460655824605101</v>
      </c>
      <c r="I19" s="30">
        <f t="shared" si="1"/>
        <v>-0.26427344258628593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-12481472.1579358</v>
      </c>
      <c r="N19" s="29">
        <f>IF(N11=0,0,VLOOKUP(N11,FAC_TOTALS_APTA!$A$4:$BJ$126,$L19,FALSE))</f>
        <v>-15559718.8287409</v>
      </c>
      <c r="O19" s="29">
        <f>IF(O11=0,0,VLOOKUP(O11,FAC_TOTALS_APTA!$A$4:$BJ$126,$L19,FALSE))</f>
        <v>-75563258.828678295</v>
      </c>
      <c r="P19" s="29">
        <f>IF(P11=0,0,VLOOKUP(P11,FAC_TOTALS_APTA!$A$4:$BJ$126,$L19,FALSE))</f>
        <v>-31723316.613177799</v>
      </c>
      <c r="Q19" s="29">
        <f>IF(Q11=0,0,VLOOKUP(Q11,FAC_TOTALS_APTA!$A$4:$BJ$126,$L19,FALSE))</f>
        <v>20492157.9120913</v>
      </c>
      <c r="R19" s="29">
        <f>IF(R11=0,0,VLOOKUP(R11,FAC_TOTALS_APTA!$A$4:$BJ$126,$L19,FALSE))</f>
        <v>25152158.724701501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-89683449.79174</v>
      </c>
      <c r="AD19" s="33">
        <f>AC19/G27</f>
        <v>-3.4782709571137549E-2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123">
        <f>VLOOKUP(G11,FAC_TOTALS_APTA!$A$4:$BJ$126,$F20,FALSE)</f>
        <v>32885.708578535901</v>
      </c>
      <c r="H20" s="123">
        <f>VLOOKUP(H11,FAC_TOTALS_APTA!$A$4:$BJ$126,$F20,FALSE)</f>
        <v>36989.701487673403</v>
      </c>
      <c r="I20" s="30">
        <f t="shared" si="1"/>
        <v>0.12479563574969244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-1009620.92768481</v>
      </c>
      <c r="N20" s="29">
        <f>IF(N11=0,0,VLOOKUP(N11,FAC_TOTALS_APTA!$A$4:$BJ$126,$L20,FALSE))</f>
        <v>-1469957.2068638001</v>
      </c>
      <c r="O20" s="29">
        <f>IF(O11=0,0,VLOOKUP(O11,FAC_TOTALS_APTA!$A$4:$BJ$126,$L20,FALSE))</f>
        <v>-5682720.00510165</v>
      </c>
      <c r="P20" s="29">
        <f>IF(P11=0,0,VLOOKUP(P11,FAC_TOTALS_APTA!$A$4:$BJ$126,$L20,FALSE))</f>
        <v>-3653853.1785253799</v>
      </c>
      <c r="Q20" s="29">
        <f>IF(Q11=0,0,VLOOKUP(Q11,FAC_TOTALS_APTA!$A$4:$BJ$126,$L20,FALSE))</f>
        <v>-3615858.0675507798</v>
      </c>
      <c r="R20" s="29">
        <f>IF(R11=0,0,VLOOKUP(R11,FAC_TOTALS_APTA!$A$4:$BJ$126,$L20,FALSE))</f>
        <v>-3672893.8941957001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-19104903.27992212</v>
      </c>
      <c r="AD20" s="33">
        <f>AC20/G27</f>
        <v>-7.4096202110125317E-3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117">
        <f>VLOOKUP(G11,FAC_TOTALS_APTA!$A$4:$BJ$126,$F21,FALSE)</f>
        <v>9.9589405328228597</v>
      </c>
      <c r="H21" s="117">
        <f>VLOOKUP(H11,FAC_TOTALS_APTA!$A$4:$BJ$126,$F21,FALSE)</f>
        <v>9.0962859730607892</v>
      </c>
      <c r="I21" s="30">
        <f t="shared" si="1"/>
        <v>-8.6621117669988812E-2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-1322348.0721718799</v>
      </c>
      <c r="N21" s="29">
        <f>IF(N11=0,0,VLOOKUP(N11,FAC_TOTALS_APTA!$A$4:$BJ$126,$L21,FALSE))</f>
        <v>-327363.91860842198</v>
      </c>
      <c r="O21" s="29">
        <f>IF(O11=0,0,VLOOKUP(O11,FAC_TOTALS_APTA!$A$4:$BJ$126,$L21,FALSE))</f>
        <v>-653096.43882714503</v>
      </c>
      <c r="P21" s="29">
        <f>IF(P11=0,0,VLOOKUP(P11,FAC_TOTALS_APTA!$A$4:$BJ$126,$L21,FALSE))</f>
        <v>-658618.15318170295</v>
      </c>
      <c r="Q21" s="29">
        <f>IF(Q11=0,0,VLOOKUP(Q11,FAC_TOTALS_APTA!$A$4:$BJ$126,$L21,FALSE))</f>
        <v>-688382.012184427</v>
      </c>
      <c r="R21" s="29">
        <f>IF(R11=0,0,VLOOKUP(R11,FAC_TOTALS_APTA!$A$4:$BJ$126,$L21,FALSE))</f>
        <v>-627459.52834090404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-4277268.1233144812</v>
      </c>
      <c r="AD21" s="33">
        <f>AC21/G27</f>
        <v>-1.6588899650561233E-3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125">
        <f>VLOOKUP(G11,FAC_TOTALS_APTA!$A$4:$BJ$126,$F22,FALSE)</f>
        <v>4.9873568486467601</v>
      </c>
      <c r="H22" s="125">
        <f>VLOOKUP(H11,FAC_TOTALS_APTA!$A$4:$BJ$126,$F22,FALSE)</f>
        <v>6.1187931809606004</v>
      </c>
      <c r="I22" s="30">
        <f t="shared" si="1"/>
        <v>0.22686091383672236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-29973.317035087901</v>
      </c>
      <c r="N22" s="29">
        <f>IF(N11=0,0,VLOOKUP(N11,FAC_TOTALS_APTA!$A$4:$BJ$126,$L22,FALSE))</f>
        <v>-3237252.9043515702</v>
      </c>
      <c r="O22" s="29">
        <f>IF(O11=0,0,VLOOKUP(O11,FAC_TOTALS_APTA!$A$4:$BJ$126,$L22,FALSE))</f>
        <v>-2659163.6595441299</v>
      </c>
      <c r="P22" s="29">
        <f>IF(P11=0,0,VLOOKUP(P11,FAC_TOTALS_APTA!$A$4:$BJ$126,$L22,FALSE))</f>
        <v>-8357502.1850707801</v>
      </c>
      <c r="Q22" s="29">
        <f>IF(Q11=0,0,VLOOKUP(Q11,FAC_TOTALS_APTA!$A$4:$BJ$126,$L22,FALSE))</f>
        <v>-3084422.73505909</v>
      </c>
      <c r="R22" s="29">
        <f>IF(R11=0,0,VLOOKUP(R11,FAC_TOTALS_APTA!$A$4:$BJ$126,$L22,FALSE))</f>
        <v>-4145184.0533999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-21513498.85446056</v>
      </c>
      <c r="AD22" s="33">
        <f>AC22/G27</f>
        <v>-8.3437667066930954E-3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91</v>
      </c>
      <c r="E23" s="55"/>
      <c r="F23" s="6">
        <f>MATCH($D23,FAC_TOTALS_APTA!$A$2:$BJ$2,)</f>
        <v>24</v>
      </c>
      <c r="G23" s="125">
        <f>VLOOKUP(G11,FAC_TOTALS_APTA!$A$4:$BJ$126,$F23,FALSE)</f>
        <v>0.50499774940706799</v>
      </c>
      <c r="H23" s="125">
        <f>VLOOKUP(H11,FAC_TOTALS_APTA!$A$4:$BJ$126,$F23,FALSE)</f>
        <v>6.1833497858733697</v>
      </c>
      <c r="I23" s="30">
        <f t="shared" si="1"/>
        <v>11.2443115699692</v>
      </c>
      <c r="J23" s="31" t="str">
        <f t="shared" si="2"/>
        <v/>
      </c>
      <c r="K23" s="31" t="str">
        <f t="shared" si="3"/>
        <v>YEARS_SINCE_TNC_BUS_HINY_FAC</v>
      </c>
      <c r="L23" s="6">
        <f>MATCH($K23,FAC_TOTALS_APTA!$A$2:$BH$2,)</f>
        <v>42</v>
      </c>
      <c r="M23" s="29">
        <f>IF(M11=0,0,VLOOKUP(M11,FAC_TOTALS_APTA!$A$4:$BJ$126,$L23,FALSE))</f>
        <v>-44265391.254574798</v>
      </c>
      <c r="N23" s="29">
        <f>IF(N11=0,0,VLOOKUP(N11,FAC_TOTALS_APTA!$A$4:$BJ$126,$L23,FALSE))</f>
        <v>-47381340.645872697</v>
      </c>
      <c r="O23" s="29">
        <f>IF(O11=0,0,VLOOKUP(O11,FAC_TOTALS_APTA!$A$4:$BJ$126,$L23,FALSE))</f>
        <v>-53543092.172601201</v>
      </c>
      <c r="P23" s="29">
        <f>IF(P11=0,0,VLOOKUP(P11,FAC_TOTALS_APTA!$A$4:$BJ$126,$L23,FALSE))</f>
        <v>-52152009.013454497</v>
      </c>
      <c r="Q23" s="29">
        <f>IF(Q11=0,0,VLOOKUP(Q11,FAC_TOTALS_APTA!$A$4:$BJ$126,$L23,FALSE))</f>
        <v>-49546608.6058755</v>
      </c>
      <c r="R23" s="29">
        <f>IF(R11=0,0,VLOOKUP(R11,FAC_TOTALS_APTA!$A$4:$BJ$126,$L23,FALSE))</f>
        <v>-47569765.850883096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-294458207.54326177</v>
      </c>
      <c r="AD23" s="33">
        <f>AC23/G27</f>
        <v>-0.11420227854301752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125">
        <f>VLOOKUP(G11,FAC_TOTALS_APTA!$A$4:$BJ$126,$F24,FALSE)</f>
        <v>0.20578687227443601</v>
      </c>
      <c r="H24" s="125">
        <f>VLOOKUP(H11,FAC_TOTALS_APTA!$A$4:$BJ$126,$F24,FALSE)</f>
        <v>1</v>
      </c>
      <c r="I24" s="30">
        <f t="shared" si="1"/>
        <v>3.8593964665851308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-8630407.5691729002</v>
      </c>
      <c r="O24" s="29">
        <f>IF(O11=0,0,VLOOKUP(O11,FAC_TOTALS_APTA!$A$4:$BJ$126,$L24,FALSE))</f>
        <v>-7381790.3585913898</v>
      </c>
      <c r="P24" s="29">
        <f>IF(P11=0,0,VLOOKUP(P11,FAC_TOTALS_APTA!$A$4:$BJ$126,$L24,FALSE))</f>
        <v>-7160832.5368179297</v>
      </c>
      <c r="Q24" s="29">
        <f>IF(Q11=0,0,VLOOKUP(Q11,FAC_TOTALS_APTA!$A$4:$BJ$126,$L24,FALSE))</f>
        <v>0</v>
      </c>
      <c r="R24" s="29">
        <f>IF(R11=0,0,VLOOKUP(R11,FAC_TOTALS_APTA!$A$4:$BJ$126,$L24,FALSE))</f>
        <v>-344052.58604879602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-23517083.050631016</v>
      </c>
      <c r="AD24" s="33">
        <f>AC24/G27</f>
        <v>-9.1208341294845927E-3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131">
        <f>VLOOKUP(G11,FAC_TOTALS_APTA!$A$4:$BJ$126,$F25,FALSE)</f>
        <v>0</v>
      </c>
      <c r="H25" s="131">
        <f>VLOOKUP(H11,FAC_TOTALS_APTA!$A$4:$BJ$126,$F25,FALSE)</f>
        <v>0.535820345896039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-46338090.015648998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-46338090.015648998</v>
      </c>
      <c r="AD25" s="40">
        <f>AC25/G27</f>
        <v>-1.7971703038167405E-2</v>
      </c>
      <c r="AE25" s="6"/>
    </row>
    <row r="26" spans="1:31" s="13" customFormat="1" x14ac:dyDescent="0.25">
      <c r="A26" s="6"/>
      <c r="B26" s="137" t="s">
        <v>53</v>
      </c>
      <c r="C26" s="138"/>
      <c r="D26" s="137" t="s">
        <v>45</v>
      </c>
      <c r="E26" s="43"/>
      <c r="F26" s="44"/>
      <c r="G26" s="141"/>
      <c r="H26" s="141"/>
      <c r="I26" s="46"/>
      <c r="J26" s="47"/>
      <c r="K26" s="47" t="str">
        <f t="shared" ref="K26" si="5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115" t="s">
        <v>66</v>
      </c>
      <c r="C27" s="116"/>
      <c r="D27" s="104" t="s">
        <v>6</v>
      </c>
      <c r="E27" s="55"/>
      <c r="F27" s="6">
        <f>MATCH($D27,FAC_TOTALS_APTA!$A$2:$BH$2,)</f>
        <v>10</v>
      </c>
      <c r="G27" s="117">
        <f>VLOOKUP(G11,FAC_TOTALS_APTA!$A$4:$BJ$126,$F27,FALSE)</f>
        <v>2578391703.73773</v>
      </c>
      <c r="H27" s="117">
        <f>VLOOKUP(H11,FAC_TOTALS_APTA!$A$4:$BH$126,$F27,FALSE)</f>
        <v>2214961910.9934602</v>
      </c>
      <c r="I27" s="112">
        <f t="shared" ref="I27:I28" si="6">H27/G27-1</f>
        <v>-0.14095212617129849</v>
      </c>
      <c r="J27" s="31"/>
      <c r="K27" s="31"/>
      <c r="L27" s="6"/>
      <c r="M27" s="29">
        <f t="shared" ref="M27:AB27" si="7">SUM(M13:M20)</f>
        <v>13491804.453989351</v>
      </c>
      <c r="N27" s="29">
        <f t="shared" si="7"/>
        <v>-6231103.2926593162</v>
      </c>
      <c r="O27" s="29">
        <f t="shared" si="7"/>
        <v>-52176641.526388489</v>
      </c>
      <c r="P27" s="29">
        <f t="shared" si="7"/>
        <v>-9375339.1758996248</v>
      </c>
      <c r="Q27" s="29">
        <f t="shared" si="7"/>
        <v>40591436.195655502</v>
      </c>
      <c r="R27" s="29">
        <f t="shared" si="7"/>
        <v>39258204.412763156</v>
      </c>
      <c r="S27" s="29">
        <f t="shared" si="7"/>
        <v>0</v>
      </c>
      <c r="T27" s="29">
        <f t="shared" si="7"/>
        <v>0</v>
      </c>
      <c r="U27" s="29">
        <f t="shared" si="7"/>
        <v>0</v>
      </c>
      <c r="V27" s="29">
        <f t="shared" si="7"/>
        <v>0</v>
      </c>
      <c r="W27" s="29">
        <f t="shared" si="7"/>
        <v>0</v>
      </c>
      <c r="X27" s="29">
        <f t="shared" si="7"/>
        <v>0</v>
      </c>
      <c r="Y27" s="29">
        <f t="shared" si="7"/>
        <v>0</v>
      </c>
      <c r="Z27" s="29">
        <f t="shared" si="7"/>
        <v>0</v>
      </c>
      <c r="AA27" s="29">
        <f t="shared" si="7"/>
        <v>0</v>
      </c>
      <c r="AB27" s="29">
        <f t="shared" si="7"/>
        <v>0</v>
      </c>
      <c r="AC27" s="32">
        <f>H27-G27</f>
        <v>-363429792.74426985</v>
      </c>
      <c r="AD27" s="33">
        <f>I27</f>
        <v>-0.14095212617129849</v>
      </c>
      <c r="AE27" s="104"/>
    </row>
    <row r="28" spans="1:31" ht="13.5" thickBot="1" x14ac:dyDescent="0.3">
      <c r="B28" s="147" t="s">
        <v>50</v>
      </c>
      <c r="C28" s="148"/>
      <c r="D28" s="148" t="s">
        <v>4</v>
      </c>
      <c r="E28" s="23"/>
      <c r="F28" s="23">
        <f>MATCH($D28,FAC_TOTALS_APTA!$A$2:$BH$2,)</f>
        <v>8</v>
      </c>
      <c r="G28" s="114">
        <f>VLOOKUP(G11,FAC_TOTALS_APTA!$A$4:$BH$126,$F28,FALSE)</f>
        <v>2541057030.99999</v>
      </c>
      <c r="H28" s="114">
        <f>VLOOKUP(H11,FAC_TOTALS_APTA!$A$4:$BH$126,$F28,FALSE)</f>
        <v>2176386603</v>
      </c>
      <c r="I28" s="113">
        <f t="shared" si="6"/>
        <v>-0.14351131184823507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-364670427.99998999</v>
      </c>
      <c r="AD28" s="52">
        <f>I28</f>
        <v>-0.14351131184823507</v>
      </c>
    </row>
    <row r="29" spans="1:31" ht="14.25" thickTop="1" thickBot="1" x14ac:dyDescent="0.3">
      <c r="B29" s="153" t="s">
        <v>67</v>
      </c>
      <c r="C29" s="154"/>
      <c r="D29" s="154"/>
      <c r="E29" s="59"/>
      <c r="F29" s="58"/>
      <c r="G29" s="154"/>
      <c r="H29" s="154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-2.5591856769365817E-3</v>
      </c>
    </row>
    <row r="30" spans="1:31" ht="13.5" thickTop="1" x14ac:dyDescent="0.25"/>
    <row r="31" spans="1:31" s="10" customFormat="1" x14ac:dyDescent="0.25">
      <c r="B31" s="18" t="s">
        <v>25</v>
      </c>
      <c r="E31" s="6"/>
      <c r="G31" s="106"/>
      <c r="H31" s="10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6"/>
      <c r="H32" s="106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6"/>
      <c r="H33" s="106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26</v>
      </c>
      <c r="C34" s="19">
        <v>0</v>
      </c>
      <c r="D34" s="10"/>
      <c r="E34" s="6"/>
      <c r="F34" s="10"/>
      <c r="G34" s="106"/>
      <c r="H34" s="106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157"/>
      <c r="H35" s="157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61"/>
      <c r="C36" s="62"/>
      <c r="D36" s="62"/>
      <c r="E36" s="62"/>
      <c r="F36" s="62"/>
      <c r="G36" s="168" t="s">
        <v>51</v>
      </c>
      <c r="H36" s="168"/>
      <c r="I36" s="168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128">
        <f>$C$1</f>
        <v>2012</v>
      </c>
      <c r="H37" s="128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t="12.95" hidden="1" customHeight="1" x14ac:dyDescent="0.25">
      <c r="B38" s="25"/>
      <c r="C38" s="28"/>
      <c r="D38" s="6"/>
      <c r="E38" s="6"/>
      <c r="F38" s="6"/>
      <c r="G38" s="104"/>
      <c r="H38" s="104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t="12.95" hidden="1" customHeight="1" x14ac:dyDescent="0.25">
      <c r="B39" s="25"/>
      <c r="C39" s="28"/>
      <c r="D39" s="6"/>
      <c r="E39" s="6"/>
      <c r="F39" s="6"/>
      <c r="G39" s="104" t="str">
        <f>CONCATENATE($C34,"_",$C35,"_",G37)</f>
        <v>0_2_2012</v>
      </c>
      <c r="H39" s="104" t="str">
        <f>CONCATENATE($C34,"_",$C35,"_",H37)</f>
        <v>0_2_2018</v>
      </c>
      <c r="I39" s="28"/>
      <c r="J39" s="6"/>
      <c r="K39" s="6"/>
      <c r="L39" s="6"/>
      <c r="M39" s="6" t="str">
        <f>IF($G37+M38&gt;$H37,0,CONCATENATE($C34,"_",$C35,"_",$G37+M38))</f>
        <v>0_2_2013</v>
      </c>
      <c r="N39" s="6" t="str">
        <f t="shared" ref="N39:AB39" si="8">IF($G37+N38&gt;$H37,0,CONCATENATE($C34,"_",$C35,"_",$G37+N38))</f>
        <v>0_2_2014</v>
      </c>
      <c r="O39" s="6" t="str">
        <f t="shared" si="8"/>
        <v>0_2_2015</v>
      </c>
      <c r="P39" s="6" t="str">
        <f t="shared" si="8"/>
        <v>0_2_2016</v>
      </c>
      <c r="Q39" s="6" t="str">
        <f t="shared" si="8"/>
        <v>0_2_2017</v>
      </c>
      <c r="R39" s="6" t="str">
        <f t="shared" si="8"/>
        <v>0_2_2018</v>
      </c>
      <c r="S39" s="6">
        <f t="shared" si="8"/>
        <v>0</v>
      </c>
      <c r="T39" s="6">
        <f t="shared" si="8"/>
        <v>0</v>
      </c>
      <c r="U39" s="6">
        <f t="shared" si="8"/>
        <v>0</v>
      </c>
      <c r="V39" s="6">
        <f t="shared" si="8"/>
        <v>0</v>
      </c>
      <c r="W39" s="6">
        <f t="shared" si="8"/>
        <v>0</v>
      </c>
      <c r="X39" s="6">
        <f t="shared" si="8"/>
        <v>0</v>
      </c>
      <c r="Y39" s="6">
        <f t="shared" si="8"/>
        <v>0</v>
      </c>
      <c r="Z39" s="6">
        <f t="shared" si="8"/>
        <v>0</v>
      </c>
      <c r="AA39" s="6">
        <f t="shared" si="8"/>
        <v>0</v>
      </c>
      <c r="AB39" s="6">
        <f t="shared" si="8"/>
        <v>0</v>
      </c>
      <c r="AC39" s="6"/>
      <c r="AD39" s="6"/>
    </row>
    <row r="40" spans="2:30" ht="12.95" hidden="1" customHeight="1" x14ac:dyDescent="0.25">
      <c r="B40" s="25"/>
      <c r="C40" s="28"/>
      <c r="D40" s="6"/>
      <c r="E40" s="6"/>
      <c r="F40" s="6" t="s">
        <v>23</v>
      </c>
      <c r="G40" s="117"/>
      <c r="H40" s="117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25" t="s">
        <v>31</v>
      </c>
      <c r="C41" s="28" t="s">
        <v>21</v>
      </c>
      <c r="D41" s="104" t="s">
        <v>90</v>
      </c>
      <c r="E41" s="55"/>
      <c r="F41" s="6">
        <f>MATCH($D41,FAC_TOTALS_APTA!$A$2:$BJ$2,)</f>
        <v>13</v>
      </c>
      <c r="G41" s="117">
        <f>VLOOKUP(G39,FAC_TOTALS_APTA!$A$4:$BJ$126,$F41,FALSE)</f>
        <v>11264859.978528</v>
      </c>
      <c r="H41" s="117">
        <f>VLOOKUP(H39,FAC_TOTALS_APTA!$A$4:$BJ$126,$F41,FALSE)</f>
        <v>12605880.249967899</v>
      </c>
      <c r="I41" s="30">
        <f>IFERROR(H41/G41-1,"-")</f>
        <v>0.11904455749969589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2948397.37660409</v>
      </c>
      <c r="N41" s="29">
        <f>IF(N39=0,0,VLOOKUP(N39,FAC_TOTALS_APTA!$A$4:$BJ$126,$L41,FALSE))</f>
        <v>6711897.7141289804</v>
      </c>
      <c r="O41" s="29">
        <f>IF(O39=0,0,VLOOKUP(O39,FAC_TOTALS_APTA!$A$4:$BJ$126,$L41,FALSE))</f>
        <v>13096856.6194849</v>
      </c>
      <c r="P41" s="29">
        <f>IF(P39=0,0,VLOOKUP(P39,FAC_TOTALS_APTA!$A$4:$BJ$126,$L41,FALSE))</f>
        <v>12681983.321962999</v>
      </c>
      <c r="Q41" s="29">
        <f>IF(Q39=0,0,VLOOKUP(Q39,FAC_TOTALS_APTA!$A$4:$BJ$126,$L41,FALSE))</f>
        <v>3877835.2827385799</v>
      </c>
      <c r="R41" s="29">
        <f>IF(R39=0,0,VLOOKUP(R39,FAC_TOTALS_APTA!$A$4:$BJ$126,$L41,FALSE))</f>
        <v>7173646.95782087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46490617.272740416</v>
      </c>
      <c r="AD41" s="33">
        <f>AC41/G55</f>
        <v>4.8879597530622668E-2</v>
      </c>
    </row>
    <row r="42" spans="2:30" x14ac:dyDescent="0.25">
      <c r="B42" s="25" t="s">
        <v>52</v>
      </c>
      <c r="C42" s="28" t="s">
        <v>21</v>
      </c>
      <c r="D42" s="104" t="s">
        <v>78</v>
      </c>
      <c r="E42" s="55"/>
      <c r="F42" s="6">
        <f>MATCH($D42,FAC_TOTALS_APTA!$A$2:$BJ$2,)</f>
        <v>15</v>
      </c>
      <c r="G42" s="123">
        <f>VLOOKUP(G39,FAC_TOTALS_APTA!$A$4:$BJ$126,$F42,FALSE)</f>
        <v>0.99257439422925597</v>
      </c>
      <c r="H42" s="123">
        <f>VLOOKUP(H39,FAC_TOTALS_APTA!$A$4:$BJ$126,$F42,FALSE)</f>
        <v>1.0085579264681701</v>
      </c>
      <c r="I42" s="30">
        <f t="shared" ref="I42:I53" si="9">IFERROR(H42/G42-1,"-")</f>
        <v>1.6103107567393415E-2</v>
      </c>
      <c r="J42" s="31" t="str">
        <f t="shared" ref="J42:J53" si="10">IF(C42="Log","_log","")</f>
        <v>_log</v>
      </c>
      <c r="K42" s="31" t="str">
        <f t="shared" ref="K42:K54" si="11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-7850783.4274273496</v>
      </c>
      <c r="N42" s="29">
        <f>IF(N39=0,0,VLOOKUP(N39,FAC_TOTALS_APTA!$A$4:$BJ$126,$L42,FALSE))</f>
        <v>3507441.8481398602</v>
      </c>
      <c r="O42" s="29">
        <f>IF(O39=0,0,VLOOKUP(O39,FAC_TOTALS_APTA!$A$4:$BJ$126,$L42,FALSE))</f>
        <v>-1959415.2388399099</v>
      </c>
      <c r="P42" s="29">
        <f>IF(P39=0,0,VLOOKUP(P39,FAC_TOTALS_APTA!$A$4:$BJ$126,$L42,FALSE))</f>
        <v>-3604972.4668326401</v>
      </c>
      <c r="Q42" s="29">
        <f>IF(Q39=0,0,VLOOKUP(Q39,FAC_TOTALS_APTA!$A$4:$BJ$126,$L42,FALSE))</f>
        <v>2815017.2007780699</v>
      </c>
      <c r="R42" s="29">
        <f>IF(R39=0,0,VLOOKUP(R39,FAC_TOTALS_APTA!$A$4:$BJ$126,$L42,FALSE))</f>
        <v>3787068.8897660999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2">SUM(M42:AB42)</f>
        <v>-3305643.1944158692</v>
      </c>
      <c r="AD42" s="33">
        <f>AC42/G55</f>
        <v>-3.4755079282982643E-3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2.9190098907668102E-2</v>
      </c>
      <c r="I43" s="119" t="str">
        <f>IFERROR(H43/G43-1,"-")</f>
        <v>-</v>
      </c>
      <c r="J43" s="120" t="str">
        <f t="shared" si="10"/>
        <v/>
      </c>
      <c r="K43" s="120" t="str">
        <f t="shared" si="11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479988.10832561197</v>
      </c>
      <c r="P43" s="117">
        <f>IF(P39=0,0,VLOOKUP(P39,FAC_TOTALS_APTA!$A$4:$BJ$126,$L43,FALSE))</f>
        <v>0</v>
      </c>
      <c r="Q43" s="117">
        <f>IF(Q39=0,0,VLOOKUP(Q39,FAC_TOTALS_APTA!$A$4:$BJ$126,$L43,FALSE))</f>
        <v>394328.40462134598</v>
      </c>
      <c r="R43" s="117">
        <f>IF(R39=0,0,VLOOKUP(R39,FAC_TOTALS_APTA!$A$4:$BJ$126,$L43,FALSE))</f>
        <v>391184.52317074803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2"/>
        <v>1265501.036117706</v>
      </c>
      <c r="AD43" s="122">
        <f>AC43/G56</f>
        <v>1.3165618904997919E-3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0"/>
        <v/>
      </c>
      <c r="K44" s="120" t="str">
        <f t="shared" si="11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2"/>
        <v>0</v>
      </c>
      <c r="AD44" s="122">
        <f>AC44/G56</f>
        <v>0</v>
      </c>
    </row>
    <row r="45" spans="2:30" x14ac:dyDescent="0.25">
      <c r="B45" s="25" t="s">
        <v>48</v>
      </c>
      <c r="C45" s="28" t="s">
        <v>21</v>
      </c>
      <c r="D45" s="104" t="s">
        <v>8</v>
      </c>
      <c r="E45" s="55"/>
      <c r="F45" s="6">
        <f>MATCH($D45,FAC_TOTALS_APTA!$A$2:$BJ$2,)</f>
        <v>16</v>
      </c>
      <c r="G45" s="117">
        <f>VLOOKUP(G39,FAC_TOTALS_APTA!$A$4:$BJ$126,$F45,FALSE)</f>
        <v>2552570.2182420199</v>
      </c>
      <c r="H45" s="117">
        <f>VLOOKUP(H39,FAC_TOTALS_APTA!$A$4:$BJ$126,$F45,FALSE)</f>
        <v>2755043.8205972002</v>
      </c>
      <c r="I45" s="30">
        <f t="shared" si="9"/>
        <v>7.9321462308145962E-2</v>
      </c>
      <c r="J45" s="31" t="str">
        <f t="shared" si="10"/>
        <v>_log</v>
      </c>
      <c r="K45" s="31" t="str">
        <f t="shared" si="11"/>
        <v>POP_EMP_log_FAC</v>
      </c>
      <c r="L45" s="6">
        <f>MATCH($K45,FAC_TOTALS_APTA!$A$2:$BH$2,)</f>
        <v>34</v>
      </c>
      <c r="M45" s="29">
        <f>IF(M39=0,0,VLOOKUP(M39,FAC_TOTALS_APTA!$A$4:$BJ$126,$L45,FALSE))</f>
        <v>3574730.4720661798</v>
      </c>
      <c r="N45" s="29">
        <f>IF(N39=0,0,VLOOKUP(N39,FAC_TOTALS_APTA!$A$4:$BJ$126,$L45,FALSE))</f>
        <v>2707381.99528585</v>
      </c>
      <c r="O45" s="29">
        <f>IF(O39=0,0,VLOOKUP(O39,FAC_TOTALS_APTA!$A$4:$BJ$126,$L45,FALSE))</f>
        <v>2652920.2245917101</v>
      </c>
      <c r="P45" s="29">
        <f>IF(P39=0,0,VLOOKUP(P39,FAC_TOTALS_APTA!$A$4:$BJ$126,$L45,FALSE))</f>
        <v>2471096.4152472499</v>
      </c>
      <c r="Q45" s="29">
        <f>IF(Q39=0,0,VLOOKUP(Q39,FAC_TOTALS_APTA!$A$4:$BJ$126,$L45,FALSE))</f>
        <v>2505503.2776294802</v>
      </c>
      <c r="R45" s="29">
        <f>IF(R39=0,0,VLOOKUP(R39,FAC_TOTALS_APTA!$A$4:$BJ$126,$L45,FALSE))</f>
        <v>2175447.3670790899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2"/>
        <v>16087079.751899561</v>
      </c>
      <c r="AD45" s="33">
        <f>AC45/G55</f>
        <v>1.6913735068364882E-2</v>
      </c>
    </row>
    <row r="46" spans="2:30" x14ac:dyDescent="0.25">
      <c r="B46" s="25" t="s">
        <v>73</v>
      </c>
      <c r="C46" s="28"/>
      <c r="D46" s="104" t="s">
        <v>72</v>
      </c>
      <c r="E46" s="55"/>
      <c r="F46" s="6">
        <f>MATCH($D46,FAC_TOTALS_APTA!$A$2:$BJ$2,)</f>
        <v>17</v>
      </c>
      <c r="G46" s="123">
        <f>VLOOKUP(G39,FAC_TOTALS_APTA!$A$4:$BJ$126,$F46,FALSE)</f>
        <v>0.33060451780988898</v>
      </c>
      <c r="H46" s="123">
        <f>VLOOKUP(H39,FAC_TOTALS_APTA!$A$4:$BJ$126,$F46,FALSE)</f>
        <v>0.32665160783327502</v>
      </c>
      <c r="I46" s="30">
        <f t="shared" si="9"/>
        <v>-1.1956612095927355E-2</v>
      </c>
      <c r="J46" s="31" t="str">
        <f t="shared" si="10"/>
        <v/>
      </c>
      <c r="K46" s="31" t="str">
        <f t="shared" si="11"/>
        <v>TSD_POP_EMP_PCT_FAC</v>
      </c>
      <c r="L46" s="6">
        <f>MATCH($K46,FAC_TOTALS_APTA!$A$2:$BH$2,)</f>
        <v>35</v>
      </c>
      <c r="M46" s="29">
        <f>IF(M39=0,0,VLOOKUP(M39,FAC_TOTALS_APTA!$A$4:$BJ$126,$L46,FALSE))</f>
        <v>-329642.68918674602</v>
      </c>
      <c r="N46" s="29">
        <f>IF(N39=0,0,VLOOKUP(N39,FAC_TOTALS_APTA!$A$4:$BJ$126,$L46,FALSE))</f>
        <v>-592582.87028261705</v>
      </c>
      <c r="O46" s="29">
        <f>IF(O39=0,0,VLOOKUP(O39,FAC_TOTALS_APTA!$A$4:$BJ$126,$L46,FALSE))</f>
        <v>353177.252519954</v>
      </c>
      <c r="P46" s="29">
        <f>IF(P39=0,0,VLOOKUP(P39,FAC_TOTALS_APTA!$A$4:$BJ$126,$L46,FALSE))</f>
        <v>-1348471.2411973199</v>
      </c>
      <c r="Q46" s="29">
        <f>IF(Q39=0,0,VLOOKUP(Q39,FAC_TOTALS_APTA!$A$4:$BJ$126,$L46,FALSE))</f>
        <v>-512412.420545895</v>
      </c>
      <c r="R46" s="29">
        <f>IF(R39=0,0,VLOOKUP(R39,FAC_TOTALS_APTA!$A$4:$BJ$126,$L46,FALSE))</f>
        <v>714881.50920735102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2"/>
        <v>-1715050.4594852729</v>
      </c>
      <c r="AD46" s="33">
        <f>AC46/G55</f>
        <v>-1.8031805366779583E-3</v>
      </c>
    </row>
    <row r="47" spans="2:30" x14ac:dyDescent="0.2">
      <c r="B47" s="25" t="s">
        <v>49</v>
      </c>
      <c r="C47" s="28" t="s">
        <v>21</v>
      </c>
      <c r="D47" s="124" t="s">
        <v>86</v>
      </c>
      <c r="E47" s="55"/>
      <c r="F47" s="6">
        <f>MATCH($D47,FAC_TOTALS_APTA!$A$2:$BJ$2,)</f>
        <v>18</v>
      </c>
      <c r="G47" s="125">
        <f>VLOOKUP(G39,FAC_TOTALS_APTA!$A$4:$BJ$126,$F47,FALSE)</f>
        <v>4.0256358420234699</v>
      </c>
      <c r="H47" s="125">
        <f>VLOOKUP(H39,FAC_TOTALS_APTA!$A$4:$BJ$126,$F47,FALSE)</f>
        <v>2.86612689037909</v>
      </c>
      <c r="I47" s="30">
        <f t="shared" si="9"/>
        <v>-0.28803125696077803</v>
      </c>
      <c r="J47" s="31" t="str">
        <f t="shared" si="10"/>
        <v>_log</v>
      </c>
      <c r="K47" s="31" t="str">
        <f t="shared" si="11"/>
        <v>GAS_PRICE_2018_log_FAC</v>
      </c>
      <c r="L47" s="6">
        <f>MATCH($K47,FAC_TOTALS_APTA!$A$2:$BH$2,)</f>
        <v>36</v>
      </c>
      <c r="M47" s="29">
        <f>IF(M39=0,0,VLOOKUP(M39,FAC_TOTALS_APTA!$A$4:$BJ$126,$L47,FALSE))</f>
        <v>-4380481.46223519</v>
      </c>
      <c r="N47" s="29">
        <f>IF(N39=0,0,VLOOKUP(N39,FAC_TOTALS_APTA!$A$4:$BJ$126,$L47,FALSE))</f>
        <v>-6201044.5057872999</v>
      </c>
      <c r="O47" s="29">
        <f>IF(O39=0,0,VLOOKUP(O39,FAC_TOTALS_APTA!$A$4:$BJ$126,$L47,FALSE))</f>
        <v>-31173488.121062499</v>
      </c>
      <c r="P47" s="29">
        <f>IF(P39=0,0,VLOOKUP(P39,FAC_TOTALS_APTA!$A$4:$BJ$126,$L47,FALSE))</f>
        <v>-11174981.4369436</v>
      </c>
      <c r="Q47" s="29">
        <f>IF(Q39=0,0,VLOOKUP(Q39,FAC_TOTALS_APTA!$A$4:$BJ$126,$L47,FALSE))</f>
        <v>7649662.0989193302</v>
      </c>
      <c r="R47" s="29">
        <f>IF(R39=0,0,VLOOKUP(R39,FAC_TOTALS_APTA!$A$4:$BJ$126,$L47,FALSE))</f>
        <v>8884682.6903901305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2"/>
        <v>-36395650.736719124</v>
      </c>
      <c r="AD47" s="33">
        <f>AC47/G55</f>
        <v>-3.8265888134788296E-2</v>
      </c>
    </row>
    <row r="48" spans="2:30" x14ac:dyDescent="0.25">
      <c r="B48" s="25" t="s">
        <v>46</v>
      </c>
      <c r="C48" s="28" t="s">
        <v>21</v>
      </c>
      <c r="D48" s="104" t="s">
        <v>14</v>
      </c>
      <c r="E48" s="55"/>
      <c r="F48" s="6">
        <f>MATCH($D48,FAC_TOTALS_APTA!$A$2:$BJ$2,)</f>
        <v>19</v>
      </c>
      <c r="G48" s="123">
        <f>VLOOKUP(G39,FAC_TOTALS_APTA!$A$4:$BJ$126,$F48,FALSE)</f>
        <v>28874.309502126802</v>
      </c>
      <c r="H48" s="123">
        <f>VLOOKUP(H39,FAC_TOTALS_APTA!$A$4:$BJ$126,$F48,FALSE)</f>
        <v>31624.666409858299</v>
      </c>
      <c r="I48" s="30">
        <f t="shared" si="9"/>
        <v>9.5252733490610808E-2</v>
      </c>
      <c r="J48" s="31" t="str">
        <f t="shared" si="10"/>
        <v>_log</v>
      </c>
      <c r="K48" s="31" t="str">
        <f t="shared" si="11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-292127.62895544397</v>
      </c>
      <c r="N48" s="29">
        <f>IF(N39=0,0,VLOOKUP(N39,FAC_TOTALS_APTA!$A$4:$BJ$126,$L48,FALSE))</f>
        <v>-223124.19755904601</v>
      </c>
      <c r="O48" s="29">
        <f>IF(O39=0,0,VLOOKUP(O39,FAC_TOTALS_APTA!$A$4:$BJ$126,$L48,FALSE))</f>
        <v>-2471872.9205358601</v>
      </c>
      <c r="P48" s="29">
        <f>IF(P39=0,0,VLOOKUP(P39,FAC_TOTALS_APTA!$A$4:$BJ$126,$L48,FALSE))</f>
        <v>-1513938.98240009</v>
      </c>
      <c r="Q48" s="29">
        <f>IF(Q39=0,0,VLOOKUP(Q39,FAC_TOTALS_APTA!$A$4:$BJ$126,$L48,FALSE))</f>
        <v>-298195.16690354602</v>
      </c>
      <c r="R48" s="29">
        <f>IF(R39=0,0,VLOOKUP(R39,FAC_TOTALS_APTA!$A$4:$BJ$126,$L48,FALSE))</f>
        <v>-703515.41300036502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2"/>
        <v>-5502774.3093543509</v>
      </c>
      <c r="AD48" s="33">
        <f>AC48/G55</f>
        <v>-5.7855414559273288E-3</v>
      </c>
    </row>
    <row r="49" spans="1:31" x14ac:dyDescent="0.25">
      <c r="B49" s="25" t="s">
        <v>62</v>
      </c>
      <c r="C49" s="28"/>
      <c r="D49" s="104" t="s">
        <v>9</v>
      </c>
      <c r="E49" s="55"/>
      <c r="F49" s="6">
        <f>MATCH($D49,FAC_TOTALS_APTA!$A$2:$BJ$2,)</f>
        <v>20</v>
      </c>
      <c r="G49" s="117">
        <f>VLOOKUP(G39,FAC_TOTALS_APTA!$A$4:$BJ$126,$F49,FALSE)</f>
        <v>8.2569154106646199</v>
      </c>
      <c r="H49" s="117">
        <f>VLOOKUP(H39,FAC_TOTALS_APTA!$A$4:$BJ$126,$F49,FALSE)</f>
        <v>7.1994298882696199</v>
      </c>
      <c r="I49" s="30">
        <f t="shared" si="9"/>
        <v>-0.12807270872960053</v>
      </c>
      <c r="J49" s="31" t="str">
        <f t="shared" si="10"/>
        <v/>
      </c>
      <c r="K49" s="31" t="str">
        <f t="shared" si="11"/>
        <v>PCT_HH_NO_VEH_FAC</v>
      </c>
      <c r="L49" s="6">
        <f>MATCH($K49,FAC_TOTALS_APTA!$A$2:$BH$2,)</f>
        <v>38</v>
      </c>
      <c r="M49" s="29">
        <f>IF(M39=0,0,VLOOKUP(M39,FAC_TOTALS_APTA!$A$4:$BJ$126,$L49,FALSE))</f>
        <v>-355078.74719234498</v>
      </c>
      <c r="N49" s="29">
        <f>IF(N39=0,0,VLOOKUP(N39,FAC_TOTALS_APTA!$A$4:$BJ$126,$L49,FALSE))</f>
        <v>69780.1287649109</v>
      </c>
      <c r="O49" s="29">
        <f>IF(O39=0,0,VLOOKUP(O39,FAC_TOTALS_APTA!$A$4:$BJ$126,$L49,FALSE))</f>
        <v>-400518.33952330699</v>
      </c>
      <c r="P49" s="29">
        <f>IF(P39=0,0,VLOOKUP(P39,FAC_TOTALS_APTA!$A$4:$BJ$126,$L49,FALSE))</f>
        <v>-251722.0367427</v>
      </c>
      <c r="Q49" s="29">
        <f>IF(Q39=0,0,VLOOKUP(Q39,FAC_TOTALS_APTA!$A$4:$BJ$126,$L49,FALSE))</f>
        <v>-519502.33515384299</v>
      </c>
      <c r="R49" s="29">
        <f>IF(R39=0,0,VLOOKUP(R39,FAC_TOTALS_APTA!$A$4:$BJ$126,$L49,FALSE))</f>
        <v>-420828.26900409802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2"/>
        <v>-1877869.5988513823</v>
      </c>
      <c r="AD49" s="33">
        <f>AC49/G55</f>
        <v>-1.9743663472643934E-3</v>
      </c>
    </row>
    <row r="50" spans="1:31" x14ac:dyDescent="0.25">
      <c r="B50" s="25" t="s">
        <v>47</v>
      </c>
      <c r="C50" s="28"/>
      <c r="D50" s="104" t="s">
        <v>28</v>
      </c>
      <c r="E50" s="55"/>
      <c r="F50" s="6">
        <f>MATCH($D50,FAC_TOTALS_APTA!$A$2:$BJ$2,)</f>
        <v>21</v>
      </c>
      <c r="G50" s="125">
        <f>VLOOKUP(G39,FAC_TOTALS_APTA!$A$4:$BJ$126,$F50,FALSE)</f>
        <v>4.1251469761152801</v>
      </c>
      <c r="H50" s="125">
        <f>VLOOKUP(H39,FAC_TOTALS_APTA!$A$4:$BJ$126,$F50,FALSE)</f>
        <v>5.4675502827794897</v>
      </c>
      <c r="I50" s="30">
        <f t="shared" si="9"/>
        <v>0.32541950976214018</v>
      </c>
      <c r="J50" s="31" t="str">
        <f t="shared" si="10"/>
        <v/>
      </c>
      <c r="K50" s="31" t="str">
        <f t="shared" si="11"/>
        <v>JTW_HOME_PCT_FAC</v>
      </c>
      <c r="L50" s="6">
        <f>MATCH($K50,FAC_TOTALS_APTA!$A$2:$BH$2,)</f>
        <v>39</v>
      </c>
      <c r="M50" s="29">
        <f>IF(M39=0,0,VLOOKUP(M39,FAC_TOTALS_APTA!$A$4:$BJ$126,$L50,FALSE))</f>
        <v>-503915.925298933</v>
      </c>
      <c r="N50" s="29">
        <f>IF(N39=0,0,VLOOKUP(N39,FAC_TOTALS_APTA!$A$4:$BJ$126,$L50,FALSE))</f>
        <v>-632430.84358232596</v>
      </c>
      <c r="O50" s="29">
        <f>IF(O39=0,0,VLOOKUP(O39,FAC_TOTALS_APTA!$A$4:$BJ$126,$L50,FALSE))</f>
        <v>-1098451.6395686399</v>
      </c>
      <c r="P50" s="29">
        <f>IF(P39=0,0,VLOOKUP(P39,FAC_TOTALS_APTA!$A$4:$BJ$126,$L50,FALSE))</f>
        <v>-3647059.0417455998</v>
      </c>
      <c r="Q50" s="29">
        <f>IF(Q39=0,0,VLOOKUP(Q39,FAC_TOTALS_APTA!$A$4:$BJ$126,$L50,FALSE))</f>
        <v>-1548275.6011614001</v>
      </c>
      <c r="R50" s="29">
        <f>IF(R39=0,0,VLOOKUP(R39,FAC_TOTALS_APTA!$A$4:$BJ$126,$L50,FALSE))</f>
        <v>-1924085.8290124601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2"/>
        <v>-9354218.8803693578</v>
      </c>
      <c r="AD50" s="33">
        <f>AC50/G55</f>
        <v>-9.8348974676638942E-3</v>
      </c>
    </row>
    <row r="51" spans="1:31" x14ac:dyDescent="0.25">
      <c r="B51" s="25" t="s">
        <v>63</v>
      </c>
      <c r="C51" s="28"/>
      <c r="D51" s="126" t="s">
        <v>92</v>
      </c>
      <c r="E51" s="55"/>
      <c r="F51" s="6">
        <f>MATCH($D51,FAC_TOTALS_APTA!$A$2:$BJ$2,)</f>
        <v>25</v>
      </c>
      <c r="G51" s="125">
        <f>VLOOKUP(G39,FAC_TOTALS_APTA!$A$4:$BJ$126,$F51,FALSE)</f>
        <v>0</v>
      </c>
      <c r="H51" s="125">
        <f>VLOOKUP(H39,FAC_TOTALS_APTA!$A$4:$BJ$126,$F51,FALSE)</f>
        <v>3.85967537363417</v>
      </c>
      <c r="I51" s="30" t="str">
        <f t="shared" si="9"/>
        <v>-</v>
      </c>
      <c r="J51" s="31" t="str">
        <f t="shared" si="10"/>
        <v/>
      </c>
      <c r="K51" s="31" t="str">
        <f t="shared" si="11"/>
        <v>YEARS_SINCE_TNC_BUS_MIDLOW_FAC</v>
      </c>
      <c r="L51" s="6">
        <f>MATCH($K51,FAC_TOTALS_APTA!$A$2:$BH$2,)</f>
        <v>43</v>
      </c>
      <c r="M51" s="29">
        <f>IF(M39=0,0,VLOOKUP(M39,FAC_TOTALS_APTA!$A$4:$BJ$126,$L51,FALSE))</f>
        <v>0</v>
      </c>
      <c r="N51" s="29">
        <f>IF(N39=0,0,VLOOKUP(N39,FAC_TOTALS_APTA!$A$4:$BJ$126,$L51,FALSE))</f>
        <v>-4710885.4585372303</v>
      </c>
      <c r="O51" s="29">
        <f>IF(O39=0,0,VLOOKUP(O39,FAC_TOTALS_APTA!$A$4:$BJ$126,$L51,FALSE))</f>
        <v>-25477883.4903519</v>
      </c>
      <c r="P51" s="29">
        <f>IF(P39=0,0,VLOOKUP(P39,FAC_TOTALS_APTA!$A$4:$BJ$126,$L51,FALSE))</f>
        <v>-28136241.685173299</v>
      </c>
      <c r="Q51" s="29">
        <f>IF(Q39=0,0,VLOOKUP(Q39,FAC_TOTALS_APTA!$A$4:$BJ$126,$L51,FALSE))</f>
        <v>-26992661.150191601</v>
      </c>
      <c r="R51" s="29">
        <f>IF(R39=0,0,VLOOKUP(R39,FAC_TOTALS_APTA!$A$4:$BJ$126,$L51,FALSE))</f>
        <v>-27447490.5843562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2"/>
        <v>-112765162.36861023</v>
      </c>
      <c r="AD51" s="33">
        <f>AC51/G55</f>
        <v>-0.11855974550126859</v>
      </c>
    </row>
    <row r="52" spans="1:31" x14ac:dyDescent="0.25">
      <c r="B52" s="25" t="s">
        <v>64</v>
      </c>
      <c r="C52" s="28"/>
      <c r="D52" s="104" t="s">
        <v>43</v>
      </c>
      <c r="E52" s="55"/>
      <c r="F52" s="6">
        <f>MATCH($D52,FAC_TOTALS_APTA!$A$2:$BJ$2,)</f>
        <v>28</v>
      </c>
      <c r="G52" s="125">
        <f>VLOOKUP(G39,FAC_TOTALS_APTA!$A$4:$BJ$126,$F52,FALSE)</f>
        <v>8.9326402136675601E-2</v>
      </c>
      <c r="H52" s="125">
        <f>VLOOKUP(H39,FAC_TOTALS_APTA!$A$4:$BJ$126,$F52,FALSE)</f>
        <v>0.82475758674098198</v>
      </c>
      <c r="I52" s="30">
        <f t="shared" si="9"/>
        <v>8.2330774218247988</v>
      </c>
      <c r="J52" s="31" t="str">
        <f t="shared" si="10"/>
        <v/>
      </c>
      <c r="K52" s="31" t="str">
        <f t="shared" si="11"/>
        <v>BIKE_SHARE_FAC</v>
      </c>
      <c r="L52" s="6">
        <f>MATCH($K52,FAC_TOTALS_APTA!$A$2:$BH$2,)</f>
        <v>46</v>
      </c>
      <c r="M52" s="29">
        <f>IF(M39=0,0,VLOOKUP(M39,FAC_TOTALS_APTA!$A$4:$BJ$126,$L52,FALSE))</f>
        <v>-718675.45271220105</v>
      </c>
      <c r="N52" s="29">
        <f>IF(N39=0,0,VLOOKUP(N39,FAC_TOTALS_APTA!$A$4:$BJ$126,$L52,FALSE))</f>
        <v>-1102389.0720398701</v>
      </c>
      <c r="O52" s="29">
        <f>IF(O39=0,0,VLOOKUP(O39,FAC_TOTALS_APTA!$A$4:$BJ$126,$L52,FALSE))</f>
        <v>-2404204.24372466</v>
      </c>
      <c r="P52" s="29">
        <f>IF(P39=0,0,VLOOKUP(P39,FAC_TOTALS_APTA!$A$4:$BJ$126,$L52,FALSE))</f>
        <v>-1552295.73739322</v>
      </c>
      <c r="Q52" s="29">
        <f>IF(Q39=0,0,VLOOKUP(Q39,FAC_TOTALS_APTA!$A$4:$BJ$126,$L52,FALSE))</f>
        <v>-1120282.8527825</v>
      </c>
      <c r="R52" s="29">
        <f>IF(R39=0,0,VLOOKUP(R39,FAC_TOTALS_APTA!$A$4:$BJ$126,$L52,FALSE))</f>
        <v>-1071622.76479978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2"/>
        <v>-7969470.1234522313</v>
      </c>
      <c r="AD52" s="33">
        <f>AC52/G55</f>
        <v>-8.3789916120359763E-3</v>
      </c>
    </row>
    <row r="53" spans="1:31" x14ac:dyDescent="0.25">
      <c r="B53" s="8" t="s">
        <v>65</v>
      </c>
      <c r="C53" s="27"/>
      <c r="D53" s="129" t="s">
        <v>44</v>
      </c>
      <c r="E53" s="56"/>
      <c r="F53" s="7">
        <f>MATCH($D53,FAC_TOTALS_APTA!$A$2:$BJ$2,)</f>
        <v>29</v>
      </c>
      <c r="G53" s="131">
        <f>VLOOKUP(G39,FAC_TOTALS_APTA!$A$4:$BJ$126,$F53,FALSE)</f>
        <v>0</v>
      </c>
      <c r="H53" s="131">
        <f>VLOOKUP(H39,FAC_TOTALS_APTA!$A$4:$BJ$126,$F53,FALSE)</f>
        <v>0.41079761662414999</v>
      </c>
      <c r="I53" s="36" t="str">
        <f t="shared" si="9"/>
        <v>-</v>
      </c>
      <c r="J53" s="37" t="str">
        <f t="shared" si="10"/>
        <v/>
      </c>
      <c r="K53" s="37" t="str">
        <f t="shared" si="11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-11736193.885420701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2"/>
        <v>-11736193.885420701</v>
      </c>
      <c r="AD53" s="40">
        <f>AC53/G55</f>
        <v>-1.2339273326815602E-2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141"/>
      <c r="H54" s="141"/>
      <c r="I54" s="46"/>
      <c r="J54" s="47"/>
      <c r="K54" s="47" t="str">
        <f t="shared" si="11"/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7">
        <f>VLOOKUP(G39,FAC_TOTALS_APTA!$A$4:$BJ$126,$F55,FALSE)</f>
        <v>951125206.04561901</v>
      </c>
      <c r="H55" s="117">
        <f>VLOOKUP(H39,FAC_TOTALS_APTA!$A$4:$BH$126,$F55,FALSE)</f>
        <v>825156647.824476</v>
      </c>
      <c r="I55" s="112">
        <f t="shared" ref="I55" si="13">H55/G55-1</f>
        <v>-0.13244161485832939</v>
      </c>
      <c r="J55" s="31"/>
      <c r="K55" s="31"/>
      <c r="L55" s="6"/>
      <c r="M55" s="29">
        <f t="shared" ref="M55:AB55" si="14">SUM(M41:M48)</f>
        <v>-6329907.3591344608</v>
      </c>
      <c r="N55" s="29">
        <f t="shared" si="14"/>
        <v>5909969.9839257281</v>
      </c>
      <c r="O55" s="29">
        <f t="shared" si="14"/>
        <v>-19021834.075516094</v>
      </c>
      <c r="P55" s="29">
        <f t="shared" si="14"/>
        <v>-2489284.3901633997</v>
      </c>
      <c r="Q55" s="29">
        <f t="shared" si="14"/>
        <v>16431738.677237365</v>
      </c>
      <c r="R55" s="29">
        <f t="shared" si="14"/>
        <v>22423396.524433929</v>
      </c>
      <c r="S55" s="29">
        <f t="shared" si="14"/>
        <v>0</v>
      </c>
      <c r="T55" s="29">
        <f t="shared" si="14"/>
        <v>0</v>
      </c>
      <c r="U55" s="29">
        <f t="shared" si="14"/>
        <v>0</v>
      </c>
      <c r="V55" s="29">
        <f t="shared" si="14"/>
        <v>0</v>
      </c>
      <c r="W55" s="29">
        <f t="shared" si="14"/>
        <v>0</v>
      </c>
      <c r="X55" s="29">
        <f t="shared" si="14"/>
        <v>0</v>
      </c>
      <c r="Y55" s="29">
        <f t="shared" si="14"/>
        <v>0</v>
      </c>
      <c r="Z55" s="29">
        <f t="shared" si="14"/>
        <v>0</v>
      </c>
      <c r="AA55" s="29">
        <f t="shared" si="14"/>
        <v>0</v>
      </c>
      <c r="AB55" s="29">
        <f t="shared" si="14"/>
        <v>0</v>
      </c>
      <c r="AC55" s="32">
        <f>H55-G55</f>
        <v>-125968558.22114301</v>
      </c>
      <c r="AD55" s="33">
        <f>I55</f>
        <v>-0.13244161485832939</v>
      </c>
      <c r="AE55" s="106"/>
    </row>
    <row r="56" spans="1:31" ht="13.5" customHeight="1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4">
        <f>VLOOKUP(G39,FAC_TOTALS_APTA!$A$4:$BH$126,$F56,FALSE)</f>
        <v>961216517.99999905</v>
      </c>
      <c r="H56" s="114">
        <f>VLOOKUP(H39,FAC_TOTALS_APTA!$A$4:$BH$126,$F56,FALSE)</f>
        <v>809531783</v>
      </c>
      <c r="I56" s="113">
        <f t="shared" ref="I56" si="15">H56/G56-1</f>
        <v>-0.15780496085898432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-151684734.99999905</v>
      </c>
      <c r="AD56" s="52">
        <f>I56</f>
        <v>-0.15780496085898432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154"/>
      <c r="H57" s="154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-2.5363346000654929E-2</v>
      </c>
    </row>
    <row r="58" spans="1:31" ht="13.5" thickTop="1" x14ac:dyDescent="0.25"/>
    <row r="59" spans="1:31" s="10" customFormat="1" x14ac:dyDescent="0.25">
      <c r="B59" s="18" t="s">
        <v>25</v>
      </c>
      <c r="E59" s="6"/>
      <c r="G59" s="106"/>
      <c r="H59" s="106"/>
      <c r="I59" s="17"/>
    </row>
    <row r="60" spans="1:31" x14ac:dyDescent="0.25">
      <c r="B60" s="15" t="s">
        <v>16</v>
      </c>
      <c r="C60" s="16" t="s">
        <v>17</v>
      </c>
      <c r="D60" s="10"/>
      <c r="E60" s="6"/>
      <c r="F60" s="10"/>
      <c r="G60" s="106"/>
      <c r="H60" s="106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</row>
    <row r="61" spans="1:31" x14ac:dyDescent="0.25">
      <c r="B61" s="15"/>
      <c r="C61" s="16"/>
      <c r="D61" s="10"/>
      <c r="E61" s="6"/>
      <c r="F61" s="10"/>
      <c r="G61" s="106"/>
      <c r="H61" s="106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</row>
    <row r="62" spans="1:31" x14ac:dyDescent="0.25">
      <c r="B62" s="18" t="s">
        <v>26</v>
      </c>
      <c r="C62" s="19">
        <v>0</v>
      </c>
      <c r="D62" s="10"/>
      <c r="E62" s="6"/>
      <c r="F62" s="10"/>
      <c r="G62" s="106"/>
      <c r="H62" s="106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</row>
    <row r="63" spans="1:31" ht="13.5" thickBot="1" x14ac:dyDescent="0.3">
      <c r="B63" s="20" t="s">
        <v>34</v>
      </c>
      <c r="C63" s="21">
        <v>3</v>
      </c>
      <c r="D63" s="22"/>
      <c r="E63" s="23"/>
      <c r="F63" s="22"/>
      <c r="G63" s="157"/>
      <c r="H63" s="157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</row>
    <row r="64" spans="1:31" ht="13.5" thickTop="1" x14ac:dyDescent="0.25">
      <c r="B64" s="61"/>
      <c r="C64" s="62"/>
      <c r="D64" s="62"/>
      <c r="E64" s="62"/>
      <c r="F64" s="62"/>
      <c r="G64" s="168" t="s">
        <v>51</v>
      </c>
      <c r="H64" s="168"/>
      <c r="I64" s="168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168" t="s">
        <v>55</v>
      </c>
      <c r="AD64" s="168"/>
    </row>
    <row r="65" spans="2:33" x14ac:dyDescent="0.25">
      <c r="B65" s="8" t="s">
        <v>18</v>
      </c>
      <c r="C65" s="27" t="s">
        <v>19</v>
      </c>
      <c r="D65" s="7" t="s">
        <v>20</v>
      </c>
      <c r="E65" s="7"/>
      <c r="F65" s="7"/>
      <c r="G65" s="128">
        <f>$C$1</f>
        <v>2012</v>
      </c>
      <c r="H65" s="128">
        <f>$C$2</f>
        <v>2018</v>
      </c>
      <c r="I65" s="27" t="s">
        <v>22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 t="s">
        <v>24</v>
      </c>
      <c r="AD65" s="27" t="s">
        <v>22</v>
      </c>
    </row>
    <row r="66" spans="2:33" ht="12.95" hidden="1" customHeight="1" x14ac:dyDescent="0.25">
      <c r="B66" s="25"/>
      <c r="C66" s="28"/>
      <c r="D66" s="6"/>
      <c r="E66" s="6"/>
      <c r="F66" s="6"/>
      <c r="G66" s="104"/>
      <c r="H66" s="104"/>
      <c r="I66" s="28"/>
      <c r="J66" s="6"/>
      <c r="K66" s="6"/>
      <c r="L66" s="6"/>
      <c r="M66" s="6">
        <v>1</v>
      </c>
      <c r="N66" s="6">
        <v>2</v>
      </c>
      <c r="O66" s="6">
        <v>3</v>
      </c>
      <c r="P66" s="6">
        <v>4</v>
      </c>
      <c r="Q66" s="6">
        <v>5</v>
      </c>
      <c r="R66" s="6">
        <v>6</v>
      </c>
      <c r="S66" s="6">
        <v>7</v>
      </c>
      <c r="T66" s="6">
        <v>8</v>
      </c>
      <c r="U66" s="6">
        <v>9</v>
      </c>
      <c r="V66" s="6">
        <v>10</v>
      </c>
      <c r="W66" s="6">
        <v>11</v>
      </c>
      <c r="X66" s="6">
        <v>12</v>
      </c>
      <c r="Y66" s="6">
        <v>13</v>
      </c>
      <c r="Z66" s="6">
        <v>14</v>
      </c>
      <c r="AA66" s="6">
        <v>15</v>
      </c>
      <c r="AB66" s="6">
        <v>16</v>
      </c>
      <c r="AC66" s="6"/>
      <c r="AD66" s="6"/>
    </row>
    <row r="67" spans="2:33" ht="12.95" hidden="1" customHeight="1" x14ac:dyDescent="0.25">
      <c r="B67" s="25"/>
      <c r="C67" s="28"/>
      <c r="D67" s="6"/>
      <c r="E67" s="6"/>
      <c r="F67" s="6"/>
      <c r="G67" s="104" t="str">
        <f>CONCATENATE($C62,"_",$C63,"_",G65)</f>
        <v>0_3_2012</v>
      </c>
      <c r="H67" s="104" t="str">
        <f>CONCATENATE($C62,"_",$C63,"_",H65)</f>
        <v>0_3_2018</v>
      </c>
      <c r="I67" s="28"/>
      <c r="J67" s="6"/>
      <c r="K67" s="6"/>
      <c r="L67" s="6"/>
      <c r="M67" s="6" t="str">
        <f>IF($G65+M66&gt;$H65,0,CONCATENATE($C62,"_",$C63,"_",$G65+M66))</f>
        <v>0_3_2013</v>
      </c>
      <c r="N67" s="6" t="str">
        <f t="shared" ref="N67:AB67" si="16">IF($G65+N66&gt;$H65,0,CONCATENATE($C62,"_",$C63,"_",$G65+N66))</f>
        <v>0_3_2014</v>
      </c>
      <c r="O67" s="6" t="str">
        <f t="shared" si="16"/>
        <v>0_3_2015</v>
      </c>
      <c r="P67" s="6" t="str">
        <f t="shared" si="16"/>
        <v>0_3_2016</v>
      </c>
      <c r="Q67" s="6" t="str">
        <f t="shared" si="16"/>
        <v>0_3_2017</v>
      </c>
      <c r="R67" s="6" t="str">
        <f t="shared" si="16"/>
        <v>0_3_2018</v>
      </c>
      <c r="S67" s="6">
        <f t="shared" si="16"/>
        <v>0</v>
      </c>
      <c r="T67" s="6">
        <f t="shared" si="16"/>
        <v>0</v>
      </c>
      <c r="U67" s="6">
        <f t="shared" si="16"/>
        <v>0</v>
      </c>
      <c r="V67" s="6">
        <f t="shared" si="16"/>
        <v>0</v>
      </c>
      <c r="W67" s="6">
        <f t="shared" si="16"/>
        <v>0</v>
      </c>
      <c r="X67" s="6">
        <f t="shared" si="16"/>
        <v>0</v>
      </c>
      <c r="Y67" s="6">
        <f t="shared" si="16"/>
        <v>0</v>
      </c>
      <c r="Z67" s="6">
        <f t="shared" si="16"/>
        <v>0</v>
      </c>
      <c r="AA67" s="6">
        <f t="shared" si="16"/>
        <v>0</v>
      </c>
      <c r="AB67" s="6">
        <f t="shared" si="16"/>
        <v>0</v>
      </c>
      <c r="AC67" s="6"/>
      <c r="AD67" s="6"/>
    </row>
    <row r="68" spans="2:33" ht="12.95" hidden="1" customHeight="1" x14ac:dyDescent="0.25">
      <c r="B68" s="25"/>
      <c r="C68" s="28"/>
      <c r="D68" s="6"/>
      <c r="E68" s="6"/>
      <c r="F68" s="6" t="s">
        <v>23</v>
      </c>
      <c r="G68" s="117"/>
      <c r="H68" s="117"/>
      <c r="I68" s="28"/>
      <c r="J68" s="6"/>
      <c r="K68" s="6"/>
      <c r="L68" s="6" t="s">
        <v>23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2:33" x14ac:dyDescent="0.25">
      <c r="B69" s="25" t="s">
        <v>31</v>
      </c>
      <c r="C69" s="28" t="s">
        <v>21</v>
      </c>
      <c r="D69" s="104" t="s">
        <v>90</v>
      </c>
      <c r="E69" s="55"/>
      <c r="F69" s="6">
        <f>MATCH($D69,FAC_TOTALS_APTA!$A$2:$BJ$2,)</f>
        <v>13</v>
      </c>
      <c r="G69" s="117">
        <f>VLOOKUP(G67,FAC_TOTALS_APTA!$A$4:$BJ$126,$F69,FALSE)</f>
        <v>1935564.7547657499</v>
      </c>
      <c r="H69" s="117">
        <f>VLOOKUP(H67,FAC_TOTALS_APTA!$A$4:$BJ$126,$F69,FALSE)</f>
        <v>2110597.3381989901</v>
      </c>
      <c r="I69" s="30">
        <f>IFERROR(H69/G69-1,"-")</f>
        <v>9.0429722385817701E-2</v>
      </c>
      <c r="J69" s="31" t="str">
        <f>IF(C69="Log","_log","")</f>
        <v>_log</v>
      </c>
      <c r="K69" s="31" t="str">
        <f>CONCATENATE(D69,J69,"_FAC")</f>
        <v>VRM_ADJ_MIDLOW_log_FAC</v>
      </c>
      <c r="L69" s="6">
        <f>MATCH($K69,FAC_TOTALS_APTA!$A$2:$BH$2,)</f>
        <v>31</v>
      </c>
      <c r="M69" s="29">
        <f>IF(M67=0,0,VLOOKUP(M67,FAC_TOTALS_APTA!$A$4:$BJ$126,$L69,FALSE))</f>
        <v>1063360.70183745</v>
      </c>
      <c r="N69" s="29">
        <f>IF(N67=0,0,VLOOKUP(N67,FAC_TOTALS_APTA!$A$4:$BJ$126,$L69,FALSE))</f>
        <v>3160040.8109870902</v>
      </c>
      <c r="O69" s="29">
        <f>IF(O67=0,0,VLOOKUP(O67,FAC_TOTALS_APTA!$A$4:$BJ$126,$L69,FALSE))</f>
        <v>3081077.2286948301</v>
      </c>
      <c r="P69" s="29">
        <f>IF(P67=0,0,VLOOKUP(P67,FAC_TOTALS_APTA!$A$4:$BJ$126,$L69,FALSE))</f>
        <v>2062094.9686960501</v>
      </c>
      <c r="Q69" s="29">
        <f>IF(Q67=0,0,VLOOKUP(Q67,FAC_TOTALS_APTA!$A$4:$BJ$126,$L69,FALSE))</f>
        <v>1623004.99954181</v>
      </c>
      <c r="R69" s="29">
        <f>IF(R67=0,0,VLOOKUP(R67,FAC_TOTALS_APTA!$A$4:$BJ$126,$L69,FALSE))</f>
        <v>1712028.20991376</v>
      </c>
      <c r="S69" s="29">
        <f>IF(S67=0,0,VLOOKUP(S67,FAC_TOTALS_APTA!$A$4:$BJ$126,$L69,FALSE))</f>
        <v>0</v>
      </c>
      <c r="T69" s="29">
        <f>IF(T67=0,0,VLOOKUP(T67,FAC_TOTALS_APTA!$A$4:$BJ$126,$L69,FALSE))</f>
        <v>0</v>
      </c>
      <c r="U69" s="29">
        <f>IF(U67=0,0,VLOOKUP(U67,FAC_TOTALS_APTA!$A$4:$BJ$126,$L69,FALSE))</f>
        <v>0</v>
      </c>
      <c r="V69" s="29">
        <f>IF(V67=0,0,VLOOKUP(V67,FAC_TOTALS_APTA!$A$4:$BJ$126,$L69,FALSE))</f>
        <v>0</v>
      </c>
      <c r="W69" s="29">
        <f>IF(W67=0,0,VLOOKUP(W67,FAC_TOTALS_APTA!$A$4:$BJ$126,$L69,FALSE))</f>
        <v>0</v>
      </c>
      <c r="X69" s="29">
        <f>IF(X67=0,0,VLOOKUP(X67,FAC_TOTALS_APTA!$A$4:$BJ$126,$L69,FALSE))</f>
        <v>0</v>
      </c>
      <c r="Y69" s="29">
        <f>IF(Y67=0,0,VLOOKUP(Y67,FAC_TOTALS_APTA!$A$4:$BJ$126,$L69,FALSE))</f>
        <v>0</v>
      </c>
      <c r="Z69" s="29">
        <f>IF(Z67=0,0,VLOOKUP(Z67,FAC_TOTALS_APTA!$A$4:$BJ$126,$L69,FALSE))</f>
        <v>0</v>
      </c>
      <c r="AA69" s="29">
        <f>IF(AA67=0,0,VLOOKUP(AA67,FAC_TOTALS_APTA!$A$4:$BJ$126,$L69,FALSE))</f>
        <v>0</v>
      </c>
      <c r="AB69" s="29">
        <f>IF(AB67=0,0,VLOOKUP(AB67,FAC_TOTALS_APTA!$A$4:$BJ$126,$L69,FALSE))</f>
        <v>0</v>
      </c>
      <c r="AC69" s="32">
        <f>SUM(M69:AB69)</f>
        <v>12701606.91967099</v>
      </c>
      <c r="AD69" s="33">
        <f>AC69/G83</f>
        <v>4.120709501669572E-2</v>
      </c>
    </row>
    <row r="70" spans="2:33" x14ac:dyDescent="0.25">
      <c r="B70" s="25" t="s">
        <v>52</v>
      </c>
      <c r="C70" s="28" t="s">
        <v>21</v>
      </c>
      <c r="D70" s="104" t="s">
        <v>78</v>
      </c>
      <c r="E70" s="55"/>
      <c r="F70" s="6">
        <f>MATCH($D70,FAC_TOTALS_APTA!$A$2:$BJ$2,)</f>
        <v>15</v>
      </c>
      <c r="G70" s="123">
        <f>VLOOKUP(G67,FAC_TOTALS_APTA!$A$4:$BJ$126,$F70,FALSE)</f>
        <v>0.82821757692531495</v>
      </c>
      <c r="H70" s="123">
        <f>VLOOKUP(H67,FAC_TOTALS_APTA!$A$4:$BJ$126,$F70,FALSE)</f>
        <v>0.97569250120411</v>
      </c>
      <c r="I70" s="30">
        <f t="shared" ref="I70:I81" si="17">IFERROR(H70/G70-1,"-")</f>
        <v>0.17806302158701182</v>
      </c>
      <c r="J70" s="31" t="str">
        <f t="shared" ref="J70:J79" si="18">IF(C70="Log","_log","")</f>
        <v>_log</v>
      </c>
      <c r="K70" s="31" t="str">
        <f t="shared" ref="K70:K81" si="19">CONCATENATE(D70,J70,"_FAC")</f>
        <v>FARE_per_UPT_cleaned_2018_MIDLOW_log_FAC</v>
      </c>
      <c r="L70" s="6">
        <f>MATCH($K70,FAC_TOTALS_APTA!$A$2:$BH$2,)</f>
        <v>33</v>
      </c>
      <c r="M70" s="29">
        <f>IF(M67=0,0,VLOOKUP(M67,FAC_TOTALS_APTA!$A$4:$BJ$126,$L70,FALSE))</f>
        <v>-6185921.0693380898</v>
      </c>
      <c r="N70" s="29">
        <f>IF(N67=0,0,VLOOKUP(N67,FAC_TOTALS_APTA!$A$4:$BJ$126,$L70,FALSE))</f>
        <v>451907.38095189299</v>
      </c>
      <c r="O70" s="29">
        <f>IF(O67=0,0,VLOOKUP(O67,FAC_TOTALS_APTA!$A$4:$BJ$126,$L70,FALSE))</f>
        <v>-3879335.0394053198</v>
      </c>
      <c r="P70" s="29">
        <f>IF(P67=0,0,VLOOKUP(P67,FAC_TOTALS_APTA!$A$4:$BJ$126,$L70,FALSE))</f>
        <v>-4253520.2350280201</v>
      </c>
      <c r="Q70" s="29">
        <f>IF(Q67=0,0,VLOOKUP(Q67,FAC_TOTALS_APTA!$A$4:$BJ$126,$L70,FALSE))</f>
        <v>495870.02988288802</v>
      </c>
      <c r="R70" s="29">
        <f>IF(R67=0,0,VLOOKUP(R67,FAC_TOTALS_APTA!$A$4:$BJ$126,$L70,FALSE))</f>
        <v>879653.51692505705</v>
      </c>
      <c r="S70" s="29">
        <f>IF(S67=0,0,VLOOKUP(S67,FAC_TOTALS_APTA!$A$4:$BJ$126,$L70,FALSE))</f>
        <v>0</v>
      </c>
      <c r="T70" s="29">
        <f>IF(T67=0,0,VLOOKUP(T67,FAC_TOTALS_APTA!$A$4:$BJ$126,$L70,FALSE))</f>
        <v>0</v>
      </c>
      <c r="U70" s="29">
        <f>IF(U67=0,0,VLOOKUP(U67,FAC_TOTALS_APTA!$A$4:$BJ$126,$L70,FALSE))</f>
        <v>0</v>
      </c>
      <c r="V70" s="29">
        <f>IF(V67=0,0,VLOOKUP(V67,FAC_TOTALS_APTA!$A$4:$BJ$126,$L70,FALSE))</f>
        <v>0</v>
      </c>
      <c r="W70" s="29">
        <f>IF(W67=0,0,VLOOKUP(W67,FAC_TOTALS_APTA!$A$4:$BJ$126,$L70,FALSE))</f>
        <v>0</v>
      </c>
      <c r="X70" s="29">
        <f>IF(X67=0,0,VLOOKUP(X67,FAC_TOTALS_APTA!$A$4:$BJ$126,$L70,FALSE))</f>
        <v>0</v>
      </c>
      <c r="Y70" s="29">
        <f>IF(Y67=0,0,VLOOKUP(Y67,FAC_TOTALS_APTA!$A$4:$BJ$126,$L70,FALSE))</f>
        <v>0</v>
      </c>
      <c r="Z70" s="29">
        <f>IF(Z67=0,0,VLOOKUP(Z67,FAC_TOTALS_APTA!$A$4:$BJ$126,$L70,FALSE))</f>
        <v>0</v>
      </c>
      <c r="AA70" s="29">
        <f>IF(AA67=0,0,VLOOKUP(AA67,FAC_TOTALS_APTA!$A$4:$BJ$126,$L70,FALSE))</f>
        <v>0</v>
      </c>
      <c r="AB70" s="29">
        <f>IF(AB67=0,0,VLOOKUP(AB67,FAC_TOTALS_APTA!$A$4:$BJ$126,$L70,FALSE))</f>
        <v>0</v>
      </c>
      <c r="AC70" s="32">
        <f t="shared" ref="AC70:AC81" si="20">SUM(M70:AB70)</f>
        <v>-12491345.416011594</v>
      </c>
      <c r="AD70" s="33">
        <f>AC70/G83</f>
        <v>-4.0524955676812066E-2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>
        <f>VLOOKUP(G67,FAC_TOTALS_APTA!$A$4:$BJ$126,$F71,FALSE)</f>
        <v>1.81254270699816E-2</v>
      </c>
      <c r="H71" s="117">
        <f>VLOOKUP(H67,FAC_TOTALS_APTA!$A$4:$BJ$126,$F71,FALSE)</f>
        <v>1.81254270699816E-2</v>
      </c>
      <c r="I71" s="119">
        <f>IFERROR(H71/G71-1,"-")</f>
        <v>0</v>
      </c>
      <c r="J71" s="120" t="str">
        <f t="shared" si="18"/>
        <v/>
      </c>
      <c r="K71" s="120" t="str">
        <f t="shared" si="19"/>
        <v>RESTRUCTURE_FAC</v>
      </c>
      <c r="L71" s="104">
        <f>MATCH($K71,FAC_TOTALS_APTA!$A$2:$BH$2,)</f>
        <v>41</v>
      </c>
      <c r="M71" s="117">
        <f>IF(M67=0,0,VLOOKUP(M67,FAC_TOTALS_APTA!$A$4:$BJ$126,$L71,FALSE))</f>
        <v>0</v>
      </c>
      <c r="N71" s="117">
        <f>IF(N67=0,0,VLOOKUP(N67,FAC_TOTALS_APTA!$A$4:$BJ$126,$L71,FALSE))</f>
        <v>0</v>
      </c>
      <c r="O71" s="117">
        <f>IF(O67=0,0,VLOOKUP(O67,FAC_TOTALS_APTA!$A$4:$BJ$126,$L71,FALSE))</f>
        <v>0</v>
      </c>
      <c r="P71" s="117">
        <f>IF(P67=0,0,VLOOKUP(P67,FAC_TOTALS_APTA!$A$4:$BJ$126,$L71,FALSE))</f>
        <v>0</v>
      </c>
      <c r="Q71" s="117">
        <f>IF(Q67=0,0,VLOOKUP(Q67,FAC_TOTALS_APTA!$A$4:$BJ$126,$L71,FALSE))</f>
        <v>0</v>
      </c>
      <c r="R71" s="117">
        <f>IF(R67=0,0,VLOOKUP(R67,FAC_TOTALS_APTA!$A$4:$BJ$126,$L71,FALSE))</f>
        <v>0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>
        <f t="shared" si="20"/>
        <v>0</v>
      </c>
      <c r="AD71" s="122">
        <f>AC71/G84</f>
        <v>0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>
        <f>VLOOKUP(G67,FAC_TOTALS_APTA!$A$4:$BJ$126,$F72,FALSE)</f>
        <v>0</v>
      </c>
      <c r="H72" s="117">
        <f>VLOOKUP(H67,FAC_TOTALS_APTA!$A$4:$BJ$126,$F72,FALSE)</f>
        <v>0</v>
      </c>
      <c r="I72" s="119" t="str">
        <f>IFERROR(H72/G72-1,"-")</f>
        <v>-</v>
      </c>
      <c r="J72" s="120" t="str">
        <f t="shared" si="18"/>
        <v/>
      </c>
      <c r="K72" s="120" t="str">
        <f t="shared" si="19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0"/>
        <v>0</v>
      </c>
      <c r="AD72" s="122">
        <f>AC72/G84</f>
        <v>0</v>
      </c>
    </row>
    <row r="73" spans="2:33" x14ac:dyDescent="0.25">
      <c r="B73" s="25" t="s">
        <v>48</v>
      </c>
      <c r="C73" s="28" t="s">
        <v>21</v>
      </c>
      <c r="D73" s="104" t="s">
        <v>8</v>
      </c>
      <c r="E73" s="55"/>
      <c r="F73" s="6">
        <f>MATCH($D73,FAC_TOTALS_APTA!$A$2:$BJ$2,)</f>
        <v>16</v>
      </c>
      <c r="G73" s="117">
        <f>VLOOKUP(G67,FAC_TOTALS_APTA!$A$4:$BJ$126,$F73,FALSE)</f>
        <v>608223.96752153302</v>
      </c>
      <c r="H73" s="117">
        <f>VLOOKUP(H67,FAC_TOTALS_APTA!$A$4:$BJ$126,$F73,FALSE)</f>
        <v>643261.456961027</v>
      </c>
      <c r="I73" s="30">
        <f t="shared" si="17"/>
        <v>5.7606229465552161E-2</v>
      </c>
      <c r="J73" s="31" t="str">
        <f t="shared" si="18"/>
        <v>_log</v>
      </c>
      <c r="K73" s="31" t="str">
        <f t="shared" si="19"/>
        <v>POP_EMP_log_FAC</v>
      </c>
      <c r="L73" s="6">
        <f>MATCH($K73,FAC_TOTALS_APTA!$A$2:$BH$2,)</f>
        <v>34</v>
      </c>
      <c r="M73" s="29">
        <f>IF(M67=0,0,VLOOKUP(M67,FAC_TOTALS_APTA!$A$4:$BJ$126,$L73,FALSE))</f>
        <v>850325.344616091</v>
      </c>
      <c r="N73" s="29">
        <f>IF(N67=0,0,VLOOKUP(N67,FAC_TOTALS_APTA!$A$4:$BJ$126,$L73,FALSE))</f>
        <v>513895.50434584601</v>
      </c>
      <c r="O73" s="29">
        <f>IF(O67=0,0,VLOOKUP(O67,FAC_TOTALS_APTA!$A$4:$BJ$126,$L73,FALSE))</f>
        <v>589265.86518237996</v>
      </c>
      <c r="P73" s="29">
        <f>IF(P67=0,0,VLOOKUP(P67,FAC_TOTALS_APTA!$A$4:$BJ$126,$L73,FALSE))</f>
        <v>541921.60337735305</v>
      </c>
      <c r="Q73" s="29">
        <f>IF(Q67=0,0,VLOOKUP(Q67,FAC_TOTALS_APTA!$A$4:$BJ$126,$L73,FALSE))</f>
        <v>460080.39576459501</v>
      </c>
      <c r="R73" s="29">
        <f>IF(R67=0,0,VLOOKUP(R67,FAC_TOTALS_APTA!$A$4:$BJ$126,$L73,FALSE))</f>
        <v>484277.09316416201</v>
      </c>
      <c r="S73" s="29">
        <f>IF(S67=0,0,VLOOKUP(S67,FAC_TOTALS_APTA!$A$4:$BJ$126,$L73,FALSE))</f>
        <v>0</v>
      </c>
      <c r="T73" s="29">
        <f>IF(T67=0,0,VLOOKUP(T67,FAC_TOTALS_APTA!$A$4:$BJ$126,$L73,FALSE))</f>
        <v>0</v>
      </c>
      <c r="U73" s="29">
        <f>IF(U67=0,0,VLOOKUP(U67,FAC_TOTALS_APTA!$A$4:$BJ$126,$L73,FALSE))</f>
        <v>0</v>
      </c>
      <c r="V73" s="29">
        <f>IF(V67=0,0,VLOOKUP(V67,FAC_TOTALS_APTA!$A$4:$BJ$126,$L73,FALSE))</f>
        <v>0</v>
      </c>
      <c r="W73" s="29">
        <f>IF(W67=0,0,VLOOKUP(W67,FAC_TOTALS_APTA!$A$4:$BJ$126,$L73,FALSE))</f>
        <v>0</v>
      </c>
      <c r="X73" s="29">
        <f>IF(X67=0,0,VLOOKUP(X67,FAC_TOTALS_APTA!$A$4:$BJ$126,$L73,FALSE))</f>
        <v>0</v>
      </c>
      <c r="Y73" s="29">
        <f>IF(Y67=0,0,VLOOKUP(Y67,FAC_TOTALS_APTA!$A$4:$BJ$126,$L73,FALSE))</f>
        <v>0</v>
      </c>
      <c r="Z73" s="29">
        <f>IF(Z67=0,0,VLOOKUP(Z67,FAC_TOTALS_APTA!$A$4:$BJ$126,$L73,FALSE))</f>
        <v>0</v>
      </c>
      <c r="AA73" s="29">
        <f>IF(AA67=0,0,VLOOKUP(AA67,FAC_TOTALS_APTA!$A$4:$BJ$126,$L73,FALSE))</f>
        <v>0</v>
      </c>
      <c r="AB73" s="29">
        <f>IF(AB67=0,0,VLOOKUP(AB67,FAC_TOTALS_APTA!$A$4:$BJ$126,$L73,FALSE))</f>
        <v>0</v>
      </c>
      <c r="AC73" s="32">
        <f t="shared" si="20"/>
        <v>3439765.8064504266</v>
      </c>
      <c r="AD73" s="33">
        <f>AC73/G83</f>
        <v>1.1159434968977554E-2</v>
      </c>
    </row>
    <row r="74" spans="2:33" x14ac:dyDescent="0.25">
      <c r="B74" s="25" t="s">
        <v>73</v>
      </c>
      <c r="C74" s="28"/>
      <c r="D74" s="104" t="s">
        <v>72</v>
      </c>
      <c r="E74" s="55"/>
      <c r="F74" s="6">
        <f>MATCH($D74,FAC_TOTALS_APTA!$A$2:$BJ$2,)</f>
        <v>17</v>
      </c>
      <c r="G74" s="123">
        <f>VLOOKUP(G67,FAC_TOTALS_APTA!$A$4:$BJ$126,$F74,FALSE)</f>
        <v>0.20287939749310699</v>
      </c>
      <c r="H74" s="123">
        <f>VLOOKUP(H67,FAC_TOTALS_APTA!$A$4:$BJ$126,$F74,FALSE)</f>
        <v>0.199048693555371</v>
      </c>
      <c r="I74" s="30">
        <f t="shared" si="17"/>
        <v>-1.8881680373021292E-2</v>
      </c>
      <c r="J74" s="31" t="str">
        <f t="shared" si="18"/>
        <v/>
      </c>
      <c r="K74" s="31" t="str">
        <f t="shared" si="19"/>
        <v>TSD_POP_EMP_PCT_FAC</v>
      </c>
      <c r="L74" s="6">
        <f>MATCH($K74,FAC_TOTALS_APTA!$A$2:$BH$2,)</f>
        <v>35</v>
      </c>
      <c r="M74" s="29">
        <f>IF(M67=0,0,VLOOKUP(M67,FAC_TOTALS_APTA!$A$4:$BJ$126,$L74,FALSE))</f>
        <v>-52801.353999025603</v>
      </c>
      <c r="N74" s="29">
        <f>IF(N67=0,0,VLOOKUP(N67,FAC_TOTALS_APTA!$A$4:$BJ$126,$L74,FALSE))</f>
        <v>-294099.21149963402</v>
      </c>
      <c r="O74" s="29">
        <f>IF(O67=0,0,VLOOKUP(O67,FAC_TOTALS_APTA!$A$4:$BJ$126,$L74,FALSE))</f>
        <v>-384400.67232721101</v>
      </c>
      <c r="P74" s="29">
        <f>IF(P67=0,0,VLOOKUP(P67,FAC_TOTALS_APTA!$A$4:$BJ$126,$L74,FALSE))</f>
        <v>516930.619147113</v>
      </c>
      <c r="Q74" s="29">
        <f>IF(Q67=0,0,VLOOKUP(Q67,FAC_TOTALS_APTA!$A$4:$BJ$126,$L74,FALSE))</f>
        <v>-77268.908804137303</v>
      </c>
      <c r="R74" s="29">
        <f>IF(R67=0,0,VLOOKUP(R67,FAC_TOTALS_APTA!$A$4:$BJ$126,$L74,FALSE))</f>
        <v>-116890.799118012</v>
      </c>
      <c r="S74" s="29">
        <f>IF(S67=0,0,VLOOKUP(S67,FAC_TOTALS_APTA!$A$4:$BJ$126,$L74,FALSE))</f>
        <v>0</v>
      </c>
      <c r="T74" s="29">
        <f>IF(T67=0,0,VLOOKUP(T67,FAC_TOTALS_APTA!$A$4:$BJ$126,$L74,FALSE))</f>
        <v>0</v>
      </c>
      <c r="U74" s="29">
        <f>IF(U67=0,0,VLOOKUP(U67,FAC_TOTALS_APTA!$A$4:$BJ$126,$L74,FALSE))</f>
        <v>0</v>
      </c>
      <c r="V74" s="29">
        <f>IF(V67=0,0,VLOOKUP(V67,FAC_TOTALS_APTA!$A$4:$BJ$126,$L74,FALSE))</f>
        <v>0</v>
      </c>
      <c r="W74" s="29">
        <f>IF(W67=0,0,VLOOKUP(W67,FAC_TOTALS_APTA!$A$4:$BJ$126,$L74,FALSE))</f>
        <v>0</v>
      </c>
      <c r="X74" s="29">
        <f>IF(X67=0,0,VLOOKUP(X67,FAC_TOTALS_APTA!$A$4:$BJ$126,$L74,FALSE))</f>
        <v>0</v>
      </c>
      <c r="Y74" s="29">
        <f>IF(Y67=0,0,VLOOKUP(Y67,FAC_TOTALS_APTA!$A$4:$BJ$126,$L74,FALSE))</f>
        <v>0</v>
      </c>
      <c r="Z74" s="29">
        <f>IF(Z67=0,0,VLOOKUP(Z67,FAC_TOTALS_APTA!$A$4:$BJ$126,$L74,FALSE))</f>
        <v>0</v>
      </c>
      <c r="AA74" s="29">
        <f>IF(AA67=0,0,VLOOKUP(AA67,FAC_TOTALS_APTA!$A$4:$BJ$126,$L74,FALSE))</f>
        <v>0</v>
      </c>
      <c r="AB74" s="29">
        <f>IF(AB67=0,0,VLOOKUP(AB67,FAC_TOTALS_APTA!$A$4:$BJ$126,$L74,FALSE))</f>
        <v>0</v>
      </c>
      <c r="AC74" s="32">
        <f t="shared" si="20"/>
        <v>-408530.32660090696</v>
      </c>
      <c r="AD74" s="33">
        <f>AC74/G83</f>
        <v>-1.325371513377094E-3</v>
      </c>
    </row>
    <row r="75" spans="2:33" x14ac:dyDescent="0.2">
      <c r="B75" s="25" t="s">
        <v>49</v>
      </c>
      <c r="C75" s="28" t="s">
        <v>21</v>
      </c>
      <c r="D75" s="124" t="s">
        <v>86</v>
      </c>
      <c r="E75" s="55"/>
      <c r="F75" s="6">
        <f>MATCH($D75,FAC_TOTALS_APTA!$A$2:$BJ$2,)</f>
        <v>18</v>
      </c>
      <c r="G75" s="125">
        <f>VLOOKUP(G67,FAC_TOTALS_APTA!$A$4:$BJ$126,$F75,FALSE)</f>
        <v>3.99676458590372</v>
      </c>
      <c r="H75" s="125">
        <f>VLOOKUP(H67,FAC_TOTALS_APTA!$A$4:$BJ$126,$F75,FALSE)</f>
        <v>2.8183435351760502</v>
      </c>
      <c r="I75" s="30">
        <f t="shared" si="17"/>
        <v>-0.29484374808660729</v>
      </c>
      <c r="J75" s="31" t="str">
        <f t="shared" si="18"/>
        <v>_log</v>
      </c>
      <c r="K75" s="31" t="str">
        <f t="shared" si="19"/>
        <v>GAS_PRICE_2018_log_FAC</v>
      </c>
      <c r="L75" s="6">
        <f>MATCH($K75,FAC_TOTALS_APTA!$A$2:$BH$2,)</f>
        <v>36</v>
      </c>
      <c r="M75" s="29">
        <f>IF(M67=0,0,VLOOKUP(M67,FAC_TOTALS_APTA!$A$4:$BJ$126,$L75,FALSE))</f>
        <v>-1346152.17702845</v>
      </c>
      <c r="N75" s="29">
        <f>IF(N67=0,0,VLOOKUP(N67,FAC_TOTALS_APTA!$A$4:$BJ$126,$L75,FALSE))</f>
        <v>-1976852.1235553499</v>
      </c>
      <c r="O75" s="29">
        <f>IF(O67=0,0,VLOOKUP(O67,FAC_TOTALS_APTA!$A$4:$BJ$126,$L75,FALSE))</f>
        <v>-10541924.2628475</v>
      </c>
      <c r="P75" s="29">
        <f>IF(P67=0,0,VLOOKUP(P67,FAC_TOTALS_APTA!$A$4:$BJ$126,$L75,FALSE))</f>
        <v>-3421005.49209766</v>
      </c>
      <c r="Q75" s="29">
        <f>IF(Q67=0,0,VLOOKUP(Q67,FAC_TOTALS_APTA!$A$4:$BJ$126,$L75,FALSE))</f>
        <v>2454659.7261353801</v>
      </c>
      <c r="R75" s="29">
        <f>IF(R67=0,0,VLOOKUP(R67,FAC_TOTALS_APTA!$A$4:$BJ$126,$L75,FALSE))</f>
        <v>2691241.1416970999</v>
      </c>
      <c r="S75" s="29">
        <f>IF(S67=0,0,VLOOKUP(S67,FAC_TOTALS_APTA!$A$4:$BJ$126,$L75,FALSE))</f>
        <v>0</v>
      </c>
      <c r="T75" s="29">
        <f>IF(T67=0,0,VLOOKUP(T67,FAC_TOTALS_APTA!$A$4:$BJ$126,$L75,FALSE))</f>
        <v>0</v>
      </c>
      <c r="U75" s="29">
        <f>IF(U67=0,0,VLOOKUP(U67,FAC_TOTALS_APTA!$A$4:$BJ$126,$L75,FALSE))</f>
        <v>0</v>
      </c>
      <c r="V75" s="29">
        <f>IF(V67=0,0,VLOOKUP(V67,FAC_TOTALS_APTA!$A$4:$BJ$126,$L75,FALSE))</f>
        <v>0</v>
      </c>
      <c r="W75" s="29">
        <f>IF(W67=0,0,VLOOKUP(W67,FAC_TOTALS_APTA!$A$4:$BJ$126,$L75,FALSE))</f>
        <v>0</v>
      </c>
      <c r="X75" s="29">
        <f>IF(X67=0,0,VLOOKUP(X67,FAC_TOTALS_APTA!$A$4:$BJ$126,$L75,FALSE))</f>
        <v>0</v>
      </c>
      <c r="Y75" s="29">
        <f>IF(Y67=0,0,VLOOKUP(Y67,FAC_TOTALS_APTA!$A$4:$BJ$126,$L75,FALSE))</f>
        <v>0</v>
      </c>
      <c r="Z75" s="29">
        <f>IF(Z67=0,0,VLOOKUP(Z67,FAC_TOTALS_APTA!$A$4:$BJ$126,$L75,FALSE))</f>
        <v>0</v>
      </c>
      <c r="AA75" s="29">
        <f>IF(AA67=0,0,VLOOKUP(AA67,FAC_TOTALS_APTA!$A$4:$BJ$126,$L75,FALSE))</f>
        <v>0</v>
      </c>
      <c r="AB75" s="29">
        <f>IF(AB67=0,0,VLOOKUP(AB67,FAC_TOTALS_APTA!$A$4:$BJ$126,$L75,FALSE))</f>
        <v>0</v>
      </c>
      <c r="AC75" s="32">
        <f t="shared" si="20"/>
        <v>-12140033.187696481</v>
      </c>
      <c r="AD75" s="33">
        <f>AC75/G83</f>
        <v>-3.9385213558805872E-2</v>
      </c>
    </row>
    <row r="76" spans="2:33" x14ac:dyDescent="0.25">
      <c r="B76" s="25" t="s">
        <v>46</v>
      </c>
      <c r="C76" s="28" t="s">
        <v>21</v>
      </c>
      <c r="D76" s="104" t="s">
        <v>14</v>
      </c>
      <c r="E76" s="55"/>
      <c r="F76" s="6">
        <f>MATCH($D76,FAC_TOTALS_APTA!$A$2:$BJ$2,)</f>
        <v>19</v>
      </c>
      <c r="G76" s="123">
        <f>VLOOKUP(G67,FAC_TOTALS_APTA!$A$4:$BJ$126,$F76,FALSE)</f>
        <v>25928.146323228299</v>
      </c>
      <c r="H76" s="123">
        <f>VLOOKUP(H67,FAC_TOTALS_APTA!$A$4:$BJ$126,$F76,FALSE)</f>
        <v>28105.315492605201</v>
      </c>
      <c r="I76" s="30">
        <f t="shared" si="17"/>
        <v>8.3969333643664212E-2</v>
      </c>
      <c r="J76" s="31" t="str">
        <f t="shared" si="18"/>
        <v>_log</v>
      </c>
      <c r="K76" s="31" t="str">
        <f t="shared" si="19"/>
        <v>TOTAL_MED_INC_INDIV_2018_log_FAC</v>
      </c>
      <c r="L76" s="6">
        <f>MATCH($K76,FAC_TOTALS_APTA!$A$2:$BH$2,)</f>
        <v>37</v>
      </c>
      <c r="M76" s="29">
        <f>IF(M67=0,0,VLOOKUP(M67,FAC_TOTALS_APTA!$A$4:$BJ$126,$L76,FALSE))</f>
        <v>-9795.0557960015394</v>
      </c>
      <c r="N76" s="29">
        <f>IF(N67=0,0,VLOOKUP(N67,FAC_TOTALS_APTA!$A$4:$BJ$126,$L76,FALSE))</f>
        <v>-288640.24473145697</v>
      </c>
      <c r="O76" s="29">
        <f>IF(O67=0,0,VLOOKUP(O67,FAC_TOTALS_APTA!$A$4:$BJ$126,$L76,FALSE))</f>
        <v>-650080.84110213502</v>
      </c>
      <c r="P76" s="29">
        <f>IF(P67=0,0,VLOOKUP(P67,FAC_TOTALS_APTA!$A$4:$BJ$126,$L76,FALSE))</f>
        <v>-253014.747801597</v>
      </c>
      <c r="Q76" s="29">
        <f>IF(Q67=0,0,VLOOKUP(Q67,FAC_TOTALS_APTA!$A$4:$BJ$126,$L76,FALSE))</f>
        <v>-211027.78861679701</v>
      </c>
      <c r="R76" s="29">
        <f>IF(R67=0,0,VLOOKUP(R67,FAC_TOTALS_APTA!$A$4:$BJ$126,$L76,FALSE))</f>
        <v>-243720.372741737</v>
      </c>
      <c r="S76" s="29">
        <f>IF(S67=0,0,VLOOKUP(S67,FAC_TOTALS_APTA!$A$4:$BJ$126,$L76,FALSE))</f>
        <v>0</v>
      </c>
      <c r="T76" s="29">
        <f>IF(T67=0,0,VLOOKUP(T67,FAC_TOTALS_APTA!$A$4:$BJ$126,$L76,FALSE))</f>
        <v>0</v>
      </c>
      <c r="U76" s="29">
        <f>IF(U67=0,0,VLOOKUP(U67,FAC_TOTALS_APTA!$A$4:$BJ$126,$L76,FALSE))</f>
        <v>0</v>
      </c>
      <c r="V76" s="29">
        <f>IF(V67=0,0,VLOOKUP(V67,FAC_TOTALS_APTA!$A$4:$BJ$126,$L76,FALSE))</f>
        <v>0</v>
      </c>
      <c r="W76" s="29">
        <f>IF(W67=0,0,VLOOKUP(W67,FAC_TOTALS_APTA!$A$4:$BJ$126,$L76,FALSE))</f>
        <v>0</v>
      </c>
      <c r="X76" s="29">
        <f>IF(X67=0,0,VLOOKUP(X67,FAC_TOTALS_APTA!$A$4:$BJ$126,$L76,FALSE))</f>
        <v>0</v>
      </c>
      <c r="Y76" s="29">
        <f>IF(Y67=0,0,VLOOKUP(Y67,FAC_TOTALS_APTA!$A$4:$BJ$126,$L76,FALSE))</f>
        <v>0</v>
      </c>
      <c r="Z76" s="29">
        <f>IF(Z67=0,0,VLOOKUP(Z67,FAC_TOTALS_APTA!$A$4:$BJ$126,$L76,FALSE))</f>
        <v>0</v>
      </c>
      <c r="AA76" s="29">
        <f>IF(AA67=0,0,VLOOKUP(AA67,FAC_TOTALS_APTA!$A$4:$BJ$126,$L76,FALSE))</f>
        <v>0</v>
      </c>
      <c r="AB76" s="29">
        <f>IF(AB67=0,0,VLOOKUP(AB67,FAC_TOTALS_APTA!$A$4:$BJ$126,$L76,FALSE))</f>
        <v>0</v>
      </c>
      <c r="AC76" s="32">
        <f t="shared" si="20"/>
        <v>-1656279.0507897243</v>
      </c>
      <c r="AD76" s="33">
        <f>AC76/G83</f>
        <v>-5.3733711530904995E-3</v>
      </c>
    </row>
    <row r="77" spans="2:33" x14ac:dyDescent="0.25">
      <c r="B77" s="25" t="s">
        <v>62</v>
      </c>
      <c r="C77" s="28"/>
      <c r="D77" s="104" t="s">
        <v>9</v>
      </c>
      <c r="E77" s="55"/>
      <c r="F77" s="6">
        <f>MATCH($D77,FAC_TOTALS_APTA!$A$2:$BJ$2,)</f>
        <v>20</v>
      </c>
      <c r="G77" s="117">
        <f>VLOOKUP(G67,FAC_TOTALS_APTA!$A$4:$BJ$126,$F77,FALSE)</f>
        <v>7.33093904795337</v>
      </c>
      <c r="H77" s="117">
        <f>VLOOKUP(H67,FAC_TOTALS_APTA!$A$4:$BJ$126,$F77,FALSE)</f>
        <v>6.9794359227421401</v>
      </c>
      <c r="I77" s="30">
        <f t="shared" si="17"/>
        <v>-4.7947899022480867E-2</v>
      </c>
      <c r="J77" s="31" t="str">
        <f t="shared" si="18"/>
        <v/>
      </c>
      <c r="K77" s="31" t="str">
        <f t="shared" si="19"/>
        <v>PCT_HH_NO_VEH_FAC</v>
      </c>
      <c r="L77" s="6">
        <f>MATCH($K77,FAC_TOTALS_APTA!$A$2:$BH$2,)</f>
        <v>38</v>
      </c>
      <c r="M77" s="29">
        <f>IF(M67=0,0,VLOOKUP(M67,FAC_TOTALS_APTA!$A$4:$BJ$126,$L77,FALSE))</f>
        <v>17099.889928412598</v>
      </c>
      <c r="N77" s="29">
        <f>IF(N67=0,0,VLOOKUP(N67,FAC_TOTALS_APTA!$A$4:$BJ$126,$L77,FALSE))</f>
        <v>20602.2969138353</v>
      </c>
      <c r="O77" s="29">
        <f>IF(O67=0,0,VLOOKUP(O67,FAC_TOTALS_APTA!$A$4:$BJ$126,$L77,FALSE))</f>
        <v>-98442.596780678301</v>
      </c>
      <c r="P77" s="29">
        <f>IF(P67=0,0,VLOOKUP(P67,FAC_TOTALS_APTA!$A$4:$BJ$126,$L77,FALSE))</f>
        <v>-77079.673545663405</v>
      </c>
      <c r="Q77" s="29">
        <f>IF(Q67=0,0,VLOOKUP(Q67,FAC_TOTALS_APTA!$A$4:$BJ$126,$L77,FALSE))</f>
        <v>-24376.5122231655</v>
      </c>
      <c r="R77" s="29">
        <f>IF(R67=0,0,VLOOKUP(R67,FAC_TOTALS_APTA!$A$4:$BJ$126,$L77,FALSE))</f>
        <v>-31079.2638600135</v>
      </c>
      <c r="S77" s="29">
        <f>IF(S67=0,0,VLOOKUP(S67,FAC_TOTALS_APTA!$A$4:$BJ$126,$L77,FALSE))</f>
        <v>0</v>
      </c>
      <c r="T77" s="29">
        <f>IF(T67=0,0,VLOOKUP(T67,FAC_TOTALS_APTA!$A$4:$BJ$126,$L77,FALSE))</f>
        <v>0</v>
      </c>
      <c r="U77" s="29">
        <f>IF(U67=0,0,VLOOKUP(U67,FAC_TOTALS_APTA!$A$4:$BJ$126,$L77,FALSE))</f>
        <v>0</v>
      </c>
      <c r="V77" s="29">
        <f>IF(V67=0,0,VLOOKUP(V67,FAC_TOTALS_APTA!$A$4:$BJ$126,$L77,FALSE))</f>
        <v>0</v>
      </c>
      <c r="W77" s="29">
        <f>IF(W67=0,0,VLOOKUP(W67,FAC_TOTALS_APTA!$A$4:$BJ$126,$L77,FALSE))</f>
        <v>0</v>
      </c>
      <c r="X77" s="29">
        <f>IF(X67=0,0,VLOOKUP(X67,FAC_TOTALS_APTA!$A$4:$BJ$126,$L77,FALSE))</f>
        <v>0</v>
      </c>
      <c r="Y77" s="29">
        <f>IF(Y67=0,0,VLOOKUP(Y67,FAC_TOTALS_APTA!$A$4:$BJ$126,$L77,FALSE))</f>
        <v>0</v>
      </c>
      <c r="Z77" s="29">
        <f>IF(Z67=0,0,VLOOKUP(Z67,FAC_TOTALS_APTA!$A$4:$BJ$126,$L77,FALSE))</f>
        <v>0</v>
      </c>
      <c r="AA77" s="29">
        <f>IF(AA67=0,0,VLOOKUP(AA67,FAC_TOTALS_APTA!$A$4:$BJ$126,$L77,FALSE))</f>
        <v>0</v>
      </c>
      <c r="AB77" s="29">
        <f>IF(AB67=0,0,VLOOKUP(AB67,FAC_TOTALS_APTA!$A$4:$BJ$126,$L77,FALSE))</f>
        <v>0</v>
      </c>
      <c r="AC77" s="32">
        <f t="shared" si="20"/>
        <v>-193275.85956727283</v>
      </c>
      <c r="AD77" s="33">
        <f>AC77/G83</f>
        <v>-6.2703378871595966E-4</v>
      </c>
    </row>
    <row r="78" spans="2:33" x14ac:dyDescent="0.25">
      <c r="B78" s="25" t="s">
        <v>47</v>
      </c>
      <c r="C78" s="28"/>
      <c r="D78" s="104" t="s">
        <v>28</v>
      </c>
      <c r="E78" s="55"/>
      <c r="F78" s="6">
        <f>MATCH($D78,FAC_TOTALS_APTA!$A$2:$BJ$2,)</f>
        <v>21</v>
      </c>
      <c r="G78" s="125">
        <f>VLOOKUP(G67,FAC_TOTALS_APTA!$A$4:$BJ$126,$F78,FALSE)</f>
        <v>3.7964745491418501</v>
      </c>
      <c r="H78" s="125">
        <f>VLOOKUP(H67,FAC_TOTALS_APTA!$A$4:$BJ$126,$F78,FALSE)</f>
        <v>5.1283173872823102</v>
      </c>
      <c r="I78" s="30">
        <f t="shared" si="17"/>
        <v>0.35081042185348199</v>
      </c>
      <c r="J78" s="31" t="str">
        <f t="shared" si="18"/>
        <v/>
      </c>
      <c r="K78" s="31" t="str">
        <f t="shared" si="19"/>
        <v>JTW_HOME_PCT_FAC</v>
      </c>
      <c r="L78" s="6">
        <f>MATCH($K78,FAC_TOTALS_APTA!$A$2:$BH$2,)</f>
        <v>39</v>
      </c>
      <c r="M78" s="29">
        <f>IF(M67=0,0,VLOOKUP(M67,FAC_TOTALS_APTA!$A$4:$BJ$126,$L78,FALSE))</f>
        <v>232583.070127819</v>
      </c>
      <c r="N78" s="29">
        <f>IF(N67=0,0,VLOOKUP(N67,FAC_TOTALS_APTA!$A$4:$BJ$126,$L78,FALSE))</f>
        <v>-404001.43651445699</v>
      </c>
      <c r="O78" s="29">
        <f>IF(O67=0,0,VLOOKUP(O67,FAC_TOTALS_APTA!$A$4:$BJ$126,$L78,FALSE))</f>
        <v>30455.264779580601</v>
      </c>
      <c r="P78" s="29">
        <f>IF(P67=0,0,VLOOKUP(P67,FAC_TOTALS_APTA!$A$4:$BJ$126,$L78,FALSE))</f>
        <v>-1310154.9225903</v>
      </c>
      <c r="Q78" s="29">
        <f>IF(Q67=0,0,VLOOKUP(Q67,FAC_TOTALS_APTA!$A$4:$BJ$126,$L78,FALSE))</f>
        <v>-635994.66718339198</v>
      </c>
      <c r="R78" s="29">
        <f>IF(R67=0,0,VLOOKUP(R67,FAC_TOTALS_APTA!$A$4:$BJ$126,$L78,FALSE))</f>
        <v>-784515.37361862499</v>
      </c>
      <c r="S78" s="29">
        <f>IF(S67=0,0,VLOOKUP(S67,FAC_TOTALS_APTA!$A$4:$BJ$126,$L78,FALSE))</f>
        <v>0</v>
      </c>
      <c r="T78" s="29">
        <f>IF(T67=0,0,VLOOKUP(T67,FAC_TOTALS_APTA!$A$4:$BJ$126,$L78,FALSE))</f>
        <v>0</v>
      </c>
      <c r="U78" s="29">
        <f>IF(U67=0,0,VLOOKUP(U67,FAC_TOTALS_APTA!$A$4:$BJ$126,$L78,FALSE))</f>
        <v>0</v>
      </c>
      <c r="V78" s="29">
        <f>IF(V67=0,0,VLOOKUP(V67,FAC_TOTALS_APTA!$A$4:$BJ$126,$L78,FALSE))</f>
        <v>0</v>
      </c>
      <c r="W78" s="29">
        <f>IF(W67=0,0,VLOOKUP(W67,FAC_TOTALS_APTA!$A$4:$BJ$126,$L78,FALSE))</f>
        <v>0</v>
      </c>
      <c r="X78" s="29">
        <f>IF(X67=0,0,VLOOKUP(X67,FAC_TOTALS_APTA!$A$4:$BJ$126,$L78,FALSE))</f>
        <v>0</v>
      </c>
      <c r="Y78" s="29">
        <f>IF(Y67=0,0,VLOOKUP(Y67,FAC_TOTALS_APTA!$A$4:$BJ$126,$L78,FALSE))</f>
        <v>0</v>
      </c>
      <c r="Z78" s="29">
        <f>IF(Z67=0,0,VLOOKUP(Z67,FAC_TOTALS_APTA!$A$4:$BJ$126,$L78,FALSE))</f>
        <v>0</v>
      </c>
      <c r="AA78" s="29">
        <f>IF(AA67=0,0,VLOOKUP(AA67,FAC_TOTALS_APTA!$A$4:$BJ$126,$L78,FALSE))</f>
        <v>0</v>
      </c>
      <c r="AB78" s="29">
        <f>IF(AB67=0,0,VLOOKUP(AB67,FAC_TOTALS_APTA!$A$4:$BJ$126,$L78,FALSE))</f>
        <v>0</v>
      </c>
      <c r="AC78" s="32">
        <f t="shared" si="20"/>
        <v>-2871628.0649993741</v>
      </c>
      <c r="AD78" s="33">
        <f>AC78/G83</f>
        <v>-9.3162582715246266E-3</v>
      </c>
    </row>
    <row r="79" spans="2:33" x14ac:dyDescent="0.25">
      <c r="B79" s="25" t="s">
        <v>63</v>
      </c>
      <c r="C79" s="28"/>
      <c r="D79" s="126" t="s">
        <v>92</v>
      </c>
      <c r="E79" s="55"/>
      <c r="F79" s="6">
        <f>MATCH($D79,FAC_TOTALS_APTA!$A$2:$BJ$2,)</f>
        <v>25</v>
      </c>
      <c r="G79" s="125">
        <f>VLOOKUP(G67,FAC_TOTALS_APTA!$A$4:$BJ$126,$F79,FALSE)</f>
        <v>0</v>
      </c>
      <c r="H79" s="125">
        <f>VLOOKUP(H67,FAC_TOTALS_APTA!$A$4:$BJ$126,$F79,FALSE)</f>
        <v>3.2621241012143001</v>
      </c>
      <c r="I79" s="30" t="str">
        <f t="shared" si="17"/>
        <v>-</v>
      </c>
      <c r="J79" s="31" t="str">
        <f t="shared" si="18"/>
        <v/>
      </c>
      <c r="K79" s="31" t="str">
        <f t="shared" si="19"/>
        <v>YEARS_SINCE_TNC_BUS_MIDLOW_FAC</v>
      </c>
      <c r="L79" s="6">
        <f>MATCH($K79,FAC_TOTALS_APTA!$A$2:$BH$2,)</f>
        <v>43</v>
      </c>
      <c r="M79" s="29">
        <f>IF(M67=0,0,VLOOKUP(M67,FAC_TOTALS_APTA!$A$4:$BJ$126,$L79,FALSE))</f>
        <v>0</v>
      </c>
      <c r="N79" s="29">
        <f>IF(N67=0,0,VLOOKUP(N67,FAC_TOTALS_APTA!$A$4:$BJ$126,$L79,FALSE))</f>
        <v>0</v>
      </c>
      <c r="O79" s="29">
        <f>IF(O67=0,0,VLOOKUP(O67,FAC_TOTALS_APTA!$A$4:$BJ$126,$L79,FALSE))</f>
        <v>-5677680.6055241004</v>
      </c>
      <c r="P79" s="29">
        <f>IF(P67=0,0,VLOOKUP(P67,FAC_TOTALS_APTA!$A$4:$BJ$126,$L79,FALSE))</f>
        <v>-7660373.2102848096</v>
      </c>
      <c r="Q79" s="29">
        <f>IF(Q67=0,0,VLOOKUP(Q67,FAC_TOTALS_APTA!$A$4:$BJ$126,$L79,FALSE))</f>
        <v>-8148236.2174984198</v>
      </c>
      <c r="R79" s="29">
        <f>IF(R67=0,0,VLOOKUP(R67,FAC_TOTALS_APTA!$A$4:$BJ$126,$L79,FALSE))</f>
        <v>-8806541.2871584408</v>
      </c>
      <c r="S79" s="29">
        <f>IF(S67=0,0,VLOOKUP(S67,FAC_TOTALS_APTA!$A$4:$BJ$126,$L79,FALSE))</f>
        <v>0</v>
      </c>
      <c r="T79" s="29">
        <f>IF(T67=0,0,VLOOKUP(T67,FAC_TOTALS_APTA!$A$4:$BJ$126,$L79,FALSE))</f>
        <v>0</v>
      </c>
      <c r="U79" s="29">
        <f>IF(U67=0,0,VLOOKUP(U67,FAC_TOTALS_APTA!$A$4:$BJ$126,$L79,FALSE))</f>
        <v>0</v>
      </c>
      <c r="V79" s="29">
        <f>IF(V67=0,0,VLOOKUP(V67,FAC_TOTALS_APTA!$A$4:$BJ$126,$L79,FALSE))</f>
        <v>0</v>
      </c>
      <c r="W79" s="29">
        <f>IF(W67=0,0,VLOOKUP(W67,FAC_TOTALS_APTA!$A$4:$BJ$126,$L79,FALSE))</f>
        <v>0</v>
      </c>
      <c r="X79" s="29">
        <f>IF(X67=0,0,VLOOKUP(X67,FAC_TOTALS_APTA!$A$4:$BJ$126,$L79,FALSE))</f>
        <v>0</v>
      </c>
      <c r="Y79" s="29">
        <f>IF(Y67=0,0,VLOOKUP(Y67,FAC_TOTALS_APTA!$A$4:$BJ$126,$L79,FALSE))</f>
        <v>0</v>
      </c>
      <c r="Z79" s="29">
        <f>IF(Z67=0,0,VLOOKUP(Z67,FAC_TOTALS_APTA!$A$4:$BJ$126,$L79,FALSE))</f>
        <v>0</v>
      </c>
      <c r="AA79" s="29">
        <f>IF(AA67=0,0,VLOOKUP(AA67,FAC_TOTALS_APTA!$A$4:$BJ$126,$L79,FALSE))</f>
        <v>0</v>
      </c>
      <c r="AB79" s="29">
        <f>IF(AB67=0,0,VLOOKUP(AB67,FAC_TOTALS_APTA!$A$4:$BJ$126,$L79,FALSE))</f>
        <v>0</v>
      </c>
      <c r="AC79" s="32">
        <f t="shared" si="20"/>
        <v>-30292831.32046577</v>
      </c>
      <c r="AD79" s="33">
        <f>AC79/G83</f>
        <v>-9.8277295655714039E-2</v>
      </c>
    </row>
    <row r="80" spans="2:33" x14ac:dyDescent="0.25">
      <c r="B80" s="25" t="s">
        <v>64</v>
      </c>
      <c r="C80" s="28"/>
      <c r="D80" s="104" t="s">
        <v>43</v>
      </c>
      <c r="E80" s="55"/>
      <c r="F80" s="6">
        <f>MATCH($D80,FAC_TOTALS_APTA!$A$2:$BJ$2,)</f>
        <v>28</v>
      </c>
      <c r="G80" s="125">
        <f>VLOOKUP(G67,FAC_TOTALS_APTA!$A$4:$BJ$126,$F80,FALSE)</f>
        <v>3.8681875663871497E-2</v>
      </c>
      <c r="H80" s="125">
        <f>VLOOKUP(H67,FAC_TOTALS_APTA!$A$4:$BJ$126,$F80,FALSE)</f>
        <v>0.57605336462404799</v>
      </c>
      <c r="I80" s="30">
        <f t="shared" si="17"/>
        <v>13.892074252802491</v>
      </c>
      <c r="J80" s="31" t="str">
        <f t="shared" ref="J80:J81" si="21">IF(C80="Log","_log","")</f>
        <v/>
      </c>
      <c r="K80" s="31" t="str">
        <f t="shared" si="19"/>
        <v>BIKE_SHARE_FAC</v>
      </c>
      <c r="L80" s="6">
        <f>MATCH($K80,FAC_TOTALS_APTA!$A$2:$BH$2,)</f>
        <v>46</v>
      </c>
      <c r="M80" s="29">
        <f>IF(M67=0,0,VLOOKUP(M67,FAC_TOTALS_APTA!$A$4:$BJ$126,$L80,FALSE))</f>
        <v>0</v>
      </c>
      <c r="N80" s="29">
        <f>IF(N67=0,0,VLOOKUP(N67,FAC_TOTALS_APTA!$A$4:$BJ$126,$L80,FALSE))</f>
        <v>-75363.832946773793</v>
      </c>
      <c r="O80" s="29">
        <f>IF(O67=0,0,VLOOKUP(O67,FAC_TOTALS_APTA!$A$4:$BJ$126,$L80,FALSE))</f>
        <v>-188098.936275477</v>
      </c>
      <c r="P80" s="29">
        <f>IF(P67=0,0,VLOOKUP(P67,FAC_TOTALS_APTA!$A$4:$BJ$126,$L80,FALSE))</f>
        <v>-297963.14491214103</v>
      </c>
      <c r="Q80" s="29">
        <f>IF(Q67=0,0,VLOOKUP(Q67,FAC_TOTALS_APTA!$A$4:$BJ$126,$L80,FALSE))</f>
        <v>-699511.90413077397</v>
      </c>
      <c r="R80" s="29">
        <f>IF(R67=0,0,VLOOKUP(R67,FAC_TOTALS_APTA!$A$4:$BJ$126,$L80,FALSE))</f>
        <v>-479933.05509469903</v>
      </c>
      <c r="S80" s="29">
        <f>IF(S67=0,0,VLOOKUP(S67,FAC_TOTALS_APTA!$A$4:$BJ$126,$L80,FALSE))</f>
        <v>0</v>
      </c>
      <c r="T80" s="29">
        <f>IF(T67=0,0,VLOOKUP(T67,FAC_TOTALS_APTA!$A$4:$BJ$126,$L80,FALSE))</f>
        <v>0</v>
      </c>
      <c r="U80" s="29">
        <f>IF(U67=0,0,VLOOKUP(U67,FAC_TOTALS_APTA!$A$4:$BJ$126,$L80,FALSE))</f>
        <v>0</v>
      </c>
      <c r="V80" s="29">
        <f>IF(V67=0,0,VLOOKUP(V67,FAC_TOTALS_APTA!$A$4:$BJ$126,$L80,FALSE))</f>
        <v>0</v>
      </c>
      <c r="W80" s="29">
        <f>IF(W67=0,0,VLOOKUP(W67,FAC_TOTALS_APTA!$A$4:$BJ$126,$L80,FALSE))</f>
        <v>0</v>
      </c>
      <c r="X80" s="29">
        <f>IF(X67=0,0,VLOOKUP(X67,FAC_TOTALS_APTA!$A$4:$BJ$126,$L80,FALSE))</f>
        <v>0</v>
      </c>
      <c r="Y80" s="29">
        <f>IF(Y67=0,0,VLOOKUP(Y67,FAC_TOTALS_APTA!$A$4:$BJ$126,$L80,FALSE))</f>
        <v>0</v>
      </c>
      <c r="Z80" s="29">
        <f>IF(Z67=0,0,VLOOKUP(Z67,FAC_TOTALS_APTA!$A$4:$BJ$126,$L80,FALSE))</f>
        <v>0</v>
      </c>
      <c r="AA80" s="29">
        <f>IF(AA67=0,0,VLOOKUP(AA67,FAC_TOTALS_APTA!$A$4:$BJ$126,$L80,FALSE))</f>
        <v>0</v>
      </c>
      <c r="AB80" s="29">
        <f>IF(AB67=0,0,VLOOKUP(AB67,FAC_TOTALS_APTA!$A$4:$BJ$126,$L80,FALSE))</f>
        <v>0</v>
      </c>
      <c r="AC80" s="32">
        <f t="shared" si="20"/>
        <v>-1740870.8733598646</v>
      </c>
      <c r="AD80" s="33">
        <f>AC80/G83</f>
        <v>-5.6478075525420368E-3</v>
      </c>
      <c r="AG80" s="53"/>
    </row>
    <row r="81" spans="1:31" x14ac:dyDescent="0.25">
      <c r="B81" s="8" t="s">
        <v>65</v>
      </c>
      <c r="C81" s="27"/>
      <c r="D81" s="129" t="s">
        <v>44</v>
      </c>
      <c r="E81" s="56"/>
      <c r="F81" s="7">
        <f>MATCH($D81,FAC_TOTALS_APTA!$A$2:$BJ$2,)</f>
        <v>29</v>
      </c>
      <c r="G81" s="131">
        <f>VLOOKUP(G67,FAC_TOTALS_APTA!$A$4:$BJ$126,$F81,FALSE)</f>
        <v>0</v>
      </c>
      <c r="H81" s="131">
        <f>VLOOKUP(H67,FAC_TOTALS_APTA!$A$4:$BJ$126,$F81,FALSE)</f>
        <v>6.7187175884046699E-2</v>
      </c>
      <c r="I81" s="36" t="str">
        <f t="shared" si="17"/>
        <v>-</v>
      </c>
      <c r="J81" s="37" t="str">
        <f t="shared" si="21"/>
        <v/>
      </c>
      <c r="K81" s="37" t="str">
        <f t="shared" si="19"/>
        <v>scooter_flag_FAC</v>
      </c>
      <c r="L81" s="7">
        <f>MATCH($K81,FAC_TOTALS_APTA!$A$2:$BH$2,)</f>
        <v>47</v>
      </c>
      <c r="M81" s="38">
        <f>IF(M67=0,0,VLOOKUP(M67,FAC_TOTALS_APTA!$A$4:$BJ$126,$L81,FALSE))</f>
        <v>0</v>
      </c>
      <c r="N81" s="38">
        <f>IF(N67=0,0,VLOOKUP(N67,FAC_TOTALS_APTA!$A$4:$BJ$126,$L81,FALSE))</f>
        <v>0</v>
      </c>
      <c r="O81" s="38">
        <f>IF(O67=0,0,VLOOKUP(O67,FAC_TOTALS_APTA!$A$4:$BJ$126,$L81,FALSE))</f>
        <v>0</v>
      </c>
      <c r="P81" s="38">
        <f>IF(P67=0,0,VLOOKUP(P67,FAC_TOTALS_APTA!$A$4:$BJ$126,$L81,FALSE))</f>
        <v>0</v>
      </c>
      <c r="Q81" s="38">
        <f>IF(Q67=0,0,VLOOKUP(Q67,FAC_TOTALS_APTA!$A$4:$BJ$126,$L81,FALSE))</f>
        <v>0</v>
      </c>
      <c r="R81" s="38">
        <f>IF(R67=0,0,VLOOKUP(R67,FAC_TOTALS_APTA!$A$4:$BJ$126,$L81,FALSE))</f>
        <v>-726748.97466589103</v>
      </c>
      <c r="S81" s="38">
        <f>IF(S67=0,0,VLOOKUP(S67,FAC_TOTALS_APTA!$A$4:$BJ$126,$L81,FALSE))</f>
        <v>0</v>
      </c>
      <c r="T81" s="38">
        <f>IF(T67=0,0,VLOOKUP(T67,FAC_TOTALS_APTA!$A$4:$BJ$126,$L81,FALSE))</f>
        <v>0</v>
      </c>
      <c r="U81" s="38">
        <f>IF(U67=0,0,VLOOKUP(U67,FAC_TOTALS_APTA!$A$4:$BJ$126,$L81,FALSE))</f>
        <v>0</v>
      </c>
      <c r="V81" s="38">
        <f>IF(V67=0,0,VLOOKUP(V67,FAC_TOTALS_APTA!$A$4:$BJ$126,$L81,FALSE))</f>
        <v>0</v>
      </c>
      <c r="W81" s="38">
        <f>IF(W67=0,0,VLOOKUP(W67,FAC_TOTALS_APTA!$A$4:$BJ$126,$L81,FALSE))</f>
        <v>0</v>
      </c>
      <c r="X81" s="38">
        <f>IF(X67=0,0,VLOOKUP(X67,FAC_TOTALS_APTA!$A$4:$BJ$126,$L81,FALSE))</f>
        <v>0</v>
      </c>
      <c r="Y81" s="38">
        <f>IF(Y67=0,0,VLOOKUP(Y67,FAC_TOTALS_APTA!$A$4:$BJ$126,$L81,FALSE))</f>
        <v>0</v>
      </c>
      <c r="Z81" s="38">
        <f>IF(Z67=0,0,VLOOKUP(Z67,FAC_TOTALS_APTA!$A$4:$BJ$126,$L81,FALSE))</f>
        <v>0</v>
      </c>
      <c r="AA81" s="38">
        <f>IF(AA67=0,0,VLOOKUP(AA67,FAC_TOTALS_APTA!$A$4:$BJ$126,$L81,FALSE))</f>
        <v>0</v>
      </c>
      <c r="AB81" s="38">
        <f>IF(AB67=0,0,VLOOKUP(AB67,FAC_TOTALS_APTA!$A$4:$BJ$126,$L81,FALSE))</f>
        <v>0</v>
      </c>
      <c r="AC81" s="39">
        <f t="shared" si="20"/>
        <v>-726748.97466589103</v>
      </c>
      <c r="AD81" s="40">
        <f>AC81/G83</f>
        <v>-2.3577500265705978E-3</v>
      </c>
    </row>
    <row r="82" spans="1:31" x14ac:dyDescent="0.25">
      <c r="B82" s="41" t="s">
        <v>53</v>
      </c>
      <c r="C82" s="42"/>
      <c r="D82" s="41" t="s">
        <v>45</v>
      </c>
      <c r="E82" s="43"/>
      <c r="F82" s="44"/>
      <c r="G82" s="141"/>
      <c r="H82" s="141"/>
      <c r="I82" s="46"/>
      <c r="J82" s="47"/>
      <c r="K82" s="47" t="str">
        <f t="shared" ref="K82" si="22">CONCATENATE(D82,J82,"_FAC")</f>
        <v>New_Reporter_FAC</v>
      </c>
      <c r="L82" s="44">
        <f>MATCH($K82,FAC_TOTALS_APTA!$A$2:$BH$2,)</f>
        <v>51</v>
      </c>
      <c r="M82" s="45">
        <f>IF(M67=0,0,VLOOKUP(M67,FAC_TOTALS_APTA!$A$4:$BJ$126,$L82,FALSE))</f>
        <v>0</v>
      </c>
      <c r="N82" s="45">
        <f>IF(N67=0,0,VLOOKUP(N67,FAC_TOTALS_APTA!$A$4:$BJ$126,$L82,FALSE))</f>
        <v>0</v>
      </c>
      <c r="O82" s="45">
        <f>IF(O67=0,0,VLOOKUP(O67,FAC_TOTALS_APTA!$A$4:$BJ$126,$L82,FALSE))</f>
        <v>0</v>
      </c>
      <c r="P82" s="45">
        <f>IF(P67=0,0,VLOOKUP(P67,FAC_TOTALS_APTA!$A$4:$BJ$126,$L82,FALSE))</f>
        <v>0</v>
      </c>
      <c r="Q82" s="45">
        <f>IF(Q67=0,0,VLOOKUP(Q67,FAC_TOTALS_APTA!$A$4:$BJ$126,$L82,FALSE))</f>
        <v>0</v>
      </c>
      <c r="R82" s="45">
        <f>IF(R67=0,0,VLOOKUP(R67,FAC_TOTALS_APTA!$A$4:$BJ$126,$L82,FALSE))</f>
        <v>0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>
        <f>SUM(M82:AB82)</f>
        <v>0</v>
      </c>
      <c r="AD82" s="49">
        <f>AC82/G84</f>
        <v>0</v>
      </c>
    </row>
    <row r="83" spans="1:31" s="107" customFormat="1" ht="15.75" customHeigh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7">
        <f>VLOOKUP(G67,FAC_TOTALS_APTA!$A$4:$BJ$126,$F83,FALSE)</f>
        <v>308238348.62721401</v>
      </c>
      <c r="H83" s="117">
        <f>VLOOKUP(H67,FAC_TOTALS_APTA!$A$4:$BH$126,$F83,FALSE)</f>
        <v>262211570.52653</v>
      </c>
      <c r="I83" s="112">
        <f t="shared" ref="I83" si="23">H83/G83-1</f>
        <v>-0.14932203700698243</v>
      </c>
      <c r="J83" s="31"/>
      <c r="K83" s="31"/>
      <c r="L83" s="6"/>
      <c r="M83" s="29">
        <f t="shared" ref="M83:AB83" si="24">SUM(M69:M76)</f>
        <v>-5680983.6097080251</v>
      </c>
      <c r="N83" s="29">
        <f t="shared" si="24"/>
        <v>1566252.1164983881</v>
      </c>
      <c r="O83" s="29">
        <f t="shared" si="24"/>
        <v>-11785397.721804956</v>
      </c>
      <c r="P83" s="29">
        <f t="shared" si="24"/>
        <v>-4806593.283706761</v>
      </c>
      <c r="Q83" s="29">
        <f t="shared" si="24"/>
        <v>4745318.4539037384</v>
      </c>
      <c r="R83" s="29">
        <f t="shared" si="24"/>
        <v>5406588.7898403285</v>
      </c>
      <c r="S83" s="29">
        <f t="shared" si="24"/>
        <v>0</v>
      </c>
      <c r="T83" s="29">
        <f t="shared" si="24"/>
        <v>0</v>
      </c>
      <c r="U83" s="29">
        <f t="shared" si="24"/>
        <v>0</v>
      </c>
      <c r="V83" s="29">
        <f t="shared" si="24"/>
        <v>0</v>
      </c>
      <c r="W83" s="29">
        <f t="shared" si="24"/>
        <v>0</v>
      </c>
      <c r="X83" s="29">
        <f t="shared" si="24"/>
        <v>0</v>
      </c>
      <c r="Y83" s="29">
        <f t="shared" si="24"/>
        <v>0</v>
      </c>
      <c r="Z83" s="29">
        <f t="shared" si="24"/>
        <v>0</v>
      </c>
      <c r="AA83" s="29">
        <f t="shared" si="24"/>
        <v>0</v>
      </c>
      <c r="AB83" s="29">
        <f t="shared" si="24"/>
        <v>0</v>
      </c>
      <c r="AC83" s="32">
        <f>H83-G83</f>
        <v>-46026778.100684017</v>
      </c>
      <c r="AD83" s="33">
        <f>I83</f>
        <v>-0.14932203700698243</v>
      </c>
      <c r="AE83" s="106"/>
    </row>
    <row r="84" spans="1:31" ht="13.5" customHeight="1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4">
        <f>VLOOKUP(G67,FAC_TOTALS_APTA!$A$4:$BH$126,$F84,FALSE)</f>
        <v>308556319.99999899</v>
      </c>
      <c r="H84" s="114">
        <f>VLOOKUP(H67,FAC_TOTALS_APTA!$A$4:$BH$126,$F84,FALSE)</f>
        <v>263469331</v>
      </c>
      <c r="I84" s="113">
        <f t="shared" ref="I84" si="25">H84/G84-1</f>
        <v>-0.14612239671512528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>
        <f>H84-G84</f>
        <v>-45086988.999998987</v>
      </c>
      <c r="AD84" s="52">
        <f>I84</f>
        <v>-0.14612239671512528</v>
      </c>
    </row>
    <row r="85" spans="1:31" ht="14.25" thickTop="1" thickBot="1" x14ac:dyDescent="0.3">
      <c r="B85" s="57" t="s">
        <v>67</v>
      </c>
      <c r="C85" s="58"/>
      <c r="D85" s="58"/>
      <c r="E85" s="59"/>
      <c r="F85" s="58"/>
      <c r="G85" s="154"/>
      <c r="H85" s="154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>
        <f>AD84-AD83</f>
        <v>3.1996402918571532E-3</v>
      </c>
    </row>
    <row r="86" spans="1:31" ht="13.5" thickTop="1" x14ac:dyDescent="0.25"/>
    <row r="87" spans="1:31" s="10" customFormat="1" x14ac:dyDescent="0.25">
      <c r="B87" s="18" t="s">
        <v>25</v>
      </c>
      <c r="E87" s="6"/>
      <c r="G87" s="106"/>
      <c r="H87" s="106"/>
      <c r="I87" s="17"/>
    </row>
    <row r="88" spans="1:31" x14ac:dyDescent="0.25">
      <c r="B88" s="15" t="s">
        <v>16</v>
      </c>
      <c r="C88" s="16" t="s">
        <v>17</v>
      </c>
      <c r="D88" s="10"/>
      <c r="E88" s="6"/>
      <c r="F88" s="10"/>
      <c r="G88" s="106"/>
      <c r="H88" s="106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1" x14ac:dyDescent="0.25">
      <c r="B89" s="15"/>
      <c r="C89" s="16"/>
      <c r="D89" s="10"/>
      <c r="E89" s="6"/>
      <c r="F89" s="10"/>
      <c r="G89" s="106"/>
      <c r="H89" s="106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1" x14ac:dyDescent="0.25">
      <c r="B90" s="18" t="s">
        <v>26</v>
      </c>
      <c r="C90" s="19">
        <v>0</v>
      </c>
      <c r="D90" s="10"/>
      <c r="E90" s="6"/>
      <c r="F90" s="10"/>
      <c r="G90" s="106"/>
      <c r="H90" s="106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1" ht="13.5" thickBot="1" x14ac:dyDescent="0.3">
      <c r="B91" s="20" t="s">
        <v>35</v>
      </c>
      <c r="C91" s="21">
        <v>10</v>
      </c>
      <c r="D91" s="22"/>
      <c r="E91" s="23"/>
      <c r="F91" s="22"/>
      <c r="G91" s="157"/>
      <c r="H91" s="157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1" ht="13.5" thickTop="1" x14ac:dyDescent="0.25">
      <c r="B92" s="61"/>
      <c r="C92" s="62"/>
      <c r="D92" s="62"/>
      <c r="E92" s="62"/>
      <c r="F92" s="62"/>
      <c r="G92" s="168" t="s">
        <v>51</v>
      </c>
      <c r="H92" s="168"/>
      <c r="I92" s="168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168" t="s">
        <v>55</v>
      </c>
      <c r="AD92" s="168"/>
    </row>
    <row r="93" spans="1:31" x14ac:dyDescent="0.25">
      <c r="B93" s="8" t="s">
        <v>18</v>
      </c>
      <c r="C93" s="27" t="s">
        <v>19</v>
      </c>
      <c r="D93" s="7" t="s">
        <v>20</v>
      </c>
      <c r="E93" s="7"/>
      <c r="F93" s="7"/>
      <c r="G93" s="128">
        <f>$C$1</f>
        <v>2012</v>
      </c>
      <c r="H93" s="128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1" ht="12.95" hidden="1" customHeight="1" x14ac:dyDescent="0.25">
      <c r="B94" s="25"/>
      <c r="C94" s="28"/>
      <c r="D94" s="6"/>
      <c r="E94" s="6"/>
      <c r="F94" s="6"/>
      <c r="G94" s="104"/>
      <c r="H94" s="104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1" ht="12.95" hidden="1" customHeight="1" x14ac:dyDescent="0.25">
      <c r="B95" s="25"/>
      <c r="C95" s="28"/>
      <c r="D95" s="6"/>
      <c r="E95" s="6"/>
      <c r="F95" s="6"/>
      <c r="G95" s="104" t="str">
        <f>CONCATENATE($C90,"_",$C91,"_",G93)</f>
        <v>0_10_2012</v>
      </c>
      <c r="H95" s="104" t="str">
        <f>CONCATENATE($C90,"_",$C91,"_",H93)</f>
        <v>0_10_2018</v>
      </c>
      <c r="I95" s="28"/>
      <c r="J95" s="6"/>
      <c r="K95" s="6"/>
      <c r="L95" s="6"/>
      <c r="M95" s="6" t="str">
        <f>IF($G93+M94&gt;$H93,0,CONCATENATE($C90,"_",$C91,"_",$G93+M94))</f>
        <v>0_10_2013</v>
      </c>
      <c r="N95" s="6" t="str">
        <f t="shared" ref="N95:AB95" si="26">IF($G93+N94&gt;$H93,0,CONCATENATE($C90,"_",$C91,"_",$G93+N94))</f>
        <v>0_10_2014</v>
      </c>
      <c r="O95" s="6" t="str">
        <f t="shared" si="26"/>
        <v>0_10_2015</v>
      </c>
      <c r="P95" s="6" t="str">
        <f t="shared" si="26"/>
        <v>0_10_2016</v>
      </c>
      <c r="Q95" s="6" t="str">
        <f t="shared" si="26"/>
        <v>0_10_2017</v>
      </c>
      <c r="R95" s="6" t="str">
        <f t="shared" si="26"/>
        <v>0_10_2018</v>
      </c>
      <c r="S95" s="6">
        <f t="shared" si="26"/>
        <v>0</v>
      </c>
      <c r="T95" s="6">
        <f t="shared" si="26"/>
        <v>0</v>
      </c>
      <c r="U95" s="6">
        <f t="shared" si="26"/>
        <v>0</v>
      </c>
      <c r="V95" s="6">
        <f t="shared" si="26"/>
        <v>0</v>
      </c>
      <c r="W95" s="6">
        <f t="shared" si="26"/>
        <v>0</v>
      </c>
      <c r="X95" s="6">
        <f t="shared" si="26"/>
        <v>0</v>
      </c>
      <c r="Y95" s="6">
        <f t="shared" si="26"/>
        <v>0</v>
      </c>
      <c r="Z95" s="6">
        <f t="shared" si="26"/>
        <v>0</v>
      </c>
      <c r="AA95" s="6">
        <f t="shared" si="26"/>
        <v>0</v>
      </c>
      <c r="AB95" s="6">
        <f t="shared" si="26"/>
        <v>0</v>
      </c>
      <c r="AC95" s="6"/>
      <c r="AD95" s="6"/>
    </row>
    <row r="96" spans="1:31" ht="12.95" hidden="1" customHeight="1" x14ac:dyDescent="0.25">
      <c r="B96" s="25"/>
      <c r="C96" s="28"/>
      <c r="D96" s="6"/>
      <c r="E96" s="6"/>
      <c r="F96" s="6" t="s">
        <v>23</v>
      </c>
      <c r="G96" s="117"/>
      <c r="H96" s="117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25" t="s">
        <v>31</v>
      </c>
      <c r="C97" s="28" t="s">
        <v>21</v>
      </c>
      <c r="D97" s="104" t="s">
        <v>89</v>
      </c>
      <c r="E97" s="55"/>
      <c r="F97" s="6">
        <f>MATCH($D97,FAC_TOTALS_APTA!$A$2:$BJ$2,)</f>
        <v>12</v>
      </c>
      <c r="G97" s="117">
        <f>VLOOKUP(G95,FAC_TOTALS_APTA!$A$4:$BJ$126,$F97,FALSE)</f>
        <v>227959423.99999899</v>
      </c>
      <c r="H97" s="117">
        <f>VLOOKUP(H95,FAC_TOTALS_APTA!$A$4:$BJ$126,$F97,FALSE)</f>
        <v>230662402</v>
      </c>
      <c r="I97" s="30">
        <f>IFERROR(H97/G97-1,"-")</f>
        <v>1.1857276845904874E-2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12486899.6692922</v>
      </c>
      <c r="N97" s="29">
        <f>IF(N95=0,0,VLOOKUP(N95,FAC_TOTALS_APTA!$A$4:$BJ$126,$L97,FALSE))</f>
        <v>-64317.261388819803</v>
      </c>
      <c r="O97" s="29">
        <f>IF(O95=0,0,VLOOKUP(O95,FAC_TOTALS_APTA!$A$4:$BJ$126,$L97,FALSE))</f>
        <v>2264866.2064858102</v>
      </c>
      <c r="P97" s="29">
        <f>IF(P95=0,0,VLOOKUP(P95,FAC_TOTALS_APTA!$A$4:$BJ$126,$L97,FALSE))</f>
        <v>-1903909.6022703</v>
      </c>
      <c r="Q97" s="29">
        <f>IF(Q95=0,0,VLOOKUP(Q95,FAC_TOTALS_APTA!$A$4:$BJ$126,$L97,FALSE))</f>
        <v>-3434079.3465479999</v>
      </c>
      <c r="R97" s="29">
        <f>IF(R95=0,0,VLOOKUP(R95,FAC_TOTALS_APTA!$A$4:$BJ$126,$L97,FALSE))</f>
        <v>-758006.48148607195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8591453.1840848178</v>
      </c>
      <c r="AD97" s="33">
        <f>AC97/G111</f>
        <v>7.7649490324707719E-3</v>
      </c>
    </row>
    <row r="98" spans="1:31" x14ac:dyDescent="0.25">
      <c r="B98" s="25" t="s">
        <v>52</v>
      </c>
      <c r="C98" s="28" t="s">
        <v>21</v>
      </c>
      <c r="D98" s="104" t="s">
        <v>77</v>
      </c>
      <c r="E98" s="55"/>
      <c r="F98" s="6">
        <f>MATCH($D98,FAC_TOTALS_APTA!$A$2:$BJ$2,)</f>
        <v>14</v>
      </c>
      <c r="G98" s="123">
        <f>VLOOKUP(G95,FAC_TOTALS_APTA!$A$4:$BJ$126,$F98,FALSE)</f>
        <v>1.36910030643</v>
      </c>
      <c r="H98" s="123">
        <f>VLOOKUP(H95,FAC_TOTALS_APTA!$A$4:$BJ$126,$F98,FALSE)</f>
        <v>1.7232403279999999</v>
      </c>
      <c r="I98" s="30">
        <f t="shared" ref="I98:I109" si="27">IFERROR(H98/G98-1,"-")</f>
        <v>0.25866623497692309</v>
      </c>
      <c r="J98" s="31" t="str">
        <f t="shared" ref="J98:J107" si="28">IF(C98="Log","_log","")</f>
        <v>_log</v>
      </c>
      <c r="K98" s="31" t="str">
        <f t="shared" ref="K98:K109" si="29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-13719181.452244001</v>
      </c>
      <c r="N98" s="29">
        <f>IF(N95=0,0,VLOOKUP(N95,FAC_TOTALS_APTA!$A$4:$BJ$126,$L98,FALSE))</f>
        <v>192488.88024277601</v>
      </c>
      <c r="O98" s="29">
        <f>IF(O95=0,0,VLOOKUP(O95,FAC_TOTALS_APTA!$A$4:$BJ$126,$L98,FALSE))</f>
        <v>-2618026.3316970002</v>
      </c>
      <c r="P98" s="29">
        <f>IF(P95=0,0,VLOOKUP(P95,FAC_TOTALS_APTA!$A$4:$BJ$126,$L98,FALSE))</f>
        <v>-303354.41978906799</v>
      </c>
      <c r="Q98" s="29">
        <f>IF(Q95=0,0,VLOOKUP(Q95,FAC_TOTALS_APTA!$A$4:$BJ$126,$L98,FALSE))</f>
        <v>-2167619.55519675</v>
      </c>
      <c r="R98" s="29">
        <f>IF(R95=0,0,VLOOKUP(R95,FAC_TOTALS_APTA!$A$4:$BJ$126,$L98,FALSE))</f>
        <v>464392.894767944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0">SUM(M98:AB98)</f>
        <v>-18151299.9839161</v>
      </c>
      <c r="AD98" s="33">
        <f>AC98/G111</f>
        <v>-1.6405131498509088E-2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28"/>
        <v/>
      </c>
      <c r="K99" s="120" t="str">
        <f t="shared" si="29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0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28"/>
        <v/>
      </c>
      <c r="K100" s="120" t="str">
        <f t="shared" si="29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0"/>
        <v>0</v>
      </c>
      <c r="AD100" s="122">
        <f>AC100/G112</f>
        <v>0</v>
      </c>
    </row>
    <row r="101" spans="1:31" x14ac:dyDescent="0.25">
      <c r="B101" s="25" t="s">
        <v>48</v>
      </c>
      <c r="C101" s="28" t="s">
        <v>21</v>
      </c>
      <c r="D101" s="104" t="s">
        <v>8</v>
      </c>
      <c r="E101" s="55"/>
      <c r="F101" s="6">
        <f>MATCH($D101,FAC_TOTALS_APTA!$A$2:$BJ$2,)</f>
        <v>16</v>
      </c>
      <c r="G101" s="117">
        <f>VLOOKUP(G95,FAC_TOTALS_APTA!$A$4:$BJ$126,$F101,FALSE)</f>
        <v>27909105.420000002</v>
      </c>
      <c r="H101" s="117">
        <f>VLOOKUP(H95,FAC_TOTALS_APTA!$A$4:$BJ$126,$F101,FALSE)</f>
        <v>29807700.839999899</v>
      </c>
      <c r="I101" s="30">
        <f t="shared" si="27"/>
        <v>6.8027813555046501E-2</v>
      </c>
      <c r="J101" s="31" t="str">
        <f t="shared" si="28"/>
        <v>_log</v>
      </c>
      <c r="K101" s="31" t="str">
        <f t="shared" si="29"/>
        <v>POP_EMP_log_FAC</v>
      </c>
      <c r="L101" s="6">
        <f>MATCH($K101,FAC_TOTALS_APTA!$A$2:$BH$2,)</f>
        <v>34</v>
      </c>
      <c r="M101" s="29">
        <f>IF(M95=0,0,VLOOKUP(M95,FAC_TOTALS_APTA!$A$4:$BJ$126,$L101,FALSE))</f>
        <v>7245887.9076444199</v>
      </c>
      <c r="N101" s="29">
        <f>IF(N95=0,0,VLOOKUP(N95,FAC_TOTALS_APTA!$A$4:$BJ$126,$L101,FALSE))</f>
        <v>2275693.5690319301</v>
      </c>
      <c r="O101" s="29">
        <f>IF(O95=0,0,VLOOKUP(O95,FAC_TOTALS_APTA!$A$4:$BJ$126,$L101,FALSE))</f>
        <v>2041063.51303656</v>
      </c>
      <c r="P101" s="29">
        <f>IF(P95=0,0,VLOOKUP(P95,FAC_TOTALS_APTA!$A$4:$BJ$126,$L101,FALSE))</f>
        <v>439449.25522140798</v>
      </c>
      <c r="Q101" s="29">
        <f>IF(Q95=0,0,VLOOKUP(Q95,FAC_TOTALS_APTA!$A$4:$BJ$126,$L101,FALSE))</f>
        <v>1703295.6324164199</v>
      </c>
      <c r="R101" s="29">
        <f>IF(R95=0,0,VLOOKUP(R95,FAC_TOTALS_APTA!$A$4:$BJ$126,$L101,FALSE))</f>
        <v>963912.92665262904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0"/>
        <v>14669302.804003367</v>
      </c>
      <c r="AD101" s="33">
        <f>AC101/G111</f>
        <v>1.3258105023021237E-2</v>
      </c>
    </row>
    <row r="102" spans="1:31" x14ac:dyDescent="0.25">
      <c r="B102" s="25" t="s">
        <v>73</v>
      </c>
      <c r="C102" s="28"/>
      <c r="D102" s="104" t="s">
        <v>72</v>
      </c>
      <c r="E102" s="55"/>
      <c r="F102" s="6">
        <f>MATCH($D102,FAC_TOTALS_APTA!$A$2:$BJ$2,)</f>
        <v>17</v>
      </c>
      <c r="G102" s="123">
        <f>VLOOKUP(G95,FAC_TOTALS_APTA!$A$4:$BJ$126,$F102,FALSE)</f>
        <v>0.70702565886186597</v>
      </c>
      <c r="H102" s="123">
        <f>VLOOKUP(H95,FAC_TOTALS_APTA!$A$4:$BJ$126,$F102,FALSE)</f>
        <v>0.71440492607780803</v>
      </c>
      <c r="I102" s="30">
        <f t="shared" si="27"/>
        <v>1.0437057161151397E-2</v>
      </c>
      <c r="J102" s="31" t="str">
        <f t="shared" si="28"/>
        <v/>
      </c>
      <c r="K102" s="31" t="str">
        <f t="shared" si="29"/>
        <v>TSD_POP_EMP_PCT_FAC</v>
      </c>
      <c r="L102" s="6">
        <f>MATCH($K102,FAC_TOTALS_APTA!$A$2:$BH$2,)</f>
        <v>35</v>
      </c>
      <c r="M102" s="29">
        <f>IF(M95=0,0,VLOOKUP(M95,FAC_TOTALS_APTA!$A$4:$BJ$126,$L102,FALSE))</f>
        <v>504132.75296570198</v>
      </c>
      <c r="N102" s="29">
        <f>IF(N95=0,0,VLOOKUP(N95,FAC_TOTALS_APTA!$A$4:$BJ$126,$L102,FALSE))</f>
        <v>928565.83352987503</v>
      </c>
      <c r="O102" s="29">
        <f>IF(O95=0,0,VLOOKUP(O95,FAC_TOTALS_APTA!$A$4:$BJ$126,$L102,FALSE))</f>
        <v>1355531.92944984</v>
      </c>
      <c r="P102" s="29">
        <f>IF(P95=0,0,VLOOKUP(P95,FAC_TOTALS_APTA!$A$4:$BJ$126,$L102,FALSE))</f>
        <v>319386.279038732</v>
      </c>
      <c r="Q102" s="29">
        <f>IF(Q95=0,0,VLOOKUP(Q95,FAC_TOTALS_APTA!$A$4:$BJ$126,$L102,FALSE))</f>
        <v>538755.07164166402</v>
      </c>
      <c r="R102" s="29">
        <f>IF(R95=0,0,VLOOKUP(R95,FAC_TOTALS_APTA!$A$4:$BJ$126,$L102,FALSE))</f>
        <v>-452702.81692279503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0"/>
        <v>3193669.0497030178</v>
      </c>
      <c r="AD102" s="33">
        <f>AC102/G111</f>
        <v>2.8864357246875822E-3</v>
      </c>
    </row>
    <row r="103" spans="1:31" x14ac:dyDescent="0.2">
      <c r="B103" s="25" t="s">
        <v>49</v>
      </c>
      <c r="C103" s="28" t="s">
        <v>21</v>
      </c>
      <c r="D103" s="124" t="s">
        <v>86</v>
      </c>
      <c r="E103" s="55"/>
      <c r="F103" s="6">
        <f>MATCH($D103,FAC_TOTALS_APTA!$A$2:$BJ$2,)</f>
        <v>18</v>
      </c>
      <c r="G103" s="125">
        <f>VLOOKUP(G95,FAC_TOTALS_APTA!$A$4:$BJ$126,$F103,FALSE)</f>
        <v>4.1093000000000002</v>
      </c>
      <c r="H103" s="125">
        <f>VLOOKUP(H95,FAC_TOTALS_APTA!$A$4:$BJ$126,$F103,FALSE)</f>
        <v>2.9199999999999902</v>
      </c>
      <c r="I103" s="30">
        <f t="shared" si="27"/>
        <v>-0.28941668897379358</v>
      </c>
      <c r="J103" s="31" t="str">
        <f t="shared" si="28"/>
        <v>_log</v>
      </c>
      <c r="K103" s="31" t="str">
        <f t="shared" si="29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-4934163.5507095102</v>
      </c>
      <c r="N103" s="29">
        <f>IF(N95=0,0,VLOOKUP(N95,FAC_TOTALS_APTA!$A$4:$BJ$126,$L103,FALSE))</f>
        <v>-5789044.6672723303</v>
      </c>
      <c r="O103" s="29">
        <f>IF(O95=0,0,VLOOKUP(O95,FAC_TOTALS_APTA!$A$4:$BJ$126,$L103,FALSE))</f>
        <v>-35997008.940894201</v>
      </c>
      <c r="P103" s="29">
        <f>IF(P95=0,0,VLOOKUP(P95,FAC_TOTALS_APTA!$A$4:$BJ$126,$L103,FALSE))</f>
        <v>-11114093.0521526</v>
      </c>
      <c r="Q103" s="29">
        <f>IF(Q95=0,0,VLOOKUP(Q95,FAC_TOTALS_APTA!$A$4:$BJ$126,$L103,FALSE))</f>
        <v>10860112.7495587</v>
      </c>
      <c r="R103" s="29">
        <f>IF(R95=0,0,VLOOKUP(R95,FAC_TOTALS_APTA!$A$4:$BJ$126,$L103,FALSE))</f>
        <v>8131987.5134880198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0"/>
        <v>-38842209.947981931</v>
      </c>
      <c r="AD103" s="33">
        <f>AC103/G111</f>
        <v>-3.5105560618466765E-2</v>
      </c>
    </row>
    <row r="104" spans="1:31" x14ac:dyDescent="0.25">
      <c r="B104" s="25" t="s">
        <v>46</v>
      </c>
      <c r="C104" s="28" t="s">
        <v>21</v>
      </c>
      <c r="D104" s="104" t="s">
        <v>14</v>
      </c>
      <c r="E104" s="55"/>
      <c r="F104" s="6">
        <f>MATCH($D104,FAC_TOTALS_APTA!$A$2:$BJ$2,)</f>
        <v>19</v>
      </c>
      <c r="G104" s="123">
        <f>VLOOKUP(G95,FAC_TOTALS_APTA!$A$4:$BJ$126,$F104,FALSE)</f>
        <v>33963.31</v>
      </c>
      <c r="H104" s="123">
        <f>VLOOKUP(H95,FAC_TOTALS_APTA!$A$4:$BJ$126,$F104,FALSE)</f>
        <v>36801.5</v>
      </c>
      <c r="I104" s="30">
        <f t="shared" si="27"/>
        <v>8.3566354398319831E-2</v>
      </c>
      <c r="J104" s="31" t="str">
        <f t="shared" si="28"/>
        <v>_log</v>
      </c>
      <c r="K104" s="31" t="str">
        <f t="shared" si="29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543522.57731671305</v>
      </c>
      <c r="N104" s="29">
        <f>IF(N95=0,0,VLOOKUP(N95,FAC_TOTALS_APTA!$A$4:$BJ$126,$L104,FALSE))</f>
        <v>248103.83521981299</v>
      </c>
      <c r="O104" s="29">
        <f>IF(O95=0,0,VLOOKUP(O95,FAC_TOTALS_APTA!$A$4:$BJ$126,$L104,FALSE))</f>
        <v>-1208090.5766795899</v>
      </c>
      <c r="P104" s="29">
        <f>IF(P95=0,0,VLOOKUP(P95,FAC_TOTALS_APTA!$A$4:$BJ$126,$L104,FALSE))</f>
        <v>-2191346.4910684102</v>
      </c>
      <c r="Q104" s="29">
        <f>IF(Q95=0,0,VLOOKUP(Q95,FAC_TOTALS_APTA!$A$4:$BJ$126,$L104,FALSE))</f>
        <v>-1221635.3070231699</v>
      </c>
      <c r="R104" s="29">
        <f>IF(R95=0,0,VLOOKUP(R95,FAC_TOTALS_APTA!$A$4:$BJ$126,$L104,FALSE))</f>
        <v>-1499977.1841664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0"/>
        <v>-5329423.146401044</v>
      </c>
      <c r="AD104" s="33">
        <f>AC104/G111</f>
        <v>-4.8167286974144536E-3</v>
      </c>
    </row>
    <row r="105" spans="1:31" x14ac:dyDescent="0.25">
      <c r="B105" s="25" t="s">
        <v>62</v>
      </c>
      <c r="C105" s="28"/>
      <c r="D105" s="104" t="s">
        <v>9</v>
      </c>
      <c r="E105" s="55"/>
      <c r="F105" s="6">
        <f>MATCH($D105,FAC_TOTALS_APTA!$A$2:$BJ$2,)</f>
        <v>20</v>
      </c>
      <c r="G105" s="117">
        <f>VLOOKUP(G95,FAC_TOTALS_APTA!$A$4:$BJ$126,$F105,FALSE)</f>
        <v>31.51</v>
      </c>
      <c r="H105" s="117">
        <f>VLOOKUP(H95,FAC_TOTALS_APTA!$A$4:$BJ$126,$F105,FALSE)</f>
        <v>30.01</v>
      </c>
      <c r="I105" s="30">
        <f t="shared" si="27"/>
        <v>-4.7603935258648034E-2</v>
      </c>
      <c r="J105" s="31" t="str">
        <f t="shared" si="28"/>
        <v/>
      </c>
      <c r="K105" s="31" t="str">
        <f t="shared" si="29"/>
        <v>PCT_HH_NO_VEH_FAC</v>
      </c>
      <c r="L105" s="6">
        <f>MATCH($K105,FAC_TOTALS_APTA!$A$2:$BH$2,)</f>
        <v>38</v>
      </c>
      <c r="M105" s="29">
        <f>IF(M95=0,0,VLOOKUP(M95,FAC_TOTALS_APTA!$A$4:$BJ$126,$L105,FALSE))</f>
        <v>-3331378.2473595599</v>
      </c>
      <c r="N105" s="29">
        <f>IF(N95=0,0,VLOOKUP(N95,FAC_TOTALS_APTA!$A$4:$BJ$126,$L105,FALSE))</f>
        <v>569728.963387531</v>
      </c>
      <c r="O105" s="29">
        <f>IF(O95=0,0,VLOOKUP(O95,FAC_TOTALS_APTA!$A$4:$BJ$126,$L105,FALSE))</f>
        <v>-62635.811686586603</v>
      </c>
      <c r="P105" s="29">
        <f>IF(P95=0,0,VLOOKUP(P95,FAC_TOTALS_APTA!$A$4:$BJ$126,$L105,FALSE))</f>
        <v>-591315.18420402298</v>
      </c>
      <c r="Q105" s="29">
        <f>IF(Q95=0,0,VLOOKUP(Q95,FAC_TOTALS_APTA!$A$4:$BJ$126,$L105,FALSE))</f>
        <v>245257.06993358399</v>
      </c>
      <c r="R105" s="29">
        <f>IF(R95=0,0,VLOOKUP(R95,FAC_TOTALS_APTA!$A$4:$BJ$126,$L105,FALSE))</f>
        <v>19278.385974751502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0"/>
        <v>-3151064.8239543028</v>
      </c>
      <c r="AD105" s="33">
        <f>AC105/G111</f>
        <v>-2.8479300569712665E-3</v>
      </c>
    </row>
    <row r="106" spans="1:31" x14ac:dyDescent="0.25">
      <c r="B106" s="25" t="s">
        <v>47</v>
      </c>
      <c r="C106" s="28"/>
      <c r="D106" s="104" t="s">
        <v>28</v>
      </c>
      <c r="E106" s="55"/>
      <c r="F106" s="6">
        <f>MATCH($D106,FAC_TOTALS_APTA!$A$2:$BJ$2,)</f>
        <v>21</v>
      </c>
      <c r="G106" s="125">
        <f>VLOOKUP(G95,FAC_TOTALS_APTA!$A$4:$BJ$126,$F106,FALSE)</f>
        <v>4.0999999999999996</v>
      </c>
      <c r="H106" s="125">
        <f>VLOOKUP(H95,FAC_TOTALS_APTA!$A$4:$BJ$126,$F106,FALSE)</f>
        <v>4.5999999999999996</v>
      </c>
      <c r="I106" s="30">
        <f t="shared" si="27"/>
        <v>0.12195121951219523</v>
      </c>
      <c r="J106" s="31" t="str">
        <f t="shared" si="28"/>
        <v/>
      </c>
      <c r="K106" s="31" t="str">
        <f t="shared" si="29"/>
        <v>JTW_HOME_PCT_FAC</v>
      </c>
      <c r="L106" s="6">
        <f>MATCH($K106,FAC_TOTALS_APTA!$A$2:$BH$2,)</f>
        <v>39</v>
      </c>
      <c r="M106" s="29">
        <f>IF(M95=0,0,VLOOKUP(M95,FAC_TOTALS_APTA!$A$4:$BJ$126,$L106,FALSE))</f>
        <v>-813825.25548548996</v>
      </c>
      <c r="N106" s="29">
        <f>IF(N95=0,0,VLOOKUP(N95,FAC_TOTALS_APTA!$A$4:$BJ$126,$L106,FALSE))</f>
        <v>0</v>
      </c>
      <c r="O106" s="29">
        <f>IF(O95=0,0,VLOOKUP(O95,FAC_TOTALS_APTA!$A$4:$BJ$126,$L106,FALSE))</f>
        <v>805230.12629431696</v>
      </c>
      <c r="P106" s="29">
        <f>IF(P95=0,0,VLOOKUP(P95,FAC_TOTALS_APTA!$A$4:$BJ$126,$L106,FALSE))</f>
        <v>-3140213.8054023301</v>
      </c>
      <c r="Q106" s="29">
        <f>IF(Q95=0,0,VLOOKUP(Q95,FAC_TOTALS_APTA!$A$4:$BJ$126,$L106,FALSE))</f>
        <v>0</v>
      </c>
      <c r="R106" s="29">
        <f>IF(R95=0,0,VLOOKUP(R95,FAC_TOTALS_APTA!$A$4:$BJ$126,$L106,FALSE))</f>
        <v>-742897.79892565298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0"/>
        <v>-3891706.7335191565</v>
      </c>
      <c r="AD106" s="33">
        <f>AC106/G111</f>
        <v>-3.5173216669653019E-3</v>
      </c>
    </row>
    <row r="107" spans="1:31" x14ac:dyDescent="0.25">
      <c r="B107" s="25" t="s">
        <v>63</v>
      </c>
      <c r="C107" s="28"/>
      <c r="D107" s="126" t="s">
        <v>91</v>
      </c>
      <c r="E107" s="55"/>
      <c r="F107" s="6">
        <f>MATCH($D107,FAC_TOTALS_APTA!$A$2:$BJ$2,)</f>
        <v>24</v>
      </c>
      <c r="G107" s="125">
        <f>VLOOKUP(G95,FAC_TOTALS_APTA!$A$4:$BJ$126,$F107,FALSE)</f>
        <v>1</v>
      </c>
      <c r="H107" s="125">
        <f>VLOOKUP(H95,FAC_TOTALS_APTA!$A$4:$BJ$126,$F107,FALSE)</f>
        <v>7</v>
      </c>
      <c r="I107" s="30">
        <f t="shared" si="27"/>
        <v>6</v>
      </c>
      <c r="J107" s="31" t="str">
        <f t="shared" si="28"/>
        <v/>
      </c>
      <c r="K107" s="31" t="str">
        <f t="shared" si="29"/>
        <v>YEARS_SINCE_TNC_BUS_HINY_FAC</v>
      </c>
      <c r="L107" s="6">
        <f>MATCH($K107,FAC_TOTALS_APTA!$A$2:$BH$2,)</f>
        <v>42</v>
      </c>
      <c r="M107" s="29">
        <f>IF(M95=0,0,VLOOKUP(M95,FAC_TOTALS_APTA!$A$4:$BJ$126,$L107,FALSE))</f>
        <v>-22020535.2427992</v>
      </c>
      <c r="N107" s="29">
        <f>IF(N95=0,0,VLOOKUP(N95,FAC_TOTALS_APTA!$A$4:$BJ$126,$L107,FALSE))</f>
        <v>-21996023.508875199</v>
      </c>
      <c r="O107" s="29">
        <f>IF(O95=0,0,VLOOKUP(O95,FAC_TOTALS_APTA!$A$4:$BJ$126,$L107,FALSE))</f>
        <v>-21770796.914999999</v>
      </c>
      <c r="P107" s="29">
        <f>IF(P95=0,0,VLOOKUP(P95,FAC_TOTALS_APTA!$A$4:$BJ$126,$L107,FALSE))</f>
        <v>-21267153.2388326</v>
      </c>
      <c r="Q107" s="29">
        <f>IF(Q95=0,0,VLOOKUP(Q95,FAC_TOTALS_APTA!$A$4:$BJ$126,$L107,FALSE))</f>
        <v>-21308189.352168601</v>
      </c>
      <c r="R107" s="29">
        <f>IF(R95=0,0,VLOOKUP(R95,FAC_TOTALS_APTA!$A$4:$BJ$126,$L107,FALSE))</f>
        <v>-20101375.636568598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0"/>
        <v>-128464073.89424419</v>
      </c>
      <c r="AD107" s="33">
        <f>AC107/G111</f>
        <v>-0.11610573495764477</v>
      </c>
    </row>
    <row r="108" spans="1:31" x14ac:dyDescent="0.25">
      <c r="B108" s="25" t="s">
        <v>64</v>
      </c>
      <c r="C108" s="28"/>
      <c r="D108" s="104" t="s">
        <v>43</v>
      </c>
      <c r="E108" s="55"/>
      <c r="F108" s="6">
        <f>MATCH($D108,FAC_TOTALS_APTA!$A$2:$BJ$2,)</f>
        <v>28</v>
      </c>
      <c r="G108" s="125">
        <f>VLOOKUP(G95,FAC_TOTALS_APTA!$A$4:$BJ$126,$F108,FALSE)</f>
        <v>0</v>
      </c>
      <c r="H108" s="125">
        <f>VLOOKUP(H95,FAC_TOTALS_APTA!$A$4:$BJ$126,$F108,FALSE)</f>
        <v>1</v>
      </c>
      <c r="I108" s="30" t="str">
        <f t="shared" si="27"/>
        <v>-</v>
      </c>
      <c r="J108" s="31" t="str">
        <f t="shared" ref="J108:J109" si="31">IF(C108="Log","_log","")</f>
        <v/>
      </c>
      <c r="K108" s="31" t="str">
        <f t="shared" si="29"/>
        <v>BIKE_SHARE_FAC</v>
      </c>
      <c r="L108" s="6">
        <f>MATCH($K108,FAC_TOTALS_APTA!$A$2:$BH$2,)</f>
        <v>46</v>
      </c>
      <c r="M108" s="29">
        <f>IF(M95=0,0,VLOOKUP(M95,FAC_TOTALS_APTA!$A$4:$BJ$126,$L108,FALSE))</f>
        <v>-12328204.0019152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0"/>
        <v>-12328204.0019152</v>
      </c>
      <c r="AD108" s="33">
        <f>AC108/G111</f>
        <v>-1.1142221657461185E-2</v>
      </c>
    </row>
    <row r="109" spans="1:31" x14ac:dyDescent="0.25">
      <c r="B109" s="8" t="s">
        <v>65</v>
      </c>
      <c r="C109" s="27"/>
      <c r="D109" s="129" t="s">
        <v>44</v>
      </c>
      <c r="E109" s="56"/>
      <c r="F109" s="7">
        <f>MATCH($D109,FAC_TOTALS_APTA!$A$2:$BJ$2,)</f>
        <v>29</v>
      </c>
      <c r="G109" s="131">
        <f>VLOOKUP(G95,FAC_TOTALS_APTA!$A$4:$BJ$126,$F109,FALSE)</f>
        <v>0</v>
      </c>
      <c r="H109" s="131">
        <f>VLOOKUP(H95,FAC_TOTALS_APTA!$A$4:$BJ$126,$F109,FALSE)</f>
        <v>1</v>
      </c>
      <c r="I109" s="36" t="str">
        <f t="shared" si="27"/>
        <v>-</v>
      </c>
      <c r="J109" s="37" t="str">
        <f t="shared" si="31"/>
        <v/>
      </c>
      <c r="K109" s="37" t="str">
        <f t="shared" si="29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-34508315.809097297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0"/>
        <v>-34508315.809097297</v>
      </c>
      <c r="AD109" s="40">
        <f>AC109/G111</f>
        <v>-3.1188590301628832E-2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141"/>
      <c r="H110" s="141"/>
      <c r="I110" s="46"/>
      <c r="J110" s="47"/>
      <c r="K110" s="47" t="str">
        <f t="shared" ref="K110" si="32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7">
        <f>VLOOKUP(G95,FAC_TOTALS_APTA!$A$4:$BJ$126,$F111,FALSE)</f>
        <v>1106440383.3377199</v>
      </c>
      <c r="H111" s="117">
        <f>VLOOKUP(H95,FAC_TOTALS_APTA!$A$4:$BH$126,$F111,FALSE)</f>
        <v>886638791.74743497</v>
      </c>
      <c r="I111" s="112">
        <f t="shared" ref="I111" si="33">H111/G111-1</f>
        <v>-0.19865651588676214</v>
      </c>
      <c r="J111" s="31"/>
      <c r="K111" s="31"/>
      <c r="L111" s="6"/>
      <c r="M111" s="29">
        <f t="shared" ref="M111:AB111" si="34">SUM(M97:M104)</f>
        <v>2127097.9042655244</v>
      </c>
      <c r="N111" s="29">
        <f t="shared" si="34"/>
        <v>-2208509.810636756</v>
      </c>
      <c r="O111" s="29">
        <f t="shared" si="34"/>
        <v>-34161664.200298578</v>
      </c>
      <c r="P111" s="29">
        <f t="shared" si="34"/>
        <v>-14753868.031020237</v>
      </c>
      <c r="Q111" s="29">
        <f t="shared" si="34"/>
        <v>6278829.2448488642</v>
      </c>
      <c r="R111" s="29">
        <f t="shared" si="34"/>
        <v>6849606.8523333259</v>
      </c>
      <c r="S111" s="29">
        <f t="shared" si="34"/>
        <v>0</v>
      </c>
      <c r="T111" s="29">
        <f t="shared" si="34"/>
        <v>0</v>
      </c>
      <c r="U111" s="29">
        <f t="shared" si="34"/>
        <v>0</v>
      </c>
      <c r="V111" s="29">
        <f t="shared" si="34"/>
        <v>0</v>
      </c>
      <c r="W111" s="29">
        <f t="shared" si="34"/>
        <v>0</v>
      </c>
      <c r="X111" s="29">
        <f t="shared" si="34"/>
        <v>0</v>
      </c>
      <c r="Y111" s="29">
        <f t="shared" si="34"/>
        <v>0</v>
      </c>
      <c r="Z111" s="29">
        <f t="shared" si="34"/>
        <v>0</v>
      </c>
      <c r="AA111" s="29">
        <f t="shared" si="34"/>
        <v>0</v>
      </c>
      <c r="AB111" s="29">
        <f t="shared" si="34"/>
        <v>0</v>
      </c>
      <c r="AC111" s="32">
        <f>H111-G111</f>
        <v>-219801591.59028494</v>
      </c>
      <c r="AD111" s="33">
        <f>I111</f>
        <v>-0.19865651588676214</v>
      </c>
      <c r="AE111" s="106"/>
    </row>
    <row r="112" spans="1:31" ht="13.5" customHeight="1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4">
        <f>VLOOKUP(G95,FAC_TOTALS_APTA!$A$4:$BH$126,$F112,FALSE)</f>
        <v>1032661299</v>
      </c>
      <c r="H112" s="114">
        <f>VLOOKUP(H95,FAC_TOTALS_APTA!$A$4:$BH$126,$F112,FALSE)</f>
        <v>935808062.99999905</v>
      </c>
      <c r="I112" s="113">
        <f t="shared" ref="I112" si="35">H112/G112-1</f>
        <v>-9.3789934893261595E-2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-96853236.000000954</v>
      </c>
      <c r="AD112" s="52">
        <f>I112</f>
        <v>-9.3789934893261595E-2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154"/>
      <c r="H113" s="154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0.10486658099350055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topLeftCell="A88" workbookViewId="0">
      <selection activeCell="D88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2002</v>
      </c>
    </row>
    <row r="2" spans="1:31" x14ac:dyDescent="0.25">
      <c r="B2" s="11" t="s">
        <v>37</v>
      </c>
      <c r="C2" s="12">
        <v>2012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2002</v>
      </c>
      <c r="H9" s="27">
        <f>$C$2</f>
        <v>2012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1_1_2002</v>
      </c>
      <c r="H11" s="6" t="str">
        <f>CONCATENATE($C6,"_",$C7,"_",H9)</f>
        <v>1_1_2012</v>
      </c>
      <c r="I11" s="28"/>
      <c r="J11" s="6"/>
      <c r="K11" s="6"/>
      <c r="L11" s="6"/>
      <c r="M11" s="6" t="str">
        <f>IF($G9+M10&gt;$H9,0,CONCATENATE($C6,"_",$C7,"_",$G9+M10))</f>
        <v>1_1_2003</v>
      </c>
      <c r="N11" s="6" t="str">
        <f t="shared" ref="N11:AB11" si="0">IF($G9+N10&gt;$H9,0,CONCATENATE($C6,"_",$C7,"_",$G9+N10))</f>
        <v>1_1_2004</v>
      </c>
      <c r="O11" s="6" t="str">
        <f t="shared" si="0"/>
        <v>1_1_2005</v>
      </c>
      <c r="P11" s="6" t="str">
        <f t="shared" si="0"/>
        <v>1_1_2006</v>
      </c>
      <c r="Q11" s="6" t="str">
        <f t="shared" si="0"/>
        <v>1_1_2007</v>
      </c>
      <c r="R11" s="6" t="str">
        <f t="shared" si="0"/>
        <v>1_1_2008</v>
      </c>
      <c r="S11" s="6" t="str">
        <f t="shared" si="0"/>
        <v>1_1_2009</v>
      </c>
      <c r="T11" s="6" t="str">
        <f t="shared" si="0"/>
        <v>1_1_2010</v>
      </c>
      <c r="U11" s="6" t="str">
        <f t="shared" si="0"/>
        <v>1_1_2011</v>
      </c>
      <c r="V11" s="6" t="str">
        <f t="shared" si="0"/>
        <v>1_1_2012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49814785.827601902</v>
      </c>
      <c r="H13" s="29">
        <f>VLOOKUP(H11,FAC_TOTALS_APTA!$A$4:$BJ$126,$F13,FALSE)</f>
        <v>60620023.984365799</v>
      </c>
      <c r="I13" s="30">
        <f>IFERROR(H13/G13-1,"-")</f>
        <v>0.21690825278579862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54986532.2220411</v>
      </c>
      <c r="N13" s="29">
        <f>IF(N11=0,0,VLOOKUP(N11,FAC_TOTALS_APTA!$A$4:$BJ$126,$L13,FALSE))</f>
        <v>20605852.167154901</v>
      </c>
      <c r="O13" s="29">
        <f>IF(O11=0,0,VLOOKUP(O11,FAC_TOTALS_APTA!$A$4:$BJ$126,$L13,FALSE))</f>
        <v>8514660.9506054409</v>
      </c>
      <c r="P13" s="29">
        <f>IF(P11=0,0,VLOOKUP(P11,FAC_TOTALS_APTA!$A$4:$BJ$126,$L13,FALSE))</f>
        <v>39305404.472272299</v>
      </c>
      <c r="Q13" s="29">
        <f>IF(Q11=0,0,VLOOKUP(Q11,FAC_TOTALS_APTA!$A$4:$BJ$126,$L13,FALSE))</f>
        <v>68873245.402081698</v>
      </c>
      <c r="R13" s="29">
        <f>IF(R11=0,0,VLOOKUP(R11,FAC_TOTALS_APTA!$A$4:$BJ$126,$L13,FALSE))</f>
        <v>30622262.2549772</v>
      </c>
      <c r="S13" s="29">
        <f>IF(S11=0,0,VLOOKUP(S11,FAC_TOTALS_APTA!$A$4:$BJ$126,$L13,FALSE))</f>
        <v>7576476.0233390303</v>
      </c>
      <c r="T13" s="29">
        <f>IF(T11=0,0,VLOOKUP(T11,FAC_TOTALS_APTA!$A$4:$BJ$126,$L13,FALSE))</f>
        <v>-827850.52985886403</v>
      </c>
      <c r="U13" s="29">
        <f>IF(U11=0,0,VLOOKUP(U11,FAC_TOTALS_APTA!$A$4:$BJ$126,$L13,FALSE))</f>
        <v>5292412.7974693701</v>
      </c>
      <c r="V13" s="29">
        <f>IF(V11=0,0,VLOOKUP(V11,FAC_TOTALS_APTA!$A$4:$BJ$126,$L13,FALSE))</f>
        <v>34056833.274211898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269005829.03429407</v>
      </c>
      <c r="AD13" s="33">
        <f>AC13/G27</f>
        <v>0.26831339605185034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1.6449755572275599</v>
      </c>
      <c r="H14" s="54">
        <f>VLOOKUP(H11,FAC_TOTALS_APTA!$A$4:$BJ$126,$F14,FALSE)</f>
        <v>1.8698545848518999</v>
      </c>
      <c r="I14" s="30">
        <f t="shared" ref="I14:I25" si="1">IFERROR(H14/G14-1,"-")</f>
        <v>0.13670660736342533</v>
      </c>
      <c r="J14" s="31" t="str">
        <f t="shared" ref="J14:J25" si="2">IF(C14="Log","_log","")</f>
        <v>_log</v>
      </c>
      <c r="K14" s="31" t="str">
        <f t="shared" ref="K14:K26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291224.50783339201</v>
      </c>
      <c r="N14" s="29">
        <f>IF(N11=0,0,VLOOKUP(N11,FAC_TOTALS_APTA!$A$4:$BJ$126,$L14,FALSE))</f>
        <v>2246389.0869991402</v>
      </c>
      <c r="O14" s="29">
        <f>IF(O11=0,0,VLOOKUP(O11,FAC_TOTALS_APTA!$A$4:$BJ$126,$L14,FALSE))</f>
        <v>-1149930.8460643601</v>
      </c>
      <c r="P14" s="29">
        <f>IF(P11=0,0,VLOOKUP(P11,FAC_TOTALS_APTA!$A$4:$BJ$126,$L14,FALSE))</f>
        <v>-2578732.4133876502</v>
      </c>
      <c r="Q14" s="29">
        <f>IF(Q11=0,0,VLOOKUP(Q11,FAC_TOTALS_APTA!$A$4:$BJ$126,$L14,FALSE))</f>
        <v>-1014791.51641431</v>
      </c>
      <c r="R14" s="29">
        <f>IF(R11=0,0,VLOOKUP(R11,FAC_TOTALS_APTA!$A$4:$BJ$126,$L14,FALSE))</f>
        <v>-4101808.3751047398</v>
      </c>
      <c r="S14" s="29">
        <f>IF(S11=0,0,VLOOKUP(S11,FAC_TOTALS_APTA!$A$4:$BJ$126,$L14,FALSE))</f>
        <v>-8663968.1716207601</v>
      </c>
      <c r="T14" s="29">
        <f>IF(T11=0,0,VLOOKUP(T11,FAC_TOTALS_APTA!$A$4:$BJ$126,$L14,FALSE))</f>
        <v>-231835.43858405799</v>
      </c>
      <c r="U14" s="29">
        <f>IF(U11=0,0,VLOOKUP(U11,FAC_TOTALS_APTA!$A$4:$BJ$126,$L14,FALSE))</f>
        <v>-1244932.4643262499</v>
      </c>
      <c r="V14" s="29">
        <f>IF(V11=0,0,VLOOKUP(V11,FAC_TOTALS_APTA!$A$4:$BJ$126,$L14,FALSE))</f>
        <v>-761276.86983101396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-17209662.500500608</v>
      </c>
      <c r="AD14" s="33">
        <f>AC14/G27</f>
        <v>-1.7165364062898526E-2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119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117">
        <f>VLOOKUP(G11,FAC_TOTALS_APTA!$A$4:$BJ$126,$F16,FALSE)</f>
        <v>0</v>
      </c>
      <c r="H16" s="117">
        <f>VLOOKUP(H11,FAC_TOTALS_APTA!$A$4:$BJ$126,$F16,FALSE)</f>
        <v>0</v>
      </c>
      <c r="I16" s="119" t="str">
        <f>IFERROR(H16/G16-1,"-")</f>
        <v>-</v>
      </c>
      <c r="J16" s="120" t="str">
        <f t="shared" ref="J16" si="5">IF(C16="Log","_log","")</f>
        <v/>
      </c>
      <c r="K16" s="120" t="str">
        <f t="shared" ref="K16" si="6">CONCATENATE(D16,J16,"_FAC")</f>
        <v>MAINTENANCE_WMATA_FAC</v>
      </c>
      <c r="L16" s="104">
        <f>MATCH($K16,FAC_TOTALS_APTA!$A$2:$BH$2,)</f>
        <v>40</v>
      </c>
      <c r="M16" s="117">
        <f>IF(M12=0,0,VLOOKUP(M12,FAC_TOTALS_APTA!$A$4:$BJ$126,$L16,FALSE))</f>
        <v>0</v>
      </c>
      <c r="N16" s="117">
        <f>IF(N12=0,0,VLOOKUP(N12,FAC_TOTALS_APTA!$A$4:$BJ$126,$L16,FALSE))</f>
        <v>0</v>
      </c>
      <c r="O16" s="117">
        <f>IF(O12=0,0,VLOOKUP(O12,FAC_TOTALS_APTA!$A$4:$BJ$126,$L16,FALSE))</f>
        <v>0</v>
      </c>
      <c r="P16" s="117">
        <f>IF(P12=0,0,VLOOKUP(P12,FAC_TOTALS_APTA!$A$4:$BJ$126,$L16,FALSE))</f>
        <v>0</v>
      </c>
      <c r="Q16" s="117">
        <f>IF(Q12=0,0,VLOOKUP(Q12,FAC_TOTALS_APTA!$A$4:$BJ$126,$L16,FALSE))</f>
        <v>0</v>
      </c>
      <c r="R16" s="117">
        <f>IF(R12=0,0,VLOOKUP(R12,FAC_TOTALS_APTA!$A$4:$BJ$126,$L16,FALSE))</f>
        <v>0</v>
      </c>
      <c r="S16" s="117">
        <f>IF(S12=0,0,VLOOKUP(S12,FAC_TOTALS_APTA!$A$4:$BJ$126,$L16,FALSE))</f>
        <v>0</v>
      </c>
      <c r="T16" s="117">
        <f>IF(T12=0,0,VLOOKUP(T12,FAC_TOTALS_APTA!$A$4:$BJ$126,$L16,FALSE))</f>
        <v>0</v>
      </c>
      <c r="U16" s="117">
        <f>IF(U12=0,0,VLOOKUP(U12,FAC_TOTALS_APTA!$A$4:$BJ$126,$L16,FALSE))</f>
        <v>0</v>
      </c>
      <c r="V16" s="117">
        <f>IF(V12=0,0,VLOOKUP(V12,FAC_TOTALS_APTA!$A$4:$BJ$126,$L16,FALSE))</f>
        <v>0</v>
      </c>
      <c r="W16" s="117">
        <f>IF(W12=0,0,VLOOKUP(W12,FAC_TOTALS_APTA!$A$4:$BJ$126,$L16,FALSE))</f>
        <v>0</v>
      </c>
      <c r="X16" s="117">
        <f>IF(X12=0,0,VLOOKUP(X12,FAC_TOTALS_APTA!$A$4:$BJ$126,$L16,FALSE))</f>
        <v>0</v>
      </c>
      <c r="Y16" s="117">
        <f>IF(Y12=0,0,VLOOKUP(Y12,FAC_TOTALS_APTA!$A$4:$BJ$126,$L16,FALSE))</f>
        <v>0</v>
      </c>
      <c r="Z16" s="117">
        <f>IF(Z12=0,0,VLOOKUP(Z12,FAC_TOTALS_APTA!$A$4:$BJ$126,$L16,FALSE))</f>
        <v>0</v>
      </c>
      <c r="AA16" s="117">
        <f>IF(AA12=0,0,VLOOKUP(AA12,FAC_TOTALS_APTA!$A$4:$BJ$126,$L16,FALSE))</f>
        <v>0</v>
      </c>
      <c r="AB16" s="117">
        <f>IF(AB12=0,0,VLOOKUP(AB12,FAC_TOTALS_APTA!$A$4:$BJ$126,$L16,FALSE))</f>
        <v>0</v>
      </c>
      <c r="AC16" s="121">
        <f t="shared" ref="AC16" si="7">SUM(M16:AB16)</f>
        <v>0</v>
      </c>
      <c r="AD16" s="122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8445944.2099834904</v>
      </c>
      <c r="H17" s="29">
        <f>VLOOKUP(H11,FAC_TOTALS_APTA!$A$4:$BJ$126,$F17,FALSE)</f>
        <v>9293102.7426205203</v>
      </c>
      <c r="I17" s="30">
        <f t="shared" si="1"/>
        <v>0.10030359088041929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5135674.8303476898</v>
      </c>
      <c r="N17" s="29">
        <f>IF(N11=0,0,VLOOKUP(N11,FAC_TOTALS_APTA!$A$4:$BJ$126,$L17,FALSE))</f>
        <v>6158065.9531038096</v>
      </c>
      <c r="O17" s="29">
        <f>IF(O11=0,0,VLOOKUP(O11,FAC_TOTALS_APTA!$A$4:$BJ$126,$L17,FALSE))</f>
        <v>6683103.8945464101</v>
      </c>
      <c r="P17" s="29">
        <f>IF(P11=0,0,VLOOKUP(P11,FAC_TOTALS_APTA!$A$4:$BJ$126,$L17,FALSE))</f>
        <v>8820225.9950882103</v>
      </c>
      <c r="Q17" s="29">
        <f>IF(Q11=0,0,VLOOKUP(Q11,FAC_TOTALS_APTA!$A$4:$BJ$126,$L17,FALSE))</f>
        <v>2531721.0787615902</v>
      </c>
      <c r="R17" s="29">
        <f>IF(R11=0,0,VLOOKUP(R11,FAC_TOTALS_APTA!$A$4:$BJ$126,$L17,FALSE))</f>
        <v>2143793.7706701602</v>
      </c>
      <c r="S17" s="29">
        <f>IF(S11=0,0,VLOOKUP(S11,FAC_TOTALS_APTA!$A$4:$BJ$126,$L17,FALSE))</f>
        <v>-694526.970711209</v>
      </c>
      <c r="T17" s="29">
        <f>IF(T11=0,0,VLOOKUP(T11,FAC_TOTALS_APTA!$A$4:$BJ$126,$L17,FALSE))</f>
        <v>929015.063351057</v>
      </c>
      <c r="U17" s="29">
        <f>IF(U11=0,0,VLOOKUP(U11,FAC_TOTALS_APTA!$A$4:$BJ$126,$L17,FALSE))</f>
        <v>3563907.5140889999</v>
      </c>
      <c r="V17" s="29">
        <f>IF(V11=0,0,VLOOKUP(V11,FAC_TOTALS_APTA!$A$4:$BJ$126,$L17,FALSE))</f>
        <v>4520869.1020523701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39791850.231299087</v>
      </c>
      <c r="AD17" s="33">
        <f>AC17/G27</f>
        <v>3.9689424236919985E-2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0.44361978439460098</v>
      </c>
      <c r="H18" s="54">
        <f>VLOOKUP(H11,FAC_TOTALS_APTA!$A$4:$BJ$126,$F18,FALSE)</f>
        <v>0.44631449946228402</v>
      </c>
      <c r="I18" s="30">
        <f t="shared" si="1"/>
        <v>6.0743798236151392E-3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-2942348.5685816999</v>
      </c>
      <c r="N18" s="29">
        <f>IF(N11=0,0,VLOOKUP(N11,FAC_TOTALS_APTA!$A$4:$BJ$126,$L18,FALSE))</f>
        <v>-806328.03518749704</v>
      </c>
      <c r="O18" s="29">
        <f>IF(O11=0,0,VLOOKUP(O11,FAC_TOTALS_APTA!$A$4:$BJ$126,$L18,FALSE))</f>
        <v>-579402.87397733994</v>
      </c>
      <c r="P18" s="29">
        <f>IF(P11=0,0,VLOOKUP(P11,FAC_TOTALS_APTA!$A$4:$BJ$126,$L18,FALSE))</f>
        <v>-6876.4704712142102</v>
      </c>
      <c r="Q18" s="29">
        <f>IF(Q11=0,0,VLOOKUP(Q11,FAC_TOTALS_APTA!$A$4:$BJ$126,$L18,FALSE))</f>
        <v>-4784822.1929209698</v>
      </c>
      <c r="R18" s="29">
        <f>IF(R11=0,0,VLOOKUP(R11,FAC_TOTALS_APTA!$A$4:$BJ$126,$L18,FALSE))</f>
        <v>2111835.3991466402</v>
      </c>
      <c r="S18" s="29">
        <f>IF(S11=0,0,VLOOKUP(S11,FAC_TOTALS_APTA!$A$4:$BJ$126,$L18,FALSE))</f>
        <v>794138.63921493199</v>
      </c>
      <c r="T18" s="29">
        <f>IF(T11=0,0,VLOOKUP(T11,FAC_TOTALS_APTA!$A$4:$BJ$126,$L18,FALSE))</f>
        <v>9464651.1578573305</v>
      </c>
      <c r="U18" s="29">
        <f>IF(U11=0,0,VLOOKUP(U11,FAC_TOTALS_APTA!$A$4:$BJ$126,$L18,FALSE))</f>
        <v>-3084921.71585907</v>
      </c>
      <c r="V18" s="29">
        <f>IF(V11=0,0,VLOOKUP(V11,FAC_TOTALS_APTA!$A$4:$BJ$126,$L18,FALSE))</f>
        <v>-2790859.3130603498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-2624933.9738392378</v>
      </c>
      <c r="AD18" s="33">
        <f>AC18/G27</f>
        <v>-2.6181772769053894E-3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1.9566243795576801</v>
      </c>
      <c r="H19" s="34">
        <f>VLOOKUP(H11,FAC_TOTALS_APTA!$A$4:$BJ$126,$F19,FALSE)</f>
        <v>4.08321637315274</v>
      </c>
      <c r="I19" s="30">
        <f t="shared" si="1"/>
        <v>1.08686777892229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16702438.181513</v>
      </c>
      <c r="N19" s="29">
        <f>IF(N11=0,0,VLOOKUP(N11,FAC_TOTALS_APTA!$A$4:$BJ$126,$L19,FALSE))</f>
        <v>17701009.4287256</v>
      </c>
      <c r="O19" s="29">
        <f>IF(O11=0,0,VLOOKUP(O11,FAC_TOTALS_APTA!$A$4:$BJ$126,$L19,FALSE))</f>
        <v>23976188.415003601</v>
      </c>
      <c r="P19" s="29">
        <f>IF(P11=0,0,VLOOKUP(P11,FAC_TOTALS_APTA!$A$4:$BJ$126,$L19,FALSE))</f>
        <v>14288446.138651799</v>
      </c>
      <c r="Q19" s="29">
        <f>IF(Q11=0,0,VLOOKUP(Q11,FAC_TOTALS_APTA!$A$4:$BJ$126,$L19,FALSE))</f>
        <v>7921629.2740051197</v>
      </c>
      <c r="R19" s="29">
        <f>IF(R11=0,0,VLOOKUP(R11,FAC_TOTALS_APTA!$A$4:$BJ$126,$L19,FALSE))</f>
        <v>20037558.792618498</v>
      </c>
      <c r="S19" s="29">
        <f>IF(S11=0,0,VLOOKUP(S11,FAC_TOTALS_APTA!$A$4:$BJ$126,$L19,FALSE))</f>
        <v>-54051389.727057099</v>
      </c>
      <c r="T19" s="29">
        <f>IF(T11=0,0,VLOOKUP(T11,FAC_TOTALS_APTA!$A$4:$BJ$126,$L19,FALSE))</f>
        <v>25220989.861586001</v>
      </c>
      <c r="U19" s="29">
        <f>IF(U11=0,0,VLOOKUP(U11,FAC_TOTALS_APTA!$A$4:$BJ$126,$L19,FALSE))</f>
        <v>37006120.496720403</v>
      </c>
      <c r="V19" s="29">
        <f>IF(V11=0,0,VLOOKUP(V11,FAC_TOTALS_APTA!$A$4:$BJ$126,$L19,FALSE))</f>
        <v>1373663.23603232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110176654.09779924</v>
      </c>
      <c r="AD19" s="33">
        <f>AC19/G27</f>
        <v>0.1098930544841162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43672.133831359701</v>
      </c>
      <c r="H20" s="54">
        <f>VLOOKUP(H11,FAC_TOTALS_APTA!$A$4:$BJ$126,$F20,FALSE)</f>
        <v>35327.404692929696</v>
      </c>
      <c r="I20" s="30">
        <f t="shared" si="1"/>
        <v>-0.19107674405499042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2077918.9840139099</v>
      </c>
      <c r="N20" s="29">
        <f>IF(N11=0,0,VLOOKUP(N11,FAC_TOTALS_APTA!$A$4:$BJ$126,$L20,FALSE))</f>
        <v>2821919.5783891999</v>
      </c>
      <c r="O20" s="29">
        <f>IF(O11=0,0,VLOOKUP(O11,FAC_TOTALS_APTA!$A$4:$BJ$126,$L20,FALSE))</f>
        <v>2750768.4806780098</v>
      </c>
      <c r="P20" s="29">
        <f>IF(P11=0,0,VLOOKUP(P11,FAC_TOTALS_APTA!$A$4:$BJ$126,$L20,FALSE))</f>
        <v>4395497.8424117798</v>
      </c>
      <c r="Q20" s="29">
        <f>IF(Q11=0,0,VLOOKUP(Q11,FAC_TOTALS_APTA!$A$4:$BJ$126,$L20,FALSE))</f>
        <v>-1329533.5939740201</v>
      </c>
      <c r="R20" s="29">
        <f>IF(R11=0,0,VLOOKUP(R11,FAC_TOTALS_APTA!$A$4:$BJ$126,$L20,FALSE))</f>
        <v>70043.268519389399</v>
      </c>
      <c r="S20" s="29">
        <f>IF(S11=0,0,VLOOKUP(S11,FAC_TOTALS_APTA!$A$4:$BJ$126,$L20,FALSE))</f>
        <v>4693280.8090978898</v>
      </c>
      <c r="T20" s="29">
        <f>IF(T11=0,0,VLOOKUP(T11,FAC_TOTALS_APTA!$A$4:$BJ$126,$L20,FALSE))</f>
        <v>2558405.3966358099</v>
      </c>
      <c r="U20" s="29">
        <f>IF(U11=0,0,VLOOKUP(U11,FAC_TOTALS_APTA!$A$4:$BJ$126,$L20,FALSE))</f>
        <v>1797960.95260243</v>
      </c>
      <c r="V20" s="29">
        <f>IF(V11=0,0,VLOOKUP(V11,FAC_TOTALS_APTA!$A$4:$BJ$126,$L20,FALSE))</f>
        <v>1018230.84464267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20854492.563017067</v>
      </c>
      <c r="AD20" s="33">
        <f>AC20/G27</f>
        <v>2.0800812170534123E-2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11.080959921196699</v>
      </c>
      <c r="H21" s="29">
        <f>VLOOKUP(H11,FAC_TOTALS_APTA!$A$4:$BJ$126,$F21,FALSE)</f>
        <v>11.2691753249984</v>
      </c>
      <c r="I21" s="30">
        <f t="shared" si="1"/>
        <v>1.6985478256415831E-2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-232542.065363109</v>
      </c>
      <c r="N21" s="29">
        <f>IF(N11=0,0,VLOOKUP(N11,FAC_TOTALS_APTA!$A$4:$BJ$126,$L21,FALSE))</f>
        <v>-229859.80172482299</v>
      </c>
      <c r="O21" s="29">
        <f>IF(O11=0,0,VLOOKUP(O11,FAC_TOTALS_APTA!$A$4:$BJ$126,$L21,FALSE))</f>
        <v>-256092.24404372601</v>
      </c>
      <c r="P21" s="29">
        <f>IF(P11=0,0,VLOOKUP(P11,FAC_TOTALS_APTA!$A$4:$BJ$126,$L21,FALSE))</f>
        <v>-207353.89937286801</v>
      </c>
      <c r="Q21" s="29">
        <f>IF(Q11=0,0,VLOOKUP(Q11,FAC_TOTALS_APTA!$A$4:$BJ$126,$L21,FALSE))</f>
        <v>-410198.16919937101</v>
      </c>
      <c r="R21" s="29">
        <f>IF(R11=0,0,VLOOKUP(R11,FAC_TOTALS_APTA!$A$4:$BJ$126,$L21,FALSE))</f>
        <v>441111.75851525902</v>
      </c>
      <c r="S21" s="29">
        <f>IF(S11=0,0,VLOOKUP(S11,FAC_TOTALS_APTA!$A$4:$BJ$126,$L21,FALSE))</f>
        <v>390402.926095573</v>
      </c>
      <c r="T21" s="29">
        <f>IF(T11=0,0,VLOOKUP(T11,FAC_TOTALS_APTA!$A$4:$BJ$126,$L21,FALSE))</f>
        <v>905006.83228622796</v>
      </c>
      <c r="U21" s="29">
        <f>IF(U11=0,0,VLOOKUP(U11,FAC_TOTALS_APTA!$A$4:$BJ$126,$L21,FALSE))</f>
        <v>967299.23611739895</v>
      </c>
      <c r="V21" s="29">
        <f>IF(V11=0,0,VLOOKUP(V11,FAC_TOTALS_APTA!$A$4:$BJ$126,$L21,FALSE))</f>
        <v>-381577.61832554499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986196.95498501696</v>
      </c>
      <c r="AD21" s="33">
        <f>AC21/G27</f>
        <v>9.8365844010870869E-4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3.9039838032305898</v>
      </c>
      <c r="H22" s="34">
        <f>VLOOKUP(H11,FAC_TOTALS_APTA!$A$4:$BJ$126,$F22,FALSE)</f>
        <v>4.8815823185081504</v>
      </c>
      <c r="I22" s="30">
        <f t="shared" si="1"/>
        <v>0.25041049465128085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0</v>
      </c>
      <c r="N22" s="29">
        <f>IF(N11=0,0,VLOOKUP(N11,FAC_TOTALS_APTA!$A$4:$BJ$126,$L22,FALSE))</f>
        <v>0</v>
      </c>
      <c r="O22" s="29">
        <f>IF(O11=0,0,VLOOKUP(O11,FAC_TOTALS_APTA!$A$4:$BJ$126,$L22,FALSE))</f>
        <v>0</v>
      </c>
      <c r="P22" s="29">
        <f>IF(P11=0,0,VLOOKUP(P11,FAC_TOTALS_APTA!$A$4:$BJ$126,$L22,FALSE))</f>
        <v>-2987240.0646135099</v>
      </c>
      <c r="Q22" s="29">
        <f>IF(Q11=0,0,VLOOKUP(Q11,FAC_TOTALS_APTA!$A$4:$BJ$126,$L22,FALSE))</f>
        <v>-2495697.1828952101</v>
      </c>
      <c r="R22" s="29">
        <f>IF(R11=0,0,VLOOKUP(R11,FAC_TOTALS_APTA!$A$4:$BJ$126,$L22,FALSE))</f>
        <v>-1059655.916826</v>
      </c>
      <c r="S22" s="29">
        <f>IF(S11=0,0,VLOOKUP(S11,FAC_TOTALS_APTA!$A$4:$BJ$126,$L22,FALSE))</f>
        <v>-2053504.1877127399</v>
      </c>
      <c r="T22" s="29">
        <f>IF(T11=0,0,VLOOKUP(T11,FAC_TOTALS_APTA!$A$4:$BJ$126,$L22,FALSE))</f>
        <v>-2828629.75863329</v>
      </c>
      <c r="U22" s="29">
        <f>IF(U11=0,0,VLOOKUP(U11,FAC_TOTALS_APTA!$A$4:$BJ$126,$L22,FALSE))</f>
        <v>487578.54252328299</v>
      </c>
      <c r="V22" s="29">
        <f>IF(V11=0,0,VLOOKUP(V11,FAC_TOTALS_APTA!$A$4:$BJ$126,$L22,FALSE))</f>
        <v>-780231.19543594203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-11717379.763593407</v>
      </c>
      <c r="AD22" s="33">
        <f>AC22/G27</f>
        <v>-1.168721870632094E-2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MATCH($D23,FAC_TOTALS_APTA!$A$2:$BJ$2,)</f>
        <v>26</v>
      </c>
      <c r="G23" s="34">
        <f>VLOOKUP(G11,FAC_TOTALS_APTA!$A$4:$BJ$126,$F23,FALSE)</f>
        <v>0</v>
      </c>
      <c r="H23" s="34">
        <f>VLOOKUP(H11,FAC_TOTALS_APTA!$A$4:$BJ$126,$F23,FALSE)</f>
        <v>0.617326143067772</v>
      </c>
      <c r="I23" s="30" t="str">
        <f t="shared" si="1"/>
        <v>-</v>
      </c>
      <c r="J23" s="31"/>
      <c r="K23" s="31" t="str">
        <f t="shared" si="3"/>
        <v>YEARS_SINCE_TNC_RAIL_HINY_FAC</v>
      </c>
      <c r="L23" s="6">
        <f>MATCH($K23,FAC_TOTALS_APTA!$A$2:$BH$2,)</f>
        <v>44</v>
      </c>
      <c r="M23" s="29">
        <f>IF(M11=0,0,VLOOKUP(M11,FAC_TOTALS_APTA!$A$4:$BJ$126,$L23,FALSE))</f>
        <v>0</v>
      </c>
      <c r="N23" s="29">
        <f>IF(N11=0,0,VLOOKUP(N11,FAC_TOTALS_APTA!$A$4:$BJ$126,$L23,FALSE))</f>
        <v>0</v>
      </c>
      <c r="O23" s="29">
        <f>IF(O11=0,0,VLOOKUP(O11,FAC_TOTALS_APTA!$A$4:$BJ$126,$L23,FALSE))</f>
        <v>0</v>
      </c>
      <c r="P23" s="29">
        <f>IF(P11=0,0,VLOOKUP(P11,FAC_TOTALS_APTA!$A$4:$BJ$126,$L23,FALSE))</f>
        <v>0</v>
      </c>
      <c r="Q23" s="29">
        <f>IF(Q11=0,0,VLOOKUP(Q11,FAC_TOTALS_APTA!$A$4:$BJ$126,$L23,FALSE))</f>
        <v>0</v>
      </c>
      <c r="R23" s="29">
        <f>IF(R11=0,0,VLOOKUP(R11,FAC_TOTALS_APTA!$A$4:$BJ$126,$L23,FALSE))</f>
        <v>0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206518.87080612799</v>
      </c>
      <c r="V23" s="29">
        <f>IF(V11=0,0,VLOOKUP(V11,FAC_TOTALS_APTA!$A$4:$BJ$126,$L23,FALSE))</f>
        <v>892429.71278777299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1098948.583593901</v>
      </c>
      <c r="AD23" s="33">
        <f>AC23/G27</f>
        <v>1.0961198410048576E-3</v>
      </c>
      <c r="AE23" s="6"/>
    </row>
    <row r="24" spans="1:31" s="13" customFormat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</v>
      </c>
      <c r="H24" s="34">
        <f>VLOOKUP(H11,FAC_TOTALS_APTA!$A$4:$BJ$126,$F24,FALSE)</f>
        <v>0.367197034835056</v>
      </c>
      <c r="I24" s="30" t="str">
        <f t="shared" si="1"/>
        <v>-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0</v>
      </c>
      <c r="O24" s="29">
        <f>IF(O11=0,0,VLOOKUP(O11,FAC_TOTALS_APTA!$A$4:$BJ$126,$L24,FALSE))</f>
        <v>0</v>
      </c>
      <c r="P24" s="29">
        <f>IF(P11=0,0,VLOOKUP(P11,FAC_TOTALS_APTA!$A$4:$BJ$126,$L24,FALSE))</f>
        <v>0</v>
      </c>
      <c r="Q24" s="29">
        <f>IF(Q11=0,0,VLOOKUP(Q11,FAC_TOTALS_APTA!$A$4:$BJ$126,$L24,FALSE))</f>
        <v>0</v>
      </c>
      <c r="R24" s="29">
        <f>IF(R11=0,0,VLOOKUP(R11,FAC_TOTALS_APTA!$A$4:$BJ$126,$L24,FALSE))</f>
        <v>-3393398.30197785</v>
      </c>
      <c r="S24" s="29">
        <f>IF(S11=0,0,VLOOKUP(S11,FAC_TOTALS_APTA!$A$4:$BJ$126,$L24,FALSE))</f>
        <v>0</v>
      </c>
      <c r="T24" s="29">
        <f>IF(T11=0,0,VLOOKUP(T11,FAC_TOTALS_APTA!$A$4:$BJ$126,$L24,FALSE))</f>
        <v>-354481.77556221199</v>
      </c>
      <c r="U24" s="29">
        <f>IF(U11=0,0,VLOOKUP(U11,FAC_TOTALS_APTA!$A$4:$BJ$126,$L24,FALSE))</f>
        <v>-2833361.3475110498</v>
      </c>
      <c r="V24" s="29">
        <f>IF(V11=0,0,VLOOKUP(V11,FAC_TOTALS_APTA!$A$4:$BJ$126,$L24,FALSE))</f>
        <v>-128788.967658838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-6710030.39270995</v>
      </c>
      <c r="AD24" s="33">
        <f>AC24/G27</f>
        <v>-6.6927584756894453E-3</v>
      </c>
      <c r="AE24" s="6"/>
    </row>
    <row r="25" spans="1:31" s="13" customFormat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0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0</v>
      </c>
      <c r="AD25" s="40">
        <f>AC25/G27</f>
        <v>0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si="3"/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7695887</v>
      </c>
      <c r="O26" s="45">
        <f>IF(O11=0,0,VLOOKUP(O11,FAC_TOTALS_APTA!$A$4:$BJ$126,$L26,FALSE))</f>
        <v>7901667.9999999898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11348341</v>
      </c>
      <c r="T26" s="45">
        <f>IF(T11=0,0,VLOOKUP(T11,FAC_TOTALS_APTA!$A$4:$BJ$126,$L26,FALSE))</f>
        <v>29499578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56445473.999999985</v>
      </c>
      <c r="AD26" s="49">
        <f>AC26/G28</f>
        <v>4.3687900525753186E-2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1002580687.33292</v>
      </c>
      <c r="H27" s="110">
        <f>VLOOKUP(H11,FAC_TOTALS_APTA!$A$4:$BH$126,$F27,FALSE)</f>
        <v>1680830799.7675099</v>
      </c>
      <c r="I27" s="112">
        <f t="shared" ref="I27:I28" si="8">H27/G27-1</f>
        <v>0.6765042664435128</v>
      </c>
      <c r="J27" s="31"/>
      <c r="K27" s="31"/>
      <c r="L27" s="6"/>
      <c r="M27" s="29">
        <f t="shared" ref="M27:AB27" si="9">SUM(M13:M20)</f>
        <v>76251440.15716739</v>
      </c>
      <c r="N27" s="29">
        <f t="shared" si="9"/>
        <v>48726908.179185152</v>
      </c>
      <c r="O27" s="29">
        <f t="shared" si="9"/>
        <v>40195388.020791754</v>
      </c>
      <c r="P27" s="29">
        <f t="shared" si="9"/>
        <v>64223965.564565234</v>
      </c>
      <c r="Q27" s="29">
        <f t="shared" si="9"/>
        <v>72197448.451539099</v>
      </c>
      <c r="R27" s="29">
        <f t="shared" si="9"/>
        <v>50883685.110827148</v>
      </c>
      <c r="S27" s="29">
        <f t="shared" si="9"/>
        <v>-50345989.39773722</v>
      </c>
      <c r="T27" s="29">
        <f t="shared" si="9"/>
        <v>37113375.510987274</v>
      </c>
      <c r="U27" s="29">
        <f t="shared" si="9"/>
        <v>43330547.580695882</v>
      </c>
      <c r="V27" s="29">
        <f t="shared" si="9"/>
        <v>37417460.274047896</v>
      </c>
      <c r="W27" s="29">
        <f t="shared" si="9"/>
        <v>0</v>
      </c>
      <c r="X27" s="29">
        <f t="shared" si="9"/>
        <v>0</v>
      </c>
      <c r="Y27" s="29">
        <f t="shared" si="9"/>
        <v>0</v>
      </c>
      <c r="Z27" s="29">
        <f t="shared" si="9"/>
        <v>0</v>
      </c>
      <c r="AA27" s="29">
        <f t="shared" si="9"/>
        <v>0</v>
      </c>
      <c r="AB27" s="29">
        <f t="shared" si="9"/>
        <v>0</v>
      </c>
      <c r="AC27" s="32">
        <f>H27-G27</f>
        <v>678250112.43458998</v>
      </c>
      <c r="AD27" s="33">
        <f>I27</f>
        <v>0.6765042664435128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1292016171.99999</v>
      </c>
      <c r="H28" s="111">
        <f>VLOOKUP(H11,FAC_TOTALS_APTA!$A$4:$BH$126,$F28,FALSE)</f>
        <v>1684310471</v>
      </c>
      <c r="I28" s="113">
        <f t="shared" si="8"/>
        <v>0.30362955781950784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392294299.00001001</v>
      </c>
      <c r="AD28" s="52">
        <f>I28</f>
        <v>0.30362955781950784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-0.37287470862400496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1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1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1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1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1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2002</v>
      </c>
      <c r="H37" s="27">
        <f>$C$2</f>
        <v>2012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1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1" hidden="1" x14ac:dyDescent="0.25">
      <c r="B39" s="25"/>
      <c r="C39" s="28"/>
      <c r="D39" s="6"/>
      <c r="E39" s="6"/>
      <c r="F39" s="6"/>
      <c r="G39" s="6" t="str">
        <f>CONCATENATE($C34,"_",$C35,"_",G37)</f>
        <v>1_2_2002</v>
      </c>
      <c r="H39" s="6" t="str">
        <f>CONCATENATE($C34,"_",$C35,"_",H37)</f>
        <v>1_2_2012</v>
      </c>
      <c r="I39" s="28"/>
      <c r="J39" s="6"/>
      <c r="K39" s="6"/>
      <c r="L39" s="6"/>
      <c r="M39" s="6" t="str">
        <f>IF($G37+M38&gt;$H37,0,CONCATENATE($C34,"_",$C35,"_",$G37+M38))</f>
        <v>1_2_2003</v>
      </c>
      <c r="N39" s="6" t="str">
        <f t="shared" ref="N39:AB39" si="10">IF($G37+N38&gt;$H37,0,CONCATENATE($C34,"_",$C35,"_",$G37+N38))</f>
        <v>1_2_2004</v>
      </c>
      <c r="O39" s="6" t="str">
        <f t="shared" si="10"/>
        <v>1_2_2005</v>
      </c>
      <c r="P39" s="6" t="str">
        <f t="shared" si="10"/>
        <v>1_2_2006</v>
      </c>
      <c r="Q39" s="6" t="str">
        <f t="shared" si="10"/>
        <v>1_2_2007</v>
      </c>
      <c r="R39" s="6" t="str">
        <f t="shared" si="10"/>
        <v>1_2_2008</v>
      </c>
      <c r="S39" s="6" t="str">
        <f t="shared" si="10"/>
        <v>1_2_2009</v>
      </c>
      <c r="T39" s="6" t="str">
        <f t="shared" si="10"/>
        <v>1_2_2010</v>
      </c>
      <c r="U39" s="6" t="str">
        <f t="shared" si="10"/>
        <v>1_2_2011</v>
      </c>
      <c r="V39" s="6" t="str">
        <f t="shared" si="10"/>
        <v>1_2_2012</v>
      </c>
      <c r="W39" s="6">
        <f t="shared" si="10"/>
        <v>0</v>
      </c>
      <c r="X39" s="6">
        <f t="shared" si="10"/>
        <v>0</v>
      </c>
      <c r="Y39" s="6">
        <f t="shared" si="10"/>
        <v>0</v>
      </c>
      <c r="Z39" s="6">
        <f t="shared" si="10"/>
        <v>0</v>
      </c>
      <c r="AA39" s="6">
        <f t="shared" si="10"/>
        <v>0</v>
      </c>
      <c r="AB39" s="6">
        <f t="shared" si="10"/>
        <v>0</v>
      </c>
      <c r="AC39" s="6"/>
      <c r="AD39" s="6"/>
    </row>
    <row r="40" spans="2:31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1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2988066.6864974699</v>
      </c>
      <c r="H41" s="29">
        <f>VLOOKUP(H39,FAC_TOTALS_APTA!$A$4:$BJ$126,$F41,FALSE)</f>
        <v>4140949.1879227501</v>
      </c>
      <c r="I41" s="30">
        <f>IFERROR(H41/G41-1,"-")</f>
        <v>0.38582890624059596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477974.55187603098</v>
      </c>
      <c r="N41" s="29">
        <f>IF(N39=0,0,VLOOKUP(N39,FAC_TOTALS_APTA!$A$4:$BJ$126,$L41,FALSE))</f>
        <v>592553.47103048302</v>
      </c>
      <c r="O41" s="29">
        <f>IF(O39=0,0,VLOOKUP(O39,FAC_TOTALS_APTA!$A$4:$BJ$126,$L41,FALSE))</f>
        <v>1434477.9925172101</v>
      </c>
      <c r="P41" s="29">
        <f>IF(P39=0,0,VLOOKUP(P39,FAC_TOTALS_APTA!$A$4:$BJ$126,$L41,FALSE))</f>
        <v>1819559.5854696501</v>
      </c>
      <c r="Q41" s="29">
        <f>IF(Q39=0,0,VLOOKUP(Q39,FAC_TOTALS_APTA!$A$4:$BJ$126,$L41,FALSE))</f>
        <v>2492365.51216044</v>
      </c>
      <c r="R41" s="29">
        <f>IF(R39=0,0,VLOOKUP(R39,FAC_TOTALS_APTA!$A$4:$BJ$126,$L41,FALSE))</f>
        <v>4988403.0673271297</v>
      </c>
      <c r="S41" s="29">
        <f>IF(S39=0,0,VLOOKUP(S39,FAC_TOTALS_APTA!$A$4:$BJ$126,$L41,FALSE))</f>
        <v>272807.431177883</v>
      </c>
      <c r="T41" s="29">
        <f>IF(T39=0,0,VLOOKUP(T39,FAC_TOTALS_APTA!$A$4:$BJ$126,$L41,FALSE))</f>
        <v>-642313.16931792698</v>
      </c>
      <c r="U41" s="29">
        <f>IF(U39=0,0,VLOOKUP(U39,FAC_TOTALS_APTA!$A$4:$BJ$126,$L41,FALSE))</f>
        <v>2324927.9339914802</v>
      </c>
      <c r="V41" s="29">
        <f>IF(V39=0,0,VLOOKUP(V39,FAC_TOTALS_APTA!$A$4:$BJ$126,$L41,FALSE))</f>
        <v>2770076.81784386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16530833.19407624</v>
      </c>
      <c r="AD41" s="33">
        <f>AC41/G55</f>
        <v>0.36012522353002385</v>
      </c>
      <c r="AE41" s="102"/>
    </row>
    <row r="42" spans="2:31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1.22446132506114</v>
      </c>
      <c r="H42" s="54">
        <f>VLOOKUP(H39,FAC_TOTALS_APTA!$A$4:$BJ$126,$F42,FALSE)</f>
        <v>1.16958096107573</v>
      </c>
      <c r="I42" s="30">
        <f t="shared" ref="I42:I53" si="11">IFERROR(H42/G42-1,"-")</f>
        <v>-4.482000604034575E-2</v>
      </c>
      <c r="J42" s="31" t="str">
        <f t="shared" ref="J42:J50" si="12">IF(C42="Log","_log","")</f>
        <v>_log</v>
      </c>
      <c r="K42" s="31" t="str">
        <f t="shared" ref="K42:K54" si="13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3470036.38409408</v>
      </c>
      <c r="N42" s="29">
        <f>IF(N39=0,0,VLOOKUP(N39,FAC_TOTALS_APTA!$A$4:$BJ$126,$L42,FALSE))</f>
        <v>997333.86788032402</v>
      </c>
      <c r="O42" s="29">
        <f>IF(O39=0,0,VLOOKUP(O39,FAC_TOTALS_APTA!$A$4:$BJ$126,$L42,FALSE))</f>
        <v>618073.30158322398</v>
      </c>
      <c r="P42" s="29">
        <f>IF(P39=0,0,VLOOKUP(P39,FAC_TOTALS_APTA!$A$4:$BJ$126,$L42,FALSE))</f>
        <v>471726.232034699</v>
      </c>
      <c r="Q42" s="29">
        <f>IF(Q39=0,0,VLOOKUP(Q39,FAC_TOTALS_APTA!$A$4:$BJ$126,$L42,FALSE))</f>
        <v>-1420060.36770674</v>
      </c>
      <c r="R42" s="29">
        <f>IF(R39=0,0,VLOOKUP(R39,FAC_TOTALS_APTA!$A$4:$BJ$126,$L42,FALSE))</f>
        <v>-572850.22870812705</v>
      </c>
      <c r="S42" s="29">
        <f>IF(S39=0,0,VLOOKUP(S39,FAC_TOTALS_APTA!$A$4:$BJ$126,$L42,FALSE))</f>
        <v>-4277265.6086210199</v>
      </c>
      <c r="T42" s="29">
        <f>IF(T39=0,0,VLOOKUP(T39,FAC_TOTALS_APTA!$A$4:$BJ$126,$L42,FALSE))</f>
        <v>-451775.56665448198</v>
      </c>
      <c r="U42" s="29">
        <f>IF(U39=0,0,VLOOKUP(U39,FAC_TOTALS_APTA!$A$4:$BJ$126,$L42,FALSE))</f>
        <v>-309216.911747401</v>
      </c>
      <c r="V42" s="29">
        <f>IF(V39=0,0,VLOOKUP(V39,FAC_TOTALS_APTA!$A$4:$BJ$126,$L42,FALSE))</f>
        <v>401818.53600578598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4">SUM(M42:AB42)</f>
        <v>-1072180.3618396574</v>
      </c>
      <c r="AD42" s="33">
        <f>AC42/G55</f>
        <v>-2.3357515494764825E-2</v>
      </c>
      <c r="AE42" s="102"/>
    </row>
    <row r="43" spans="2:31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119" t="str">
        <f>IFERROR(H43/G43-1,"-")</f>
        <v>-</v>
      </c>
      <c r="J43" s="120" t="str">
        <f t="shared" si="12"/>
        <v/>
      </c>
      <c r="K43" s="120" t="str">
        <f t="shared" si="13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4"/>
        <v>0</v>
      </c>
      <c r="AD43" s="122">
        <f>AC43/G56</f>
        <v>0</v>
      </c>
      <c r="AE43" s="102"/>
    </row>
    <row r="44" spans="2:31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117">
        <f>VLOOKUP(G39,FAC_TOTALS_APTA!$A$4:$BJ$126,$F44,FALSE)</f>
        <v>0</v>
      </c>
      <c r="H44" s="117">
        <f>VLOOKUP(H39,FAC_TOTALS_APTA!$A$4:$BJ$126,$F44,FALSE)</f>
        <v>0</v>
      </c>
      <c r="I44" s="119" t="str">
        <f>IFERROR(H44/G44-1,"-")</f>
        <v>-</v>
      </c>
      <c r="J44" s="120" t="str">
        <f t="shared" si="12"/>
        <v/>
      </c>
      <c r="K44" s="120" t="str">
        <f t="shared" si="13"/>
        <v>MAINTENANCE_WMATA_FAC</v>
      </c>
      <c r="L44" s="104">
        <f>MATCH($K44,FAC_TOTALS_APTA!$A$2:$BH$2,)</f>
        <v>40</v>
      </c>
      <c r="M44" s="117">
        <f>IF(M40=0,0,VLOOKUP(M40,FAC_TOTALS_APTA!$A$4:$BJ$126,$L44,FALSE))</f>
        <v>0</v>
      </c>
      <c r="N44" s="117">
        <f>IF(N40=0,0,VLOOKUP(N40,FAC_TOTALS_APTA!$A$4:$BJ$126,$L44,FALSE))</f>
        <v>0</v>
      </c>
      <c r="O44" s="117">
        <f>IF(O40=0,0,VLOOKUP(O40,FAC_TOTALS_APTA!$A$4:$BJ$126,$L44,FALSE))</f>
        <v>0</v>
      </c>
      <c r="P44" s="117">
        <f>IF(P40=0,0,VLOOKUP(P40,FAC_TOTALS_APTA!$A$4:$BJ$126,$L44,FALSE))</f>
        <v>0</v>
      </c>
      <c r="Q44" s="117">
        <f>IF(Q40=0,0,VLOOKUP(Q40,FAC_TOTALS_APTA!$A$4:$BJ$126,$L44,FALSE))</f>
        <v>0</v>
      </c>
      <c r="R44" s="117">
        <f>IF(R40=0,0,VLOOKUP(R40,FAC_TOTALS_APTA!$A$4:$BJ$126,$L44,FALSE))</f>
        <v>0</v>
      </c>
      <c r="S44" s="117">
        <f>IF(S40=0,0,VLOOKUP(S40,FAC_TOTALS_APTA!$A$4:$BJ$126,$L44,FALSE))</f>
        <v>0</v>
      </c>
      <c r="T44" s="117">
        <f>IF(T40=0,0,VLOOKUP(T40,FAC_TOTALS_APTA!$A$4:$BJ$126,$L44,FALSE))</f>
        <v>0</v>
      </c>
      <c r="U44" s="117">
        <f>IF(U40=0,0,VLOOKUP(U40,FAC_TOTALS_APTA!$A$4:$BJ$126,$L44,FALSE))</f>
        <v>0</v>
      </c>
      <c r="V44" s="117">
        <f>IF(V40=0,0,VLOOKUP(V40,FAC_TOTALS_APTA!$A$4:$BJ$126,$L44,FALSE))</f>
        <v>0</v>
      </c>
      <c r="W44" s="117">
        <f>IF(W40=0,0,VLOOKUP(W40,FAC_TOTALS_APTA!$A$4:$BJ$126,$L44,FALSE))</f>
        <v>0</v>
      </c>
      <c r="X44" s="117">
        <f>IF(X40=0,0,VLOOKUP(X40,FAC_TOTALS_APTA!$A$4:$BJ$126,$L44,FALSE))</f>
        <v>0</v>
      </c>
      <c r="Y44" s="117">
        <f>IF(Y40=0,0,VLOOKUP(Y40,FAC_TOTALS_APTA!$A$4:$BJ$126,$L44,FALSE))</f>
        <v>0</v>
      </c>
      <c r="Z44" s="117">
        <f>IF(Z40=0,0,VLOOKUP(Z40,FAC_TOTALS_APTA!$A$4:$BJ$126,$L44,FALSE))</f>
        <v>0</v>
      </c>
      <c r="AA44" s="117">
        <f>IF(AA40=0,0,VLOOKUP(AA40,FAC_TOTALS_APTA!$A$4:$BJ$126,$L44,FALSE))</f>
        <v>0</v>
      </c>
      <c r="AB44" s="117">
        <f>IF(AB40=0,0,VLOOKUP(AB40,FAC_TOTALS_APTA!$A$4:$BJ$126,$L44,FALSE))</f>
        <v>0</v>
      </c>
      <c r="AC44" s="121">
        <f t="shared" si="14"/>
        <v>0</v>
      </c>
      <c r="AD44" s="122">
        <f>AC44/G56</f>
        <v>0</v>
      </c>
      <c r="AE44" s="102"/>
    </row>
    <row r="45" spans="2:31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2748238.4134659702</v>
      </c>
      <c r="H45" s="29">
        <f>VLOOKUP(H39,FAC_TOTALS_APTA!$A$4:$BJ$126,$F45,FALSE)</f>
        <v>2873847.8133243402</v>
      </c>
      <c r="I45" s="30">
        <f t="shared" si="11"/>
        <v>4.5705423242358378E-2</v>
      </c>
      <c r="J45" s="31" t="str">
        <f t="shared" si="12"/>
        <v>_log</v>
      </c>
      <c r="K45" s="31" t="str">
        <f t="shared" si="13"/>
        <v>POP_EMP_log_FAC</v>
      </c>
      <c r="L45" s="6">
        <f>MATCH($K45,FAC_TOTALS_APTA!$A$2:$BH$2,)</f>
        <v>34</v>
      </c>
      <c r="M45" s="29">
        <f>IF(M39=0,0,VLOOKUP(M39,FAC_TOTALS_APTA!$A$4:$BJ$126,$L45,FALSE))</f>
        <v>187881.79336039399</v>
      </c>
      <c r="N45" s="29">
        <f>IF(N39=0,0,VLOOKUP(N39,FAC_TOTALS_APTA!$A$4:$BJ$126,$L45,FALSE))</f>
        <v>204139.706955898</v>
      </c>
      <c r="O45" s="29">
        <f>IF(O39=0,0,VLOOKUP(O39,FAC_TOTALS_APTA!$A$4:$BJ$126,$L45,FALSE))</f>
        <v>257132.187561698</v>
      </c>
      <c r="P45" s="29">
        <f>IF(P39=0,0,VLOOKUP(P39,FAC_TOTALS_APTA!$A$4:$BJ$126,$L45,FALSE))</f>
        <v>334696.57794892002</v>
      </c>
      <c r="Q45" s="29">
        <f>IF(Q39=0,0,VLOOKUP(Q39,FAC_TOTALS_APTA!$A$4:$BJ$126,$L45,FALSE))</f>
        <v>106730.81486739501</v>
      </c>
      <c r="R45" s="29">
        <f>IF(R39=0,0,VLOOKUP(R39,FAC_TOTALS_APTA!$A$4:$BJ$126,$L45,FALSE))</f>
        <v>30574.2926633518</v>
      </c>
      <c r="S45" s="29">
        <f>IF(S39=0,0,VLOOKUP(S39,FAC_TOTALS_APTA!$A$4:$BJ$126,$L45,FALSE))</f>
        <v>-104972.841755217</v>
      </c>
      <c r="T45" s="29">
        <f>IF(T39=0,0,VLOOKUP(T39,FAC_TOTALS_APTA!$A$4:$BJ$126,$L45,FALSE))</f>
        <v>38994.923256548696</v>
      </c>
      <c r="U45" s="29">
        <f>IF(U39=0,0,VLOOKUP(U39,FAC_TOTALS_APTA!$A$4:$BJ$126,$L45,FALSE))</f>
        <v>101083.281396569</v>
      </c>
      <c r="V45" s="29">
        <f>IF(V39=0,0,VLOOKUP(V39,FAC_TOTALS_APTA!$A$4:$BJ$126,$L45,FALSE))</f>
        <v>158850.730425118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4"/>
        <v>1315111.4666806755</v>
      </c>
      <c r="AD45" s="33">
        <f>AC45/G55</f>
        <v>2.8649784638501478E-2</v>
      </c>
      <c r="AE45" s="102"/>
    </row>
    <row r="46" spans="2:31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0.38666408222786403</v>
      </c>
      <c r="H46" s="54">
        <f>VLOOKUP(H39,FAC_TOTALS_APTA!$A$4:$BJ$126,$F46,FALSE)</f>
        <v>0.34747122969710198</v>
      </c>
      <c r="I46" s="30">
        <f t="shared" si="11"/>
        <v>-0.10136150300007796</v>
      </c>
      <c r="J46" s="31" t="str">
        <f t="shared" si="12"/>
        <v/>
      </c>
      <c r="K46" s="31" t="str">
        <f t="shared" si="13"/>
        <v>TSD_POP_EMP_PCT_FAC</v>
      </c>
      <c r="L46" s="6">
        <f>MATCH($K46,FAC_TOTALS_APTA!$A$2:$BH$2,)</f>
        <v>35</v>
      </c>
      <c r="M46" s="29">
        <f>IF(M39=0,0,VLOOKUP(M39,FAC_TOTALS_APTA!$A$4:$BJ$126,$L46,FALSE))</f>
        <v>-56736.646641924599</v>
      </c>
      <c r="N46" s="29">
        <f>IF(N39=0,0,VLOOKUP(N39,FAC_TOTALS_APTA!$A$4:$BJ$126,$L46,FALSE))</f>
        <v>-63893.657230131001</v>
      </c>
      <c r="O46" s="29">
        <f>IF(O39=0,0,VLOOKUP(O39,FAC_TOTALS_APTA!$A$4:$BJ$126,$L46,FALSE))</f>
        <v>-91190.888831175005</v>
      </c>
      <c r="P46" s="29">
        <f>IF(P39=0,0,VLOOKUP(P39,FAC_TOTALS_APTA!$A$4:$BJ$126,$L46,FALSE))</f>
        <v>-8462.8485607797502</v>
      </c>
      <c r="Q46" s="29">
        <f>IF(Q39=0,0,VLOOKUP(Q39,FAC_TOTALS_APTA!$A$4:$BJ$126,$L46,FALSE))</f>
        <v>-170590.5963647</v>
      </c>
      <c r="R46" s="29">
        <f>IF(R39=0,0,VLOOKUP(R39,FAC_TOTALS_APTA!$A$4:$BJ$126,$L46,FALSE))</f>
        <v>20426.909464512901</v>
      </c>
      <c r="S46" s="29">
        <f>IF(S39=0,0,VLOOKUP(S39,FAC_TOTALS_APTA!$A$4:$BJ$126,$L46,FALSE))</f>
        <v>87540.819247182604</v>
      </c>
      <c r="T46" s="29">
        <f>IF(T39=0,0,VLOOKUP(T39,FAC_TOTALS_APTA!$A$4:$BJ$126,$L46,FALSE))</f>
        <v>57254.441710075102</v>
      </c>
      <c r="U46" s="29">
        <f>IF(U39=0,0,VLOOKUP(U39,FAC_TOTALS_APTA!$A$4:$BJ$126,$L46,FALSE))</f>
        <v>-77486.511163834497</v>
      </c>
      <c r="V46" s="29">
        <f>IF(V39=0,0,VLOOKUP(V39,FAC_TOTALS_APTA!$A$4:$BJ$126,$L46,FALSE))</f>
        <v>-223723.92696823101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4"/>
        <v>-526862.90533900529</v>
      </c>
      <c r="AD46" s="33">
        <f>AC46/G55</f>
        <v>-1.1477740978166694E-2</v>
      </c>
      <c r="AE46" s="102"/>
    </row>
    <row r="47" spans="2:31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1.95863721745606</v>
      </c>
      <c r="H47" s="34">
        <f>VLOOKUP(H39,FAC_TOTALS_APTA!$A$4:$BJ$126,$F47,FALSE)</f>
        <v>4.0037531914838302</v>
      </c>
      <c r="I47" s="30">
        <f t="shared" si="11"/>
        <v>1.0441525136972691</v>
      </c>
      <c r="J47" s="31" t="str">
        <f t="shared" si="12"/>
        <v>_log</v>
      </c>
      <c r="K47" s="31" t="str">
        <f t="shared" si="13"/>
        <v>GAS_PRICE_2018_log_FAC</v>
      </c>
      <c r="L47" s="6">
        <f>MATCH($K47,FAC_TOTALS_APTA!$A$2:$BH$2,)</f>
        <v>36</v>
      </c>
      <c r="M47" s="29">
        <f>IF(M39=0,0,VLOOKUP(M39,FAC_TOTALS_APTA!$A$4:$BJ$126,$L47,FALSE))</f>
        <v>586319.97772564297</v>
      </c>
      <c r="N47" s="29">
        <f>IF(N39=0,0,VLOOKUP(N39,FAC_TOTALS_APTA!$A$4:$BJ$126,$L47,FALSE))</f>
        <v>625946.10631791898</v>
      </c>
      <c r="O47" s="29">
        <f>IF(O39=0,0,VLOOKUP(O39,FAC_TOTALS_APTA!$A$4:$BJ$126,$L47,FALSE))</f>
        <v>914827.61291488202</v>
      </c>
      <c r="P47" s="29">
        <f>IF(P39=0,0,VLOOKUP(P39,FAC_TOTALS_APTA!$A$4:$BJ$126,$L47,FALSE))</f>
        <v>585819.871872638</v>
      </c>
      <c r="Q47" s="29">
        <f>IF(Q39=0,0,VLOOKUP(Q39,FAC_TOTALS_APTA!$A$4:$BJ$126,$L47,FALSE))</f>
        <v>436881.982436691</v>
      </c>
      <c r="R47" s="29">
        <f>IF(R39=0,0,VLOOKUP(R39,FAC_TOTALS_APTA!$A$4:$BJ$126,$L47,FALSE))</f>
        <v>845022.01142241305</v>
      </c>
      <c r="S47" s="29">
        <f>IF(S39=0,0,VLOOKUP(S39,FAC_TOTALS_APTA!$A$4:$BJ$126,$L47,FALSE))</f>
        <v>-2906183.8699350599</v>
      </c>
      <c r="T47" s="29">
        <f>IF(T39=0,0,VLOOKUP(T39,FAC_TOTALS_APTA!$A$4:$BJ$126,$L47,FALSE))</f>
        <v>1239968.1428050499</v>
      </c>
      <c r="U47" s="29">
        <f>IF(U39=0,0,VLOOKUP(U39,FAC_TOTALS_APTA!$A$4:$BJ$126,$L47,FALSE))</f>
        <v>1609529.37675846</v>
      </c>
      <c r="V47" s="29">
        <f>IF(V39=0,0,VLOOKUP(V39,FAC_TOTALS_APTA!$A$4:$BJ$126,$L47,FALSE))</f>
        <v>27702.0656024856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4"/>
        <v>3965833.2779211211</v>
      </c>
      <c r="AD47" s="33">
        <f>AC47/G55</f>
        <v>8.6395923237912758E-2</v>
      </c>
      <c r="AE47" s="102"/>
    </row>
    <row r="48" spans="2:31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35513.769785103097</v>
      </c>
      <c r="H48" s="54">
        <f>VLOOKUP(H39,FAC_TOTALS_APTA!$A$4:$BJ$126,$F48,FALSE)</f>
        <v>29075.687025196399</v>
      </c>
      <c r="I48" s="30">
        <f t="shared" si="11"/>
        <v>-0.181284127223443</v>
      </c>
      <c r="J48" s="31" t="str">
        <f t="shared" si="12"/>
        <v>_log</v>
      </c>
      <c r="K48" s="31" t="str">
        <f t="shared" si="13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61111.274914226597</v>
      </c>
      <c r="N48" s="29">
        <f>IF(N39=0,0,VLOOKUP(N39,FAC_TOTALS_APTA!$A$4:$BJ$126,$L48,FALSE))</f>
        <v>88483.847317832493</v>
      </c>
      <c r="O48" s="29">
        <f>IF(O39=0,0,VLOOKUP(O39,FAC_TOTALS_APTA!$A$4:$BJ$126,$L48,FALSE))</f>
        <v>84102.477512772806</v>
      </c>
      <c r="P48" s="29">
        <f>IF(P39=0,0,VLOOKUP(P39,FAC_TOTALS_APTA!$A$4:$BJ$126,$L48,FALSE))</f>
        <v>158842.55717449199</v>
      </c>
      <c r="Q48" s="29">
        <f>IF(Q39=0,0,VLOOKUP(Q39,FAC_TOTALS_APTA!$A$4:$BJ$126,$L48,FALSE))</f>
        <v>-74735.089561930596</v>
      </c>
      <c r="R48" s="29">
        <f>IF(R39=0,0,VLOOKUP(R39,FAC_TOTALS_APTA!$A$4:$BJ$126,$L48,FALSE))</f>
        <v>40495.197300154199</v>
      </c>
      <c r="S48" s="29">
        <f>IF(S39=0,0,VLOOKUP(S39,FAC_TOTALS_APTA!$A$4:$BJ$126,$L48,FALSE))</f>
        <v>213974.08160751499</v>
      </c>
      <c r="T48" s="29">
        <f>IF(T39=0,0,VLOOKUP(T39,FAC_TOTALS_APTA!$A$4:$BJ$126,$L48,FALSE))</f>
        <v>129743.070666896</v>
      </c>
      <c r="U48" s="29">
        <f>IF(U39=0,0,VLOOKUP(U39,FAC_TOTALS_APTA!$A$4:$BJ$126,$L48,FALSE))</f>
        <v>100575.802376497</v>
      </c>
      <c r="V48" s="29">
        <f>IF(V39=0,0,VLOOKUP(V39,FAC_TOTALS_APTA!$A$4:$BJ$126,$L48,FALSE))</f>
        <v>71324.226170406197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4"/>
        <v>873917.44547886157</v>
      </c>
      <c r="AD48" s="33">
        <f>AC48/G55</f>
        <v>1.9038345599702806E-2</v>
      </c>
      <c r="AE48" s="102"/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7.6754355225931601</v>
      </c>
      <c r="H49" s="29">
        <f>VLOOKUP(H39,FAC_TOTALS_APTA!$A$4:$BJ$126,$F49,FALSE)</f>
        <v>8.3624406793883406</v>
      </c>
      <c r="I49" s="30">
        <f t="shared" si="11"/>
        <v>8.950699341723789E-2</v>
      </c>
      <c r="J49" s="31" t="str">
        <f t="shared" si="12"/>
        <v/>
      </c>
      <c r="K49" s="31" t="str">
        <f t="shared" si="13"/>
        <v>PCT_HH_NO_VEH_FAC</v>
      </c>
      <c r="L49" s="6">
        <f>MATCH($K49,FAC_TOTALS_APTA!$A$2:$BH$2,)</f>
        <v>38</v>
      </c>
      <c r="M49" s="29">
        <f>IF(M39=0,0,VLOOKUP(M39,FAC_TOTALS_APTA!$A$4:$BJ$126,$L49,FALSE))</f>
        <v>4274.4959395885999</v>
      </c>
      <c r="N49" s="29">
        <f>IF(N39=0,0,VLOOKUP(N39,FAC_TOTALS_APTA!$A$4:$BJ$126,$L49,FALSE))</f>
        <v>4470.1451669099797</v>
      </c>
      <c r="O49" s="29">
        <f>IF(O39=0,0,VLOOKUP(O39,FAC_TOTALS_APTA!$A$4:$BJ$126,$L49,FALSE))</f>
        <v>2267.0327834586401</v>
      </c>
      <c r="P49" s="29">
        <f>IF(P39=0,0,VLOOKUP(P39,FAC_TOTALS_APTA!$A$4:$BJ$126,$L49,FALSE))</f>
        <v>13231.474841990999</v>
      </c>
      <c r="Q49" s="29">
        <f>IF(Q39=0,0,VLOOKUP(Q39,FAC_TOTALS_APTA!$A$4:$BJ$126,$L49,FALSE))</f>
        <v>-34145.676688257801</v>
      </c>
      <c r="R49" s="29">
        <f>IF(R39=0,0,VLOOKUP(R39,FAC_TOTALS_APTA!$A$4:$BJ$126,$L49,FALSE))</f>
        <v>18543.7531086245</v>
      </c>
      <c r="S49" s="29">
        <f>IF(S39=0,0,VLOOKUP(S39,FAC_TOTALS_APTA!$A$4:$BJ$126,$L49,FALSE))</f>
        <v>59802.447624066801</v>
      </c>
      <c r="T49" s="29">
        <f>IF(T39=0,0,VLOOKUP(T39,FAC_TOTALS_APTA!$A$4:$BJ$126,$L49,FALSE))</f>
        <v>6485.9261630826204</v>
      </c>
      <c r="U49" s="29">
        <f>IF(U39=0,0,VLOOKUP(U39,FAC_TOTALS_APTA!$A$4:$BJ$126,$L49,FALSE))</f>
        <v>69326.226574910906</v>
      </c>
      <c r="V49" s="29">
        <f>IF(V39=0,0,VLOOKUP(V39,FAC_TOTALS_APTA!$A$4:$BJ$126,$L49,FALSE))</f>
        <v>-1643.7264650703601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4"/>
        <v>142612.09904930487</v>
      </c>
      <c r="AD49" s="33">
        <f>AC49/G55</f>
        <v>3.106813398045831E-3</v>
      </c>
      <c r="AE49" s="102"/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3.5501668442365699</v>
      </c>
      <c r="H50" s="34">
        <f>VLOOKUP(H39,FAC_TOTALS_APTA!$A$4:$BJ$126,$F50,FALSE)</f>
        <v>4.4248857901299896</v>
      </c>
      <c r="I50" s="30">
        <f t="shared" si="11"/>
        <v>0.24638812322678882</v>
      </c>
      <c r="J50" s="31" t="str">
        <f t="shared" si="12"/>
        <v/>
      </c>
      <c r="K50" s="31" t="str">
        <f t="shared" si="13"/>
        <v>JTW_HOME_PCT_FAC</v>
      </c>
      <c r="L50" s="6">
        <f>MATCH($K50,FAC_TOTALS_APTA!$A$2:$BH$2,)</f>
        <v>39</v>
      </c>
      <c r="M50" s="29">
        <f>IF(M39=0,0,VLOOKUP(M39,FAC_TOTALS_APTA!$A$4:$BJ$126,$L50,FALSE))</f>
        <v>0</v>
      </c>
      <c r="N50" s="29">
        <f>IF(N39=0,0,VLOOKUP(N39,FAC_TOTALS_APTA!$A$4:$BJ$126,$L50,FALSE))</f>
        <v>0</v>
      </c>
      <c r="O50" s="29">
        <f>IF(O39=0,0,VLOOKUP(O39,FAC_TOTALS_APTA!$A$4:$BJ$126,$L50,FALSE))</f>
        <v>0</v>
      </c>
      <c r="P50" s="29">
        <f>IF(P39=0,0,VLOOKUP(P39,FAC_TOTALS_APTA!$A$4:$BJ$126,$L50,FALSE))</f>
        <v>-30969.130079043</v>
      </c>
      <c r="Q50" s="29">
        <f>IF(Q39=0,0,VLOOKUP(Q39,FAC_TOTALS_APTA!$A$4:$BJ$126,$L50,FALSE))</f>
        <v>-183676.31592011699</v>
      </c>
      <c r="R50" s="29">
        <f>IF(R39=0,0,VLOOKUP(R39,FAC_TOTALS_APTA!$A$4:$BJ$126,$L50,FALSE))</f>
        <v>18003.542692290299</v>
      </c>
      <c r="S50" s="29">
        <f>IF(S39=0,0,VLOOKUP(S39,FAC_TOTALS_APTA!$A$4:$BJ$126,$L50,FALSE))</f>
        <v>-50464.740998080997</v>
      </c>
      <c r="T50" s="29">
        <f>IF(T39=0,0,VLOOKUP(T39,FAC_TOTALS_APTA!$A$4:$BJ$126,$L50,FALSE))</f>
        <v>50887.097195311202</v>
      </c>
      <c r="U50" s="29">
        <f>IF(U39=0,0,VLOOKUP(U39,FAC_TOTALS_APTA!$A$4:$BJ$126,$L50,FALSE))</f>
        <v>-58192.472096107602</v>
      </c>
      <c r="V50" s="29">
        <f>IF(V39=0,0,VLOOKUP(V39,FAC_TOTALS_APTA!$A$4:$BJ$126,$L50,FALSE))</f>
        <v>-175673.56318417101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4"/>
        <v>-430085.58238991816</v>
      </c>
      <c r="AD50" s="33">
        <f>AC50/G55</f>
        <v>-9.369441012248075E-3</v>
      </c>
      <c r="AE50" s="102"/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0</v>
      </c>
      <c r="I51" s="30" t="str">
        <f t="shared" si="11"/>
        <v>-</v>
      </c>
      <c r="J51" s="31"/>
      <c r="K51" s="31" t="str">
        <f t="shared" si="13"/>
        <v>YEARS_SINCE_TNC_RAIL_MID_FAC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0</v>
      </c>
      <c r="O51" s="29">
        <f>IF(O39=0,0,VLOOKUP(O39,FAC_TOTALS_APTA!$A$4:$BJ$126,$L51,FALSE))</f>
        <v>0</v>
      </c>
      <c r="P51" s="29">
        <f>IF(P39=0,0,VLOOKUP(P39,FAC_TOTALS_APTA!$A$4:$BJ$126,$L51,FALSE))</f>
        <v>0</v>
      </c>
      <c r="Q51" s="29">
        <f>IF(Q39=0,0,VLOOKUP(Q39,FAC_TOTALS_APTA!$A$4:$BJ$126,$L51,FALSE))</f>
        <v>0</v>
      </c>
      <c r="R51" s="29">
        <f>IF(R39=0,0,VLOOKUP(R39,FAC_TOTALS_APTA!$A$4:$BJ$126,$L51,FALSE))</f>
        <v>0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4"/>
        <v>0</v>
      </c>
      <c r="AD51" s="33">
        <f>AC51/G55</f>
        <v>0</v>
      </c>
      <c r="AE51" s="102"/>
    </row>
    <row r="52" spans="1:3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0.31724360697922399</v>
      </c>
      <c r="H52" s="34">
        <f>VLOOKUP(H39,FAC_TOTALS_APTA!$A$4:$BJ$126,$F52,FALSE)</f>
        <v>0.34080460599745599</v>
      </c>
      <c r="I52" s="30">
        <f t="shared" si="11"/>
        <v>7.4267844961726892E-2</v>
      </c>
      <c r="J52" s="31" t="str">
        <f t="shared" ref="J52:J53" si="15">IF(C52="Log","_log","")</f>
        <v/>
      </c>
      <c r="K52" s="31" t="str">
        <f t="shared" si="13"/>
        <v>BIKE_SHARE_FAC</v>
      </c>
      <c r="L52" s="6">
        <f>MATCH($K52,FAC_TOTALS_APTA!$A$2:$BH$2,)</f>
        <v>46</v>
      </c>
      <c r="M52" s="29">
        <f>IF(M39=0,0,VLOOKUP(M39,FAC_TOTALS_APTA!$A$4:$BJ$126,$L52,FALSE))</f>
        <v>0</v>
      </c>
      <c r="N52" s="29">
        <f>IF(N39=0,0,VLOOKUP(N39,FAC_TOTALS_APTA!$A$4:$BJ$126,$L52,FALSE))</f>
        <v>0</v>
      </c>
      <c r="O52" s="29">
        <f>IF(O39=0,0,VLOOKUP(O39,FAC_TOTALS_APTA!$A$4:$BJ$126,$L52,FALSE))</f>
        <v>0</v>
      </c>
      <c r="P52" s="29">
        <f>IF(P39=0,0,VLOOKUP(P39,FAC_TOTALS_APTA!$A$4:$BJ$126,$L52,FALSE))</f>
        <v>0</v>
      </c>
      <c r="Q52" s="29">
        <f>IF(Q39=0,0,VLOOKUP(Q39,FAC_TOTALS_APTA!$A$4:$BJ$126,$L52,FALSE))</f>
        <v>0</v>
      </c>
      <c r="R52" s="29">
        <f>IF(R39=0,0,VLOOKUP(R39,FAC_TOTALS_APTA!$A$4:$BJ$126,$L52,FALSE))</f>
        <v>0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-51561.210410182903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4"/>
        <v>-51561.210410182903</v>
      </c>
      <c r="AD52" s="33">
        <f>AC52/G55</f>
        <v>-1.1232641577376547E-3</v>
      </c>
      <c r="AE52" s="102"/>
    </row>
    <row r="53" spans="1:3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</v>
      </c>
      <c r="I53" s="36" t="str">
        <f t="shared" si="11"/>
        <v>-</v>
      </c>
      <c r="J53" s="37" t="str">
        <f t="shared" si="15"/>
        <v/>
      </c>
      <c r="K53" s="37" t="str">
        <f t="shared" si="13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0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4"/>
        <v>0</v>
      </c>
      <c r="AD53" s="40">
        <f>AC53/G55</f>
        <v>0</v>
      </c>
      <c r="AE53" s="102"/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si="13"/>
        <v>New_Reporter_FAC</v>
      </c>
      <c r="L54" s="44">
        <f>MATCH($K54,FAC_TOTALS_APTA!$A$2:$BH$2,)</f>
        <v>51</v>
      </c>
      <c r="M54" s="45">
        <f>IF(M39=0,0,VLOOKUP(M39,FAC_TOTALS_APTA!$A$4:$BJ$126,$L54,FALSE))</f>
        <v>459964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1675486</v>
      </c>
      <c r="R54" s="45">
        <f>IF(R39=0,0,VLOOKUP(R39,FAC_TOTALS_APTA!$A$4:$BJ$126,$L54,FALSE))</f>
        <v>4486638.9999999898</v>
      </c>
      <c r="S54" s="45">
        <f>IF(S39=0,0,VLOOKUP(S39,FAC_TOTALS_APTA!$A$4:$BJ$126,$L54,FALSE))</f>
        <v>0</v>
      </c>
      <c r="T54" s="45">
        <f>IF(T39=0,0,VLOOKUP(T39,FAC_TOTALS_APTA!$A$4:$BJ$126,$L54,FALSE))</f>
        <v>1165687</v>
      </c>
      <c r="U54" s="45">
        <f>IF(U39=0,0,VLOOKUP(U39,FAC_TOTALS_APTA!$A$4:$BJ$126,$L54,FALSE))</f>
        <v>469328</v>
      </c>
      <c r="V54" s="45">
        <f>IF(V39=0,0,VLOOKUP(V39,FAC_TOTALS_APTA!$A$4:$BJ$126,$L54,FALSE))</f>
        <v>1651310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9908413.9999999888</v>
      </c>
      <c r="AD54" s="49">
        <f>AC54/G56</f>
        <v>0.21035402559660377</v>
      </c>
      <c r="AE54" s="102"/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45903014.046162903</v>
      </c>
      <c r="H55" s="110">
        <f>VLOOKUP(H39,FAC_TOTALS_APTA!$A$4:$BH$126,$F55,FALSE)</f>
        <v>81013184.170809507</v>
      </c>
      <c r="I55" s="112">
        <f t="shared" ref="I55" si="16">H55/G55-1</f>
        <v>0.76487722765519606</v>
      </c>
      <c r="J55" s="31"/>
      <c r="K55" s="31"/>
      <c r="L55" s="6"/>
      <c r="M55" s="29">
        <f t="shared" ref="M55:AB55" si="17">SUM(M41:M48)</f>
        <v>4726587.3353284495</v>
      </c>
      <c r="N55" s="29">
        <f t="shared" si="17"/>
        <v>2444563.3422723254</v>
      </c>
      <c r="O55" s="29">
        <f t="shared" si="17"/>
        <v>3217422.6832586117</v>
      </c>
      <c r="P55" s="29">
        <f t="shared" si="17"/>
        <v>3362181.9759396194</v>
      </c>
      <c r="Q55" s="29">
        <f t="shared" si="17"/>
        <v>1370592.2558311552</v>
      </c>
      <c r="R55" s="29">
        <f t="shared" si="17"/>
        <v>5352071.2494694348</v>
      </c>
      <c r="S55" s="29">
        <f t="shared" si="17"/>
        <v>-6714099.9882787168</v>
      </c>
      <c r="T55" s="29">
        <f t="shared" si="17"/>
        <v>371871.84246616071</v>
      </c>
      <c r="U55" s="29">
        <f t="shared" si="17"/>
        <v>3749412.9716117708</v>
      </c>
      <c r="V55" s="29">
        <f t="shared" si="17"/>
        <v>3206048.4490794251</v>
      </c>
      <c r="W55" s="29">
        <f t="shared" si="17"/>
        <v>0</v>
      </c>
      <c r="X55" s="29">
        <f t="shared" si="17"/>
        <v>0</v>
      </c>
      <c r="Y55" s="29">
        <f t="shared" si="17"/>
        <v>0</v>
      </c>
      <c r="Z55" s="29">
        <f t="shared" si="17"/>
        <v>0</v>
      </c>
      <c r="AA55" s="29">
        <f t="shared" si="17"/>
        <v>0</v>
      </c>
      <c r="AB55" s="29">
        <f t="shared" si="17"/>
        <v>0</v>
      </c>
      <c r="AC55" s="32">
        <f>H55-G55</f>
        <v>35110170.124646604</v>
      </c>
      <c r="AD55" s="33">
        <f>I55</f>
        <v>0.76487722765519606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47103514.999999903</v>
      </c>
      <c r="H56" s="111">
        <f>VLOOKUP(H39,FAC_TOTALS_APTA!$A$4:$BH$126,$F56,FALSE)</f>
        <v>81673687</v>
      </c>
      <c r="I56" s="113">
        <f t="shared" ref="I56" si="18">H56/G56-1</f>
        <v>0.73391915656400952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34570172.000000097</v>
      </c>
      <c r="AD56" s="52">
        <f>I56</f>
        <v>0.73391915656400952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-3.0958071091186534E-2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2002</v>
      </c>
      <c r="H65" s="85">
        <f>$C$2</f>
        <v>2012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1_3_2002</v>
      </c>
      <c r="H67" s="76" t="str">
        <f>CONCATENATE($C62,"_",$C63,"_",H65)</f>
        <v>1_3_2012</v>
      </c>
      <c r="I67" s="77"/>
      <c r="J67" s="76"/>
      <c r="K67" s="76"/>
      <c r="L67" s="76"/>
      <c r="M67" s="76" t="str">
        <f>IF($G65+M66&gt;$H65,0,CONCATENATE($C62,"_",$C63,"_",$G65+M66))</f>
        <v>1_3_2003</v>
      </c>
      <c r="N67" s="76" t="str">
        <f t="shared" ref="N67:AB67" si="19">IF($G65+N66&gt;$H65,0,CONCATENATE($C62,"_",$C63,"_",$G65+N66))</f>
        <v>1_3_2004</v>
      </c>
      <c r="O67" s="76" t="str">
        <f t="shared" si="19"/>
        <v>1_3_2005</v>
      </c>
      <c r="P67" s="76" t="str">
        <f t="shared" si="19"/>
        <v>1_3_2006</v>
      </c>
      <c r="Q67" s="76" t="str">
        <f t="shared" si="19"/>
        <v>1_3_2007</v>
      </c>
      <c r="R67" s="76" t="str">
        <f t="shared" si="19"/>
        <v>1_3_2008</v>
      </c>
      <c r="S67" s="76" t="str">
        <f t="shared" si="19"/>
        <v>1_3_2009</v>
      </c>
      <c r="T67" s="76" t="str">
        <f t="shared" si="19"/>
        <v>1_3_2010</v>
      </c>
      <c r="U67" s="76" t="str">
        <f t="shared" si="19"/>
        <v>1_3_2011</v>
      </c>
      <c r="V67" s="76" t="str">
        <f t="shared" si="19"/>
        <v>1_3_2012</v>
      </c>
      <c r="W67" s="76">
        <f t="shared" si="19"/>
        <v>0</v>
      </c>
      <c r="X67" s="76">
        <f t="shared" si="19"/>
        <v>0</v>
      </c>
      <c r="Y67" s="76">
        <f t="shared" si="19"/>
        <v>0</v>
      </c>
      <c r="Z67" s="76">
        <f t="shared" si="19"/>
        <v>0</v>
      </c>
      <c r="AA67" s="76">
        <f t="shared" si="19"/>
        <v>0</v>
      </c>
      <c r="AB67" s="76">
        <f t="shared" si="19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 t="e">
        <f>IF(S67=0,0,VLOOKUP(S67,FAC_TOTALS_APTA!$A$4:$BJ$126,$L69,FALSE))</f>
        <v>#N/A</v>
      </c>
      <c r="T69" s="87" t="e">
        <f>IF(T67=0,0,VLOOKUP(T67,FAC_TOTALS_APTA!$A$4:$BJ$126,$L69,FALSE))</f>
        <v>#N/A</v>
      </c>
      <c r="U69" s="87" t="e">
        <f>IF(U67=0,0,VLOOKUP(U67,FAC_TOTALS_APTA!$A$4:$BJ$126,$L69,FALSE))</f>
        <v>#N/A</v>
      </c>
      <c r="V69" s="87" t="e">
        <f>IF(V67=0,0,VLOOKUP(V67,FAC_TOTALS_APTA!$A$4:$BJ$126,$L69,FALSE))</f>
        <v>#N/A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0">IFERROR(H70/G70-1,"-")</f>
        <v>-</v>
      </c>
      <c r="J70" s="90" t="str">
        <f t="shared" ref="J70:J78" si="21">IF(C70="Log","_log","")</f>
        <v>_log</v>
      </c>
      <c r="K70" s="90" t="str">
        <f t="shared" ref="K70:K82" si="22">CONCATENATE(D70,J70,"_FAC")</f>
        <v>FARE_per_UPT_cleaned_2018_MIDLOW_log_FAC</v>
      </c>
      <c r="L70" s="76">
        <f>MATCH($K70,FAC_TOTALS_APTA!$A$2:$BH$2,)</f>
        <v>33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 t="e">
        <f>IF(S67=0,0,VLOOKUP(S67,FAC_TOTALS_APTA!$A$4:$BJ$126,$L70,FALSE))</f>
        <v>#N/A</v>
      </c>
      <c r="T70" s="87" t="e">
        <f>IF(T67=0,0,VLOOKUP(T67,FAC_TOTALS_APTA!$A$4:$BJ$126,$L70,FALSE))</f>
        <v>#N/A</v>
      </c>
      <c r="U70" s="87" t="e">
        <f>IF(U67=0,0,VLOOKUP(U67,FAC_TOTALS_APTA!$A$4:$BJ$126,$L70,FALSE))</f>
        <v>#N/A</v>
      </c>
      <c r="V70" s="87" t="e">
        <f>IF(V67=0,0,VLOOKUP(V67,FAC_TOTALS_APTA!$A$4:$BJ$126,$L70,FALSE))</f>
        <v>#N/A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3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119" t="str">
        <f>IFERROR(H71/G71-1,"-")</f>
        <v>-</v>
      </c>
      <c r="J71" s="120" t="str">
        <f t="shared" si="21"/>
        <v/>
      </c>
      <c r="K71" s="120" t="str">
        <f t="shared" si="22"/>
        <v>RESTRUCTURE_FAC</v>
      </c>
      <c r="L71" s="104">
        <f>MATCH($K71,FAC_TOTALS_APTA!$A$2:$BH$2,)</f>
        <v>41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 t="e">
        <f>IF(S67=0,0,VLOOKUP(S67,FAC_TOTALS_APTA!$A$4:$BJ$126,$L71,FALSE))</f>
        <v>#N/A</v>
      </c>
      <c r="T71" s="117" t="e">
        <f>IF(T67=0,0,VLOOKUP(T67,FAC_TOTALS_APTA!$A$4:$BJ$126,$L71,FALSE))</f>
        <v>#N/A</v>
      </c>
      <c r="U71" s="117" t="e">
        <f>IF(U67=0,0,VLOOKUP(U67,FAC_TOTALS_APTA!$A$4:$BJ$126,$L71,FALSE))</f>
        <v>#N/A</v>
      </c>
      <c r="V71" s="117" t="e">
        <f>IF(V67=0,0,VLOOKUP(V67,FAC_TOTALS_APTA!$A$4:$BJ$126,$L71,FALSE))</f>
        <v>#N/A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3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117" t="e">
        <f>VLOOKUP(G67,FAC_TOTALS_APTA!$A$4:$BJ$126,$F72,FALSE)</f>
        <v>#N/A</v>
      </c>
      <c r="H72" s="117" t="e">
        <f>VLOOKUP(H67,FAC_TOTALS_APTA!$A$4:$BJ$126,$F72,FALSE)</f>
        <v>#N/A</v>
      </c>
      <c r="I72" s="119" t="str">
        <f>IFERROR(H72/G72-1,"-")</f>
        <v>-</v>
      </c>
      <c r="J72" s="120" t="str">
        <f t="shared" si="21"/>
        <v/>
      </c>
      <c r="K72" s="120" t="str">
        <f t="shared" si="22"/>
        <v>MAINTENANCE_WMATA_FAC</v>
      </c>
      <c r="L72" s="104">
        <f>MATCH($K72,FAC_TOTALS_APTA!$A$2:$BH$2,)</f>
        <v>40</v>
      </c>
      <c r="M72" s="117">
        <f>IF(M68=0,0,VLOOKUP(M68,FAC_TOTALS_APTA!$A$4:$BJ$126,$L72,FALSE))</f>
        <v>0</v>
      </c>
      <c r="N72" s="117">
        <f>IF(N68=0,0,VLOOKUP(N68,FAC_TOTALS_APTA!$A$4:$BJ$126,$L72,FALSE))</f>
        <v>0</v>
      </c>
      <c r="O72" s="117">
        <f>IF(O68=0,0,VLOOKUP(O68,FAC_TOTALS_APTA!$A$4:$BJ$126,$L72,FALSE))</f>
        <v>0</v>
      </c>
      <c r="P72" s="117">
        <f>IF(P68=0,0,VLOOKUP(P68,FAC_TOTALS_APTA!$A$4:$BJ$126,$L72,FALSE))</f>
        <v>0</v>
      </c>
      <c r="Q72" s="117">
        <f>IF(Q68=0,0,VLOOKUP(Q68,FAC_TOTALS_APTA!$A$4:$BJ$126,$L72,FALSE))</f>
        <v>0</v>
      </c>
      <c r="R72" s="117">
        <f>IF(R68=0,0,VLOOKUP(R68,FAC_TOTALS_APTA!$A$4:$BJ$126,$L72,FALSE))</f>
        <v>0</v>
      </c>
      <c r="S72" s="117">
        <f>IF(S68=0,0,VLOOKUP(S68,FAC_TOTALS_APTA!$A$4:$BJ$126,$L72,FALSE))</f>
        <v>0</v>
      </c>
      <c r="T72" s="117">
        <f>IF(T68=0,0,VLOOKUP(T68,FAC_TOTALS_APTA!$A$4:$BJ$126,$L72,FALSE))</f>
        <v>0</v>
      </c>
      <c r="U72" s="117">
        <f>IF(U68=0,0,VLOOKUP(U68,FAC_TOTALS_APTA!$A$4:$BJ$126,$L72,FALSE))</f>
        <v>0</v>
      </c>
      <c r="V72" s="117">
        <f>IF(V68=0,0,VLOOKUP(V68,FAC_TOTALS_APTA!$A$4:$BJ$126,$L72,FALSE))</f>
        <v>0</v>
      </c>
      <c r="W72" s="117">
        <f>IF(W68=0,0,VLOOKUP(W68,FAC_TOTALS_APTA!$A$4:$BJ$126,$L72,FALSE))</f>
        <v>0</v>
      </c>
      <c r="X72" s="117">
        <f>IF(X68=0,0,VLOOKUP(X68,FAC_TOTALS_APTA!$A$4:$BJ$126,$L72,FALSE))</f>
        <v>0</v>
      </c>
      <c r="Y72" s="117">
        <f>IF(Y68=0,0,VLOOKUP(Y68,FAC_TOTALS_APTA!$A$4:$BJ$126,$L72,FALSE))</f>
        <v>0</v>
      </c>
      <c r="Z72" s="117">
        <f>IF(Z68=0,0,VLOOKUP(Z68,FAC_TOTALS_APTA!$A$4:$BJ$126,$L72,FALSE))</f>
        <v>0</v>
      </c>
      <c r="AA72" s="117">
        <f>IF(AA68=0,0,VLOOKUP(AA68,FAC_TOTALS_APTA!$A$4:$BJ$126,$L72,FALSE))</f>
        <v>0</v>
      </c>
      <c r="AB72" s="117">
        <f>IF(AB68=0,0,VLOOKUP(AB68,FAC_TOTALS_APTA!$A$4:$BJ$126,$L72,FALSE))</f>
        <v>0</v>
      </c>
      <c r="AC72" s="121">
        <f t="shared" si="23"/>
        <v>0</v>
      </c>
      <c r="AD72" s="122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0"/>
        <v>-</v>
      </c>
      <c r="J73" s="90" t="str">
        <f t="shared" si="21"/>
        <v>_log</v>
      </c>
      <c r="K73" s="90" t="str">
        <f t="shared" si="22"/>
        <v>POP_EMP_log_FAC</v>
      </c>
      <c r="L73" s="76">
        <f>MATCH($K73,FAC_TOTALS_APTA!$A$2:$BH$2,)</f>
        <v>34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 t="e">
        <f>IF(S67=0,0,VLOOKUP(S67,FAC_TOTALS_APTA!$A$4:$BJ$126,$L73,FALSE))</f>
        <v>#N/A</v>
      </c>
      <c r="T73" s="87" t="e">
        <f>IF(T67=0,0,VLOOKUP(T67,FAC_TOTALS_APTA!$A$4:$BJ$126,$L73,FALSE))</f>
        <v>#N/A</v>
      </c>
      <c r="U73" s="87" t="e">
        <f>IF(U67=0,0,VLOOKUP(U67,FAC_TOTALS_APTA!$A$4:$BJ$126,$L73,FALSE))</f>
        <v>#N/A</v>
      </c>
      <c r="V73" s="87" t="e">
        <f>IF(V67=0,0,VLOOKUP(V67,FAC_TOTALS_APTA!$A$4:$BJ$126,$L73,FALSE))</f>
        <v>#N/A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3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0"/>
        <v>-</v>
      </c>
      <c r="J74" s="90" t="str">
        <f t="shared" si="21"/>
        <v/>
      </c>
      <c r="K74" s="90" t="str">
        <f t="shared" si="22"/>
        <v>TSD_POP_EMP_PCT_FAC</v>
      </c>
      <c r="L74" s="76">
        <f>MATCH($K74,FAC_TOTALS_APTA!$A$2:$BH$2,)</f>
        <v>35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 t="e">
        <f>IF(S67=0,0,VLOOKUP(S67,FAC_TOTALS_APTA!$A$4:$BJ$126,$L74,FALSE))</f>
        <v>#N/A</v>
      </c>
      <c r="T74" s="87" t="e">
        <f>IF(T67=0,0,VLOOKUP(T67,FAC_TOTALS_APTA!$A$4:$BJ$126,$L74,FALSE))</f>
        <v>#N/A</v>
      </c>
      <c r="U74" s="87" t="e">
        <f>IF(U67=0,0,VLOOKUP(U67,FAC_TOTALS_APTA!$A$4:$BJ$126,$L74,FALSE))</f>
        <v>#N/A</v>
      </c>
      <c r="V74" s="87" t="e">
        <f>IF(V67=0,0,VLOOKUP(V67,FAC_TOTALS_APTA!$A$4:$BJ$126,$L74,FALSE))</f>
        <v>#N/A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3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0"/>
        <v>-</v>
      </c>
      <c r="J75" s="90" t="str">
        <f t="shared" si="21"/>
        <v>_log</v>
      </c>
      <c r="K75" s="90" t="str">
        <f t="shared" si="22"/>
        <v>GAS_PRICE_2018_log_FAC</v>
      </c>
      <c r="L75" s="76">
        <f>MATCH($K75,FAC_TOTALS_APTA!$A$2:$BH$2,)</f>
        <v>36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 t="e">
        <f>IF(S67=0,0,VLOOKUP(S67,FAC_TOTALS_APTA!$A$4:$BJ$126,$L75,FALSE))</f>
        <v>#N/A</v>
      </c>
      <c r="T75" s="87" t="e">
        <f>IF(T67=0,0,VLOOKUP(T67,FAC_TOTALS_APTA!$A$4:$BJ$126,$L75,FALSE))</f>
        <v>#N/A</v>
      </c>
      <c r="U75" s="87" t="e">
        <f>IF(U67=0,0,VLOOKUP(U67,FAC_TOTALS_APTA!$A$4:$BJ$126,$L75,FALSE))</f>
        <v>#N/A</v>
      </c>
      <c r="V75" s="87" t="e">
        <f>IF(V67=0,0,VLOOKUP(V67,FAC_TOTALS_APTA!$A$4:$BJ$126,$L75,FALSE))</f>
        <v>#N/A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3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0"/>
        <v>-</v>
      </c>
      <c r="J76" s="90" t="str">
        <f t="shared" si="21"/>
        <v>_log</v>
      </c>
      <c r="K76" s="90" t="str">
        <f t="shared" si="22"/>
        <v>TOTAL_MED_INC_INDIV_2018_log_FAC</v>
      </c>
      <c r="L76" s="76">
        <f>MATCH($K76,FAC_TOTALS_APTA!$A$2:$BH$2,)</f>
        <v>37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 t="e">
        <f>IF(S67=0,0,VLOOKUP(S67,FAC_TOTALS_APTA!$A$4:$BJ$126,$L76,FALSE))</f>
        <v>#N/A</v>
      </c>
      <c r="T76" s="87" t="e">
        <f>IF(T67=0,0,VLOOKUP(T67,FAC_TOTALS_APTA!$A$4:$BJ$126,$L76,FALSE))</f>
        <v>#N/A</v>
      </c>
      <c r="U76" s="87" t="e">
        <f>IF(U67=0,0,VLOOKUP(U67,FAC_TOTALS_APTA!$A$4:$BJ$126,$L76,FALSE))</f>
        <v>#N/A</v>
      </c>
      <c r="V76" s="87" t="e">
        <f>IF(V67=0,0,VLOOKUP(V67,FAC_TOTALS_APTA!$A$4:$BJ$126,$L76,FALSE))</f>
        <v>#N/A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3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0"/>
        <v>-</v>
      </c>
      <c r="J77" s="90" t="str">
        <f t="shared" si="21"/>
        <v/>
      </c>
      <c r="K77" s="90" t="str">
        <f t="shared" si="22"/>
        <v>PCT_HH_NO_VEH_FAC</v>
      </c>
      <c r="L77" s="76">
        <f>MATCH($K77,FAC_TOTALS_APTA!$A$2:$BH$2,)</f>
        <v>38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 t="e">
        <f>IF(S67=0,0,VLOOKUP(S67,FAC_TOTALS_APTA!$A$4:$BJ$126,$L77,FALSE))</f>
        <v>#N/A</v>
      </c>
      <c r="T77" s="87" t="e">
        <f>IF(T67=0,0,VLOOKUP(T67,FAC_TOTALS_APTA!$A$4:$BJ$126,$L77,FALSE))</f>
        <v>#N/A</v>
      </c>
      <c r="U77" s="87" t="e">
        <f>IF(U67=0,0,VLOOKUP(U67,FAC_TOTALS_APTA!$A$4:$BJ$126,$L77,FALSE))</f>
        <v>#N/A</v>
      </c>
      <c r="V77" s="87" t="e">
        <f>IF(V67=0,0,VLOOKUP(V67,FAC_TOTALS_APTA!$A$4:$BJ$126,$L77,FALSE))</f>
        <v>#N/A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3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0"/>
        <v>-</v>
      </c>
      <c r="J78" s="90" t="str">
        <f t="shared" si="21"/>
        <v/>
      </c>
      <c r="K78" s="90" t="str">
        <f t="shared" si="22"/>
        <v>JTW_HOME_PCT_FAC</v>
      </c>
      <c r="L78" s="76">
        <f>MATCH($K78,FAC_TOTALS_APTA!$A$2:$BH$2,)</f>
        <v>39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 t="e">
        <f>IF(S67=0,0,VLOOKUP(S67,FAC_TOTALS_APTA!$A$4:$BJ$126,$L78,FALSE))</f>
        <v>#N/A</v>
      </c>
      <c r="T78" s="87" t="e">
        <f>IF(T67=0,0,VLOOKUP(T67,FAC_TOTALS_APTA!$A$4:$BJ$126,$L78,FALSE))</f>
        <v>#N/A</v>
      </c>
      <c r="U78" s="87" t="e">
        <f>IF(U67=0,0,VLOOKUP(U67,FAC_TOTALS_APTA!$A$4:$BJ$126,$L78,FALSE))</f>
        <v>#N/A</v>
      </c>
      <c r="V78" s="87" t="e">
        <f>IF(V67=0,0,VLOOKUP(V67,FAC_TOTALS_APTA!$A$4:$BJ$126,$L78,FALSE))</f>
        <v>#N/A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3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27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0"/>
        <v>-</v>
      </c>
      <c r="J79" s="90"/>
      <c r="K79" s="90" t="str">
        <f t="shared" si="22"/>
        <v>YEARS_SINCE_TNC_RAIL_MID_FAC</v>
      </c>
      <c r="L79" s="76">
        <f>MATCH($K79,FAC_TOTALS_APTA!$A$2:$BH$2,)</f>
        <v>45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 t="e">
        <f>IF(S67=0,0,VLOOKUP(S67,FAC_TOTALS_APTA!$A$4:$BJ$126,$L79,FALSE))</f>
        <v>#N/A</v>
      </c>
      <c r="T79" s="87" t="e">
        <f>IF(T67=0,0,VLOOKUP(T67,FAC_TOTALS_APTA!$A$4:$BJ$126,$L79,FALSE))</f>
        <v>#N/A</v>
      </c>
      <c r="U79" s="87" t="e">
        <f>IF(U67=0,0,VLOOKUP(U67,FAC_TOTALS_APTA!$A$4:$BJ$126,$L79,FALSE))</f>
        <v>#N/A</v>
      </c>
      <c r="V79" s="87" t="e">
        <f>IF(V67=0,0,VLOOKUP(V67,FAC_TOTALS_APTA!$A$4:$BJ$126,$L79,FALSE))</f>
        <v>#N/A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3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0"/>
        <v>-</v>
      </c>
      <c r="J80" s="90" t="str">
        <f t="shared" ref="J80:J81" si="24">IF(C80="Log","_log","")</f>
        <v/>
      </c>
      <c r="K80" s="90" t="str">
        <f t="shared" si="22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 t="e">
        <f>IF(S67=0,0,VLOOKUP(S67,FAC_TOTALS_APTA!$A$4:$BJ$126,$L80,FALSE))</f>
        <v>#N/A</v>
      </c>
      <c r="T80" s="87" t="e">
        <f>IF(T67=0,0,VLOOKUP(T67,FAC_TOTALS_APTA!$A$4:$BJ$126,$L80,FALSE))</f>
        <v>#N/A</v>
      </c>
      <c r="U80" s="87" t="e">
        <f>IF(U67=0,0,VLOOKUP(U67,FAC_TOTALS_APTA!$A$4:$BJ$126,$L80,FALSE))</f>
        <v>#N/A</v>
      </c>
      <c r="V80" s="87" t="e">
        <f>IF(V67=0,0,VLOOKUP(V67,FAC_TOTALS_APTA!$A$4:$BJ$126,$L80,FALSE))</f>
        <v>#N/A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3"/>
        <v>#N/A</v>
      </c>
      <c r="AD80" s="92" t="e">
        <f>AC80/G83</f>
        <v>#N/A</v>
      </c>
      <c r="AG80" s="53"/>
    </row>
    <row r="81" spans="1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0"/>
        <v>-</v>
      </c>
      <c r="J81" s="98" t="str">
        <f t="shared" si="24"/>
        <v/>
      </c>
      <c r="K81" s="98" t="str">
        <f t="shared" si="22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 t="e">
        <f>IF(S67=0,0,VLOOKUP(S67,FAC_TOTALS_APTA!$A$4:$BJ$126,$L81,FALSE))</f>
        <v>#N/A</v>
      </c>
      <c r="T81" s="99" t="e">
        <f>IF(T67=0,0,VLOOKUP(T67,FAC_TOTALS_APTA!$A$4:$BJ$126,$L81,FALSE))</f>
        <v>#N/A</v>
      </c>
      <c r="U81" s="99" t="e">
        <f>IF(U67=0,0,VLOOKUP(U67,FAC_TOTALS_APTA!$A$4:$BJ$126,$L81,FALSE))</f>
        <v>#N/A</v>
      </c>
      <c r="V81" s="99" t="e">
        <f>IF(V67=0,0,VLOOKUP(V67,FAC_TOTALS_APTA!$A$4:$BJ$126,$L81,FALSE))</f>
        <v>#N/A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3"/>
        <v>#N/A</v>
      </c>
      <c r="AD81" s="101" t="e">
        <f>AC81/G83</f>
        <v>#N/A</v>
      </c>
      <c r="AG81" s="53"/>
    </row>
    <row r="82" spans="1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si="22"/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 t="e">
        <f>IF(S67=0,0,VLOOKUP(S67,FAC_TOTALS_APTA!$A$4:$BJ$126,$L82,FALSE))</f>
        <v>#N/A</v>
      </c>
      <c r="T82" s="45" t="e">
        <f>IF(T67=0,0,VLOOKUP(T67,FAC_TOTALS_APTA!$A$4:$BJ$126,$L82,FALSE))</f>
        <v>#N/A</v>
      </c>
      <c r="U82" s="45" t="e">
        <f>IF(U67=0,0,VLOOKUP(U67,FAC_TOTALS_APTA!$A$4:$BJ$126,$L82,FALSE))</f>
        <v>#N/A</v>
      </c>
      <c r="V82" s="45" t="e">
        <f>IF(V67=0,0,VLOOKUP(V67,FAC_TOTALS_APTA!$A$4:$BJ$126,$L82,FALSE))</f>
        <v>#N/A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1:33" s="107" customFormat="1" x14ac:dyDescent="0.25">
      <c r="A83" s="106"/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5">H83/G83-1</f>
        <v>#N/A</v>
      </c>
      <c r="J83" s="31"/>
      <c r="K83" s="31"/>
      <c r="L83" s="6"/>
      <c r="M83" s="29" t="e">
        <f t="shared" ref="M83:AB83" si="26">SUM(M69:M76)</f>
        <v>#N/A</v>
      </c>
      <c r="N83" s="29" t="e">
        <f t="shared" si="26"/>
        <v>#N/A</v>
      </c>
      <c r="O83" s="29" t="e">
        <f t="shared" si="26"/>
        <v>#N/A</v>
      </c>
      <c r="P83" s="29" t="e">
        <f t="shared" si="26"/>
        <v>#N/A</v>
      </c>
      <c r="Q83" s="29" t="e">
        <f t="shared" si="26"/>
        <v>#N/A</v>
      </c>
      <c r="R83" s="29" t="e">
        <f t="shared" si="26"/>
        <v>#N/A</v>
      </c>
      <c r="S83" s="29" t="e">
        <f t="shared" si="26"/>
        <v>#N/A</v>
      </c>
      <c r="T83" s="29" t="e">
        <f t="shared" si="26"/>
        <v>#N/A</v>
      </c>
      <c r="U83" s="29" t="e">
        <f t="shared" si="26"/>
        <v>#N/A</v>
      </c>
      <c r="V83" s="29" t="e">
        <f t="shared" si="26"/>
        <v>#N/A</v>
      </c>
      <c r="W83" s="29">
        <f t="shared" si="26"/>
        <v>0</v>
      </c>
      <c r="X83" s="29">
        <f t="shared" si="26"/>
        <v>0</v>
      </c>
      <c r="Y83" s="29">
        <f t="shared" si="26"/>
        <v>0</v>
      </c>
      <c r="Z83" s="29">
        <f t="shared" si="26"/>
        <v>0</v>
      </c>
      <c r="AA83" s="29">
        <f t="shared" si="26"/>
        <v>0</v>
      </c>
      <c r="AB83" s="29">
        <f t="shared" si="26"/>
        <v>0</v>
      </c>
      <c r="AC83" s="32" t="e">
        <f>H83-G83</f>
        <v>#N/A</v>
      </c>
      <c r="AD83" s="33" t="e">
        <f>I83</f>
        <v>#N/A</v>
      </c>
      <c r="AE83" s="106"/>
    </row>
    <row r="84" spans="1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27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1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1:33" ht="13.5" thickTop="1" x14ac:dyDescent="0.25"/>
    <row r="87" spans="1:33" s="10" customFormat="1" x14ac:dyDescent="0.25">
      <c r="B87" s="18" t="s">
        <v>25</v>
      </c>
      <c r="E87" s="6"/>
      <c r="I87" s="17"/>
    </row>
    <row r="88" spans="1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1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1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1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1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1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2002</v>
      </c>
      <c r="H93" s="27">
        <f>$C$2</f>
        <v>2012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1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1:33" hidden="1" x14ac:dyDescent="0.25">
      <c r="B95" s="25"/>
      <c r="C95" s="28"/>
      <c r="D95" s="6"/>
      <c r="E95" s="6"/>
      <c r="F95" s="6"/>
      <c r="G95" s="6" t="str">
        <f>CONCATENATE($C90,"_",$C91,"_",G93)</f>
        <v>1_10_2002</v>
      </c>
      <c r="H95" s="6" t="str">
        <f>CONCATENATE($C90,"_",$C91,"_",H93)</f>
        <v>1_10_2012</v>
      </c>
      <c r="I95" s="28"/>
      <c r="J95" s="6"/>
      <c r="K95" s="6"/>
      <c r="L95" s="6"/>
      <c r="M95" s="6" t="str">
        <f>IF($G93+M94&gt;$H93,0,CONCATENATE($C90,"_",$C91,"_",$G93+M94))</f>
        <v>1_10_2003</v>
      </c>
      <c r="N95" s="6" t="str">
        <f t="shared" ref="N95:AB95" si="28">IF($G93+N94&gt;$H93,0,CONCATENATE($C90,"_",$C91,"_",$G93+N94))</f>
        <v>1_10_2004</v>
      </c>
      <c r="O95" s="6" t="str">
        <f t="shared" si="28"/>
        <v>1_10_2005</v>
      </c>
      <c r="P95" s="6" t="str">
        <f t="shared" si="28"/>
        <v>1_10_2006</v>
      </c>
      <c r="Q95" s="6" t="str">
        <f t="shared" si="28"/>
        <v>1_10_2007</v>
      </c>
      <c r="R95" s="6" t="str">
        <f t="shared" si="28"/>
        <v>1_10_2008</v>
      </c>
      <c r="S95" s="6" t="str">
        <f t="shared" si="28"/>
        <v>1_10_2009</v>
      </c>
      <c r="T95" s="6" t="str">
        <f t="shared" si="28"/>
        <v>1_10_2010</v>
      </c>
      <c r="U95" s="6" t="str">
        <f t="shared" si="28"/>
        <v>1_10_2011</v>
      </c>
      <c r="V95" s="6" t="str">
        <f t="shared" si="28"/>
        <v>1_10_2012</v>
      </c>
      <c r="W95" s="6">
        <f t="shared" si="28"/>
        <v>0</v>
      </c>
      <c r="X95" s="6">
        <f t="shared" si="28"/>
        <v>0</v>
      </c>
      <c r="Y95" s="6">
        <f t="shared" si="28"/>
        <v>0</v>
      </c>
      <c r="Z95" s="6">
        <f t="shared" si="28"/>
        <v>0</v>
      </c>
      <c r="AA95" s="6">
        <f t="shared" si="28"/>
        <v>0</v>
      </c>
      <c r="AB95" s="6">
        <f t="shared" si="28"/>
        <v>0</v>
      </c>
      <c r="AC95" s="6"/>
      <c r="AD95" s="6"/>
    </row>
    <row r="96" spans="1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474570591.99999899</v>
      </c>
      <c r="H97" s="29">
        <f>VLOOKUP(H95,FAC_TOTALS_APTA!$A$4:$BJ$126,$F97,FALSE)</f>
        <v>542311539</v>
      </c>
      <c r="I97" s="30">
        <f>IFERROR(H97/G97-1,"-")</f>
        <v>0.14274156077501154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83432333.178323701</v>
      </c>
      <c r="N97" s="29">
        <f>IF(N95=0,0,VLOOKUP(N95,FAC_TOTALS_APTA!$A$4:$BJ$126,$L97,FALSE))</f>
        <v>49156754.737143897</v>
      </c>
      <c r="O97" s="29">
        <f>IF(O95=0,0,VLOOKUP(O95,FAC_TOTALS_APTA!$A$4:$BJ$126,$L97,FALSE))</f>
        <v>16885880.146368202</v>
      </c>
      <c r="P97" s="29">
        <f>IF(P95=0,0,VLOOKUP(P95,FAC_TOTALS_APTA!$A$4:$BJ$126,$L97,FALSE))</f>
        <v>38490361.9881244</v>
      </c>
      <c r="Q97" s="29">
        <f>IF(Q95=0,0,VLOOKUP(Q95,FAC_TOTALS_APTA!$A$4:$BJ$126,$L97,FALSE))</f>
        <v>10301343.3438865</v>
      </c>
      <c r="R97" s="29">
        <f>IF(R95=0,0,VLOOKUP(R95,FAC_TOTALS_APTA!$A$4:$BJ$126,$L97,FALSE))</f>
        <v>52466379.476135798</v>
      </c>
      <c r="S97" s="29">
        <f>IF(S95=0,0,VLOOKUP(S95,FAC_TOTALS_APTA!$A$4:$BJ$126,$L97,FALSE))</f>
        <v>12919584.5813508</v>
      </c>
      <c r="T97" s="29">
        <f>IF(T95=0,0,VLOOKUP(T95,FAC_TOTALS_APTA!$A$4:$BJ$126,$L97,FALSE))</f>
        <v>-32045109.2815664</v>
      </c>
      <c r="U97" s="29">
        <f>IF(U95=0,0,VLOOKUP(U95,FAC_TOTALS_APTA!$A$4:$BJ$126,$L97,FALSE))</f>
        <v>-33569959.4485626</v>
      </c>
      <c r="V97" s="29">
        <f>IF(V95=0,0,VLOOKUP(V95,FAC_TOTALS_APTA!$A$4:$BJ$126,$L97,FALSE))</f>
        <v>-1702993.4083712499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196334575.31283304</v>
      </c>
      <c r="AD97" s="33">
        <f>AC97/G111</f>
        <v>7.7127889340075459E-2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1.7610024585999999</v>
      </c>
      <c r="H98" s="54">
        <f>VLOOKUP(H95,FAC_TOTALS_APTA!$A$4:$BJ$126,$F98,FALSE)</f>
        <v>1.6964752675200001</v>
      </c>
      <c r="I98" s="30">
        <f t="shared" ref="I98:I109" si="29">IFERROR(H98/G98-1,"-")</f>
        <v>-3.6642306071110853E-2</v>
      </c>
      <c r="J98" s="31" t="str">
        <f t="shared" ref="J98:J106" si="30">IF(C98="Log","_log","")</f>
        <v>_log</v>
      </c>
      <c r="K98" s="31" t="str">
        <f t="shared" ref="K98:K110" si="31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-15217696.2133104</v>
      </c>
      <c r="N98" s="29">
        <f>IF(N95=0,0,VLOOKUP(N95,FAC_TOTALS_APTA!$A$4:$BJ$126,$L98,FALSE))</f>
        <v>2379048.93238584</v>
      </c>
      <c r="O98" s="29">
        <f>IF(O95=0,0,VLOOKUP(O95,FAC_TOTALS_APTA!$A$4:$BJ$126,$L98,FALSE))</f>
        <v>28890586.508875001</v>
      </c>
      <c r="P98" s="29">
        <f>IF(P95=0,0,VLOOKUP(P95,FAC_TOTALS_APTA!$A$4:$BJ$126,$L98,FALSE))</f>
        <v>2588152.0824650102</v>
      </c>
      <c r="Q98" s="29">
        <f>IF(Q95=0,0,VLOOKUP(Q95,FAC_TOTALS_APTA!$A$4:$BJ$126,$L98,FALSE))</f>
        <v>8277807.2123200698</v>
      </c>
      <c r="R98" s="29">
        <f>IF(R95=0,0,VLOOKUP(R95,FAC_TOTALS_APTA!$A$4:$BJ$126,$L98,FALSE))</f>
        <v>-3450061.6183321099</v>
      </c>
      <c r="S98" s="29">
        <f>IF(S95=0,0,VLOOKUP(S95,FAC_TOTALS_APTA!$A$4:$BJ$126,$L98,FALSE))</f>
        <v>-11553107.304403201</v>
      </c>
      <c r="T98" s="29">
        <f>IF(T95=0,0,VLOOKUP(T95,FAC_TOTALS_APTA!$A$4:$BJ$126,$L98,FALSE))</f>
        <v>-191968.48458265301</v>
      </c>
      <c r="U98" s="29">
        <f>IF(U95=0,0,VLOOKUP(U95,FAC_TOTALS_APTA!$A$4:$BJ$126,$L98,FALSE))</f>
        <v>-14010118.058565101</v>
      </c>
      <c r="V98" s="29">
        <f>IF(V95=0,0,VLOOKUP(V95,FAC_TOTALS_APTA!$A$4:$BJ$126,$L98,FALSE))</f>
        <v>5774736.4343050802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2">SUM(M98:AB98)</f>
        <v>3487379.4911575364</v>
      </c>
      <c r="AD98" s="33">
        <f>AC98/G111</f>
        <v>1.3699788692453812E-3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119" t="str">
        <f>IFERROR(H99/G99-1,"-")</f>
        <v>-</v>
      </c>
      <c r="J99" s="120" t="str">
        <f t="shared" si="30"/>
        <v/>
      </c>
      <c r="K99" s="120" t="str">
        <f t="shared" si="31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2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117">
        <f>VLOOKUP(G95,FAC_TOTALS_APTA!$A$4:$BJ$126,$F100,FALSE)</f>
        <v>0</v>
      </c>
      <c r="H100" s="117">
        <f>VLOOKUP(H95,FAC_TOTALS_APTA!$A$4:$BJ$126,$F100,FALSE)</f>
        <v>0</v>
      </c>
      <c r="I100" s="119" t="str">
        <f>IFERROR(H100/G100-1,"-")</f>
        <v>-</v>
      </c>
      <c r="J100" s="120" t="str">
        <f t="shared" si="30"/>
        <v/>
      </c>
      <c r="K100" s="120" t="str">
        <f t="shared" si="31"/>
        <v>MAINTENANCE_WMATA_FAC</v>
      </c>
      <c r="L100" s="104">
        <f>MATCH($K100,FAC_TOTALS_APTA!$A$2:$BH$2,)</f>
        <v>40</v>
      </c>
      <c r="M100" s="117">
        <f>IF(M96=0,0,VLOOKUP(M96,FAC_TOTALS_APTA!$A$4:$BJ$126,$L100,FALSE))</f>
        <v>0</v>
      </c>
      <c r="N100" s="117">
        <f>IF(N96=0,0,VLOOKUP(N96,FAC_TOTALS_APTA!$A$4:$BJ$126,$L100,FALSE))</f>
        <v>0</v>
      </c>
      <c r="O100" s="117">
        <f>IF(O96=0,0,VLOOKUP(O96,FAC_TOTALS_APTA!$A$4:$BJ$126,$L100,FALSE))</f>
        <v>0</v>
      </c>
      <c r="P100" s="117">
        <f>IF(P96=0,0,VLOOKUP(P96,FAC_TOTALS_APTA!$A$4:$BJ$126,$L100,FALSE))</f>
        <v>0</v>
      </c>
      <c r="Q100" s="117">
        <f>IF(Q96=0,0,VLOOKUP(Q96,FAC_TOTALS_APTA!$A$4:$BJ$126,$L100,FALSE))</f>
        <v>0</v>
      </c>
      <c r="R100" s="117">
        <f>IF(R96=0,0,VLOOKUP(R96,FAC_TOTALS_APTA!$A$4:$BJ$126,$L100,FALSE))</f>
        <v>0</v>
      </c>
      <c r="S100" s="117">
        <f>IF(S96=0,0,VLOOKUP(S96,FAC_TOTALS_APTA!$A$4:$BJ$126,$L100,FALSE))</f>
        <v>0</v>
      </c>
      <c r="T100" s="117">
        <f>IF(T96=0,0,VLOOKUP(T96,FAC_TOTALS_APTA!$A$4:$BJ$126,$L100,FALSE))</f>
        <v>0</v>
      </c>
      <c r="U100" s="117">
        <f>IF(U96=0,0,VLOOKUP(U96,FAC_TOTALS_APTA!$A$4:$BJ$126,$L100,FALSE))</f>
        <v>0</v>
      </c>
      <c r="V100" s="117">
        <f>IF(V96=0,0,VLOOKUP(V96,FAC_TOTALS_APTA!$A$4:$BJ$126,$L100,FALSE))</f>
        <v>0</v>
      </c>
      <c r="W100" s="117">
        <f>IF(W96=0,0,VLOOKUP(W96,FAC_TOTALS_APTA!$A$4:$BJ$126,$L100,FALSE))</f>
        <v>0</v>
      </c>
      <c r="X100" s="117">
        <f>IF(X96=0,0,VLOOKUP(X96,FAC_TOTALS_APTA!$A$4:$BJ$126,$L100,FALSE))</f>
        <v>0</v>
      </c>
      <c r="Y100" s="117">
        <f>IF(Y96=0,0,VLOOKUP(Y96,FAC_TOTALS_APTA!$A$4:$BJ$126,$L100,FALSE))</f>
        <v>0</v>
      </c>
      <c r="Z100" s="117">
        <f>IF(Z96=0,0,VLOOKUP(Z96,FAC_TOTALS_APTA!$A$4:$BJ$126,$L100,FALSE))</f>
        <v>0</v>
      </c>
      <c r="AA100" s="117">
        <f>IF(AA96=0,0,VLOOKUP(AA96,FAC_TOTALS_APTA!$A$4:$BJ$126,$L100,FALSE))</f>
        <v>0</v>
      </c>
      <c r="AB100" s="117">
        <f>IF(AB96=0,0,VLOOKUP(AB96,FAC_TOTALS_APTA!$A$4:$BJ$126,$L100,FALSE))</f>
        <v>0</v>
      </c>
      <c r="AC100" s="121">
        <f t="shared" si="32"/>
        <v>0</v>
      </c>
      <c r="AD100" s="122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25697520.3899999</v>
      </c>
      <c r="H101" s="29">
        <f>VLOOKUP(H95,FAC_TOTALS_APTA!$A$4:$BJ$126,$F101,FALSE)</f>
        <v>27909105.420000002</v>
      </c>
      <c r="I101" s="30">
        <f t="shared" si="29"/>
        <v>8.606219574635432E-2</v>
      </c>
      <c r="J101" s="31" t="str">
        <f t="shared" si="30"/>
        <v>_log</v>
      </c>
      <c r="K101" s="31" t="str">
        <f t="shared" si="31"/>
        <v>POP_EMP_log_FAC</v>
      </c>
      <c r="L101" s="6">
        <f>MATCH($K101,FAC_TOTALS_APTA!$A$2:$BH$2,)</f>
        <v>34</v>
      </c>
      <c r="M101" s="29">
        <f>IF(M95=0,0,VLOOKUP(M95,FAC_TOTALS_APTA!$A$4:$BJ$126,$L101,FALSE))</f>
        <v>5905865.0899686003</v>
      </c>
      <c r="N101" s="29">
        <f>IF(N95=0,0,VLOOKUP(N95,FAC_TOTALS_APTA!$A$4:$BJ$126,$L101,FALSE))</f>
        <v>8670127.2485274803</v>
      </c>
      <c r="O101" s="29">
        <f>IF(O95=0,0,VLOOKUP(O95,FAC_TOTALS_APTA!$A$4:$BJ$126,$L101,FALSE))</f>
        <v>8920413.26664556</v>
      </c>
      <c r="P101" s="29">
        <f>IF(P95=0,0,VLOOKUP(P95,FAC_TOTALS_APTA!$A$4:$BJ$126,$L101,FALSE))</f>
        <v>11496394.388067599</v>
      </c>
      <c r="Q101" s="29">
        <f>IF(Q95=0,0,VLOOKUP(Q95,FAC_TOTALS_APTA!$A$4:$BJ$126,$L101,FALSE))</f>
        <v>1213034.67916615</v>
      </c>
      <c r="R101" s="29">
        <f>IF(R95=0,0,VLOOKUP(R95,FAC_TOTALS_APTA!$A$4:$BJ$126,$L101,FALSE))</f>
        <v>5237732.86193249</v>
      </c>
      <c r="S101" s="29">
        <f>IF(S95=0,0,VLOOKUP(S95,FAC_TOTALS_APTA!$A$4:$BJ$126,$L101,FALSE))</f>
        <v>-4904233.8358864402</v>
      </c>
      <c r="T101" s="29">
        <f>IF(T95=0,0,VLOOKUP(T95,FAC_TOTALS_APTA!$A$4:$BJ$126,$L101,FALSE))</f>
        <v>-3877497.8316616402</v>
      </c>
      <c r="U101" s="29">
        <f>IF(U95=0,0,VLOOKUP(U95,FAC_TOTALS_APTA!$A$4:$BJ$126,$L101,FALSE))</f>
        <v>2868596.10160955</v>
      </c>
      <c r="V101" s="29">
        <f>IF(V95=0,0,VLOOKUP(V95,FAC_TOTALS_APTA!$A$4:$BJ$126,$L101,FALSE))</f>
        <v>5116014.6382442098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2"/>
        <v>40646446.606613562</v>
      </c>
      <c r="AD101" s="33">
        <f>AC101/G111</f>
        <v>1.5967511738301882E-2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0.70319922136740198</v>
      </c>
      <c r="H102" s="54">
        <f>VLOOKUP(H95,FAC_TOTALS_APTA!$A$4:$BJ$126,$F102,FALSE)</f>
        <v>0.70702565886186597</v>
      </c>
      <c r="I102" s="30">
        <f t="shared" si="29"/>
        <v>5.4414700389220361E-3</v>
      </c>
      <c r="J102" s="31" t="str">
        <f t="shared" si="30"/>
        <v/>
      </c>
      <c r="K102" s="31" t="str">
        <f t="shared" si="31"/>
        <v>TSD_POP_EMP_PCT_FAC</v>
      </c>
      <c r="L102" s="6">
        <f>MATCH($K102,FAC_TOTALS_APTA!$A$2:$BH$2,)</f>
        <v>35</v>
      </c>
      <c r="M102" s="29">
        <f>IF(M95=0,0,VLOOKUP(M95,FAC_TOTALS_APTA!$A$4:$BJ$126,$L102,FALSE))</f>
        <v>-1035498.71371344</v>
      </c>
      <c r="N102" s="29">
        <f>IF(N95=0,0,VLOOKUP(N95,FAC_TOTALS_APTA!$A$4:$BJ$126,$L102,FALSE))</f>
        <v>-3005671.9727379899</v>
      </c>
      <c r="O102" s="29">
        <f>IF(O95=0,0,VLOOKUP(O95,FAC_TOTALS_APTA!$A$4:$BJ$126,$L102,FALSE))</f>
        <v>-2077021.6007313801</v>
      </c>
      <c r="P102" s="29">
        <f>IF(P95=0,0,VLOOKUP(P95,FAC_TOTALS_APTA!$A$4:$BJ$126,$L102,FALSE))</f>
        <v>5012666.7859234801</v>
      </c>
      <c r="Q102" s="29">
        <f>IF(Q95=0,0,VLOOKUP(Q95,FAC_TOTALS_APTA!$A$4:$BJ$126,$L102,FALSE))</f>
        <v>-1127449.8541808201</v>
      </c>
      <c r="R102" s="29">
        <f>IF(R95=0,0,VLOOKUP(R95,FAC_TOTALS_APTA!$A$4:$BJ$126,$L102,FALSE))</f>
        <v>-1348852.9258301</v>
      </c>
      <c r="S102" s="29">
        <f>IF(S95=0,0,VLOOKUP(S95,FAC_TOTALS_APTA!$A$4:$BJ$126,$L102,FALSE))</f>
        <v>9991370.9375265408</v>
      </c>
      <c r="T102" s="29">
        <f>IF(T95=0,0,VLOOKUP(T95,FAC_TOTALS_APTA!$A$4:$BJ$126,$L102,FALSE))</f>
        <v>5622981.2808667701</v>
      </c>
      <c r="U102" s="29">
        <f>IF(U95=0,0,VLOOKUP(U95,FAC_TOTALS_APTA!$A$4:$BJ$126,$L102,FALSE))</f>
        <v>-157546.78199826201</v>
      </c>
      <c r="V102" s="29">
        <f>IF(V95=0,0,VLOOKUP(V95,FAC_TOTALS_APTA!$A$4:$BJ$126,$L102,FALSE))</f>
        <v>-5808733.45310535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2"/>
        <v>6066243.7020194484</v>
      </c>
      <c r="AD102" s="33">
        <f>AC102/G111</f>
        <v>2.3830574528902341E-3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1.974</v>
      </c>
      <c r="H103" s="34">
        <f>VLOOKUP(H95,FAC_TOTALS_APTA!$A$4:$BJ$126,$F103,FALSE)</f>
        <v>4.1093000000000002</v>
      </c>
      <c r="I103" s="30">
        <f t="shared" si="29"/>
        <v>1.0817122593718338</v>
      </c>
      <c r="J103" s="31" t="str">
        <f t="shared" si="30"/>
        <v>_log</v>
      </c>
      <c r="K103" s="31" t="str">
        <f t="shared" si="31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25773230.255481601</v>
      </c>
      <c r="N103" s="29">
        <f>IF(N95=0,0,VLOOKUP(N95,FAC_TOTALS_APTA!$A$4:$BJ$126,$L103,FALSE))</f>
        <v>27235927.927257899</v>
      </c>
      <c r="O103" s="29">
        <f>IF(O95=0,0,VLOOKUP(O95,FAC_TOTALS_APTA!$A$4:$BJ$126,$L103,FALSE))</f>
        <v>37588338.478416003</v>
      </c>
      <c r="P103" s="29">
        <f>IF(P95=0,0,VLOOKUP(P95,FAC_TOTALS_APTA!$A$4:$BJ$126,$L103,FALSE))</f>
        <v>27576998.825356301</v>
      </c>
      <c r="Q103" s="29">
        <f>IF(Q95=0,0,VLOOKUP(Q95,FAC_TOTALS_APTA!$A$4:$BJ$126,$L103,FALSE))</f>
        <v>9421514.4287347905</v>
      </c>
      <c r="R103" s="29">
        <f>IF(R95=0,0,VLOOKUP(R95,FAC_TOTALS_APTA!$A$4:$BJ$126,$L103,FALSE))</f>
        <v>39029795.277744196</v>
      </c>
      <c r="S103" s="29">
        <f>IF(S95=0,0,VLOOKUP(S95,FAC_TOTALS_APTA!$A$4:$BJ$126,$L103,FALSE))</f>
        <v>-98372229.637633801</v>
      </c>
      <c r="T103" s="29">
        <f>IF(T95=0,0,VLOOKUP(T95,FAC_TOTALS_APTA!$A$4:$BJ$126,$L103,FALSE))</f>
        <v>43253229.4031673</v>
      </c>
      <c r="U103" s="29">
        <f>IF(U95=0,0,VLOOKUP(U95,FAC_TOTALS_APTA!$A$4:$BJ$126,$L103,FALSE))</f>
        <v>68155301.334774703</v>
      </c>
      <c r="V103" s="29">
        <f>IF(V95=0,0,VLOOKUP(V95,FAC_TOTALS_APTA!$A$4:$BJ$126,$L103,FALSE))</f>
        <v>3555608.1386181898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2"/>
        <v>183217714.43191719</v>
      </c>
      <c r="AD103" s="33">
        <f>AC103/G111</f>
        <v>7.1975074086315538E-2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42439.074999999903</v>
      </c>
      <c r="H104" s="54">
        <f>VLOOKUP(H95,FAC_TOTALS_APTA!$A$4:$BJ$126,$F104,FALSE)</f>
        <v>33963.31</v>
      </c>
      <c r="I104" s="30">
        <f t="shared" si="29"/>
        <v>-0.19971606355699134</v>
      </c>
      <c r="J104" s="31" t="str">
        <f t="shared" si="30"/>
        <v>_log</v>
      </c>
      <c r="K104" s="31" t="str">
        <f t="shared" si="31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4244355.10199768</v>
      </c>
      <c r="N104" s="29">
        <f>IF(N95=0,0,VLOOKUP(N95,FAC_TOTALS_APTA!$A$4:$BJ$126,$L104,FALSE))</f>
        <v>5434524.2701924397</v>
      </c>
      <c r="O104" s="29">
        <f>IF(O95=0,0,VLOOKUP(O95,FAC_TOTALS_APTA!$A$4:$BJ$126,$L104,FALSE))</f>
        <v>5224066.0828293199</v>
      </c>
      <c r="P104" s="29">
        <f>IF(P95=0,0,VLOOKUP(P95,FAC_TOTALS_APTA!$A$4:$BJ$126,$L104,FALSE))</f>
        <v>9580206.9377125707</v>
      </c>
      <c r="Q104" s="29">
        <f>IF(Q95=0,0,VLOOKUP(Q95,FAC_TOTALS_APTA!$A$4:$BJ$126,$L104,FALSE))</f>
        <v>-3062156.7160903099</v>
      </c>
      <c r="R104" s="29">
        <f>IF(R95=0,0,VLOOKUP(R95,FAC_TOTALS_APTA!$A$4:$BJ$126,$L104,FALSE))</f>
        <v>-286049.01516947697</v>
      </c>
      <c r="S104" s="29">
        <f>IF(S95=0,0,VLOOKUP(S95,FAC_TOTALS_APTA!$A$4:$BJ$126,$L104,FALSE))</f>
        <v>6469034.7272387203</v>
      </c>
      <c r="T104" s="29">
        <f>IF(T95=0,0,VLOOKUP(T95,FAC_TOTALS_APTA!$A$4:$BJ$126,$L104,FALSE))</f>
        <v>1463867.9133643201</v>
      </c>
      <c r="U104" s="29">
        <f>IF(U95=0,0,VLOOKUP(U95,FAC_TOTALS_APTA!$A$4:$BJ$126,$L104,FALSE))</f>
        <v>5855287.4059832403</v>
      </c>
      <c r="V104" s="29">
        <f>IF(V95=0,0,VLOOKUP(V95,FAC_TOTALS_APTA!$A$4:$BJ$126,$L104,FALSE))</f>
        <v>1053957.7369603401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2"/>
        <v>35977094.445018843</v>
      </c>
      <c r="AD104" s="33">
        <f>AC104/G111</f>
        <v>1.4133207840297729E-2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31.71</v>
      </c>
      <c r="H105" s="29">
        <f>VLOOKUP(H95,FAC_TOTALS_APTA!$A$4:$BJ$126,$F105,FALSE)</f>
        <v>31.51</v>
      </c>
      <c r="I105" s="30">
        <f t="shared" si="29"/>
        <v>-6.3071586250393885E-3</v>
      </c>
      <c r="J105" s="31" t="str">
        <f t="shared" si="30"/>
        <v/>
      </c>
      <c r="K105" s="31" t="str">
        <f t="shared" si="31"/>
        <v>PCT_HH_NO_VEH_FAC</v>
      </c>
      <c r="L105" s="6">
        <f>MATCH($K105,FAC_TOTALS_APTA!$A$2:$BH$2,)</f>
        <v>38</v>
      </c>
      <c r="M105" s="29">
        <f>IF(M95=0,0,VLOOKUP(M95,FAC_TOTALS_APTA!$A$4:$BJ$126,$L105,FALSE))</f>
        <v>-1451406.8249647201</v>
      </c>
      <c r="N105" s="29">
        <f>IF(N95=0,0,VLOOKUP(N95,FAC_TOTALS_APTA!$A$4:$BJ$126,$L105,FALSE))</f>
        <v>-1471806.24692455</v>
      </c>
      <c r="O105" s="29">
        <f>IF(O95=0,0,VLOOKUP(O95,FAC_TOTALS_APTA!$A$4:$BJ$126,$L105,FALSE))</f>
        <v>-1383758.11338673</v>
      </c>
      <c r="P105" s="29">
        <f>IF(P95=0,0,VLOOKUP(P95,FAC_TOTALS_APTA!$A$4:$BJ$126,$L105,FALSE))</f>
        <v>-2562415.48606891</v>
      </c>
      <c r="Q105" s="29">
        <f>IF(Q95=0,0,VLOOKUP(Q95,FAC_TOTALS_APTA!$A$4:$BJ$126,$L105,FALSE))</f>
        <v>1171690.8416784401</v>
      </c>
      <c r="R105" s="29">
        <f>IF(R95=0,0,VLOOKUP(R95,FAC_TOTALS_APTA!$A$4:$BJ$126,$L105,FALSE))</f>
        <v>112523.699517115</v>
      </c>
      <c r="S105" s="29">
        <f>IF(S95=0,0,VLOOKUP(S95,FAC_TOTALS_APTA!$A$4:$BJ$126,$L105,FALSE))</f>
        <v>1095446.00345834</v>
      </c>
      <c r="T105" s="29">
        <f>IF(T95=0,0,VLOOKUP(T95,FAC_TOTALS_APTA!$A$4:$BJ$126,$L105,FALSE))</f>
        <v>1778833.1384358599</v>
      </c>
      <c r="U105" s="29">
        <f>IF(U95=0,0,VLOOKUP(U95,FAC_TOTALS_APTA!$A$4:$BJ$126,$L105,FALSE))</f>
        <v>2129180.83830265</v>
      </c>
      <c r="V105" s="29">
        <f>IF(V95=0,0,VLOOKUP(V95,FAC_TOTALS_APTA!$A$4:$BJ$126,$L105,FALSE))</f>
        <v>1235188.0827597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2"/>
        <v>653475.9328071957</v>
      </c>
      <c r="AD105" s="33">
        <f>AC105/G111</f>
        <v>2.5671086894220405E-4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3.5</v>
      </c>
      <c r="H106" s="34">
        <f>VLOOKUP(H95,FAC_TOTALS_APTA!$A$4:$BJ$126,$F106,FALSE)</f>
        <v>4.0999999999999996</v>
      </c>
      <c r="I106" s="30">
        <f t="shared" si="29"/>
        <v>0.17142857142857126</v>
      </c>
      <c r="J106" s="31" t="str">
        <f t="shared" si="30"/>
        <v/>
      </c>
      <c r="K106" s="31" t="str">
        <f t="shared" si="31"/>
        <v>JTW_HOME_PCT_FAC</v>
      </c>
      <c r="L106" s="6">
        <f>MATCH($K106,FAC_TOTALS_APTA!$A$2:$BH$2,)</f>
        <v>39</v>
      </c>
      <c r="M106" s="29">
        <f>IF(M95=0,0,VLOOKUP(M95,FAC_TOTALS_APTA!$A$4:$BJ$126,$L106,FALSE))</f>
        <v>0</v>
      </c>
      <c r="N106" s="29">
        <f>IF(N95=0,0,VLOOKUP(N95,FAC_TOTALS_APTA!$A$4:$BJ$126,$L106,FALSE))</f>
        <v>0</v>
      </c>
      <c r="O106" s="29">
        <f>IF(O95=0,0,VLOOKUP(O95,FAC_TOTALS_APTA!$A$4:$BJ$126,$L106,FALSE))</f>
        <v>0</v>
      </c>
      <c r="P106" s="29">
        <f>IF(P95=0,0,VLOOKUP(P95,FAC_TOTALS_APTA!$A$4:$BJ$126,$L106,FALSE))</f>
        <v>-3950237.8106374801</v>
      </c>
      <c r="Q106" s="29">
        <f>IF(Q95=0,0,VLOOKUP(Q95,FAC_TOTALS_APTA!$A$4:$BJ$126,$L106,FALSE))</f>
        <v>2053515.04907419</v>
      </c>
      <c r="R106" s="29">
        <f>IF(R95=0,0,VLOOKUP(R95,FAC_TOTALS_APTA!$A$4:$BJ$126,$L106,FALSE))</f>
        <v>-2168043.3732674802</v>
      </c>
      <c r="S106" s="29">
        <f>IF(S95=0,0,VLOOKUP(S95,FAC_TOTALS_APTA!$A$4:$BJ$126,$L106,FALSE))</f>
        <v>-4440937.5747205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-4530459.05794264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2"/>
        <v>-13036162.767493911</v>
      </c>
      <c r="AD106" s="33">
        <f>AC106/G111</f>
        <v>-5.1211138830154013E-3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0</v>
      </c>
      <c r="H107" s="34">
        <f>VLOOKUP(H95,FAC_TOTALS_APTA!$A$4:$BJ$126,$F107,FALSE)</f>
        <v>1</v>
      </c>
      <c r="I107" s="30" t="str">
        <f t="shared" si="29"/>
        <v>-</v>
      </c>
      <c r="J107" s="31"/>
      <c r="K107" s="31" t="str">
        <f t="shared" si="31"/>
        <v>YEARS_SINCE_TNC_RAIL_HINY_FAC</v>
      </c>
      <c r="L107" s="6">
        <f>MATCH($K107,FAC_TOTALS_APTA!$A$2:$BH$2,)</f>
        <v>44</v>
      </c>
      <c r="M107" s="29">
        <f>IF(M95=0,0,VLOOKUP(M95,FAC_TOTALS_APTA!$A$4:$BJ$126,$L107,FALSE))</f>
        <v>0</v>
      </c>
      <c r="N107" s="29">
        <f>IF(N95=0,0,VLOOKUP(N95,FAC_TOTALS_APTA!$A$4:$BJ$126,$L107,FALSE))</f>
        <v>0</v>
      </c>
      <c r="O107" s="29">
        <f>IF(O95=0,0,VLOOKUP(O95,FAC_TOTALS_APTA!$A$4:$BJ$126,$L107,FALSE))</f>
        <v>0</v>
      </c>
      <c r="P107" s="29">
        <f>IF(P95=0,0,VLOOKUP(P95,FAC_TOTALS_APTA!$A$4:$BJ$126,$L107,FALSE))</f>
        <v>0</v>
      </c>
      <c r="Q107" s="29">
        <f>IF(Q95=0,0,VLOOKUP(Q95,FAC_TOTALS_APTA!$A$4:$BJ$126,$L107,FALSE))</f>
        <v>0</v>
      </c>
      <c r="R107" s="29">
        <f>IF(R95=0,0,VLOOKUP(R95,FAC_TOTALS_APTA!$A$4:$BJ$126,$L107,FALSE))</f>
        <v>0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3212942.0732521401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2"/>
        <v>3212942.0732521401</v>
      </c>
      <c r="AD107" s="33">
        <f>AC107/G111</f>
        <v>1.2621691329049683E-3</v>
      </c>
    </row>
    <row r="108" spans="1:3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0</v>
      </c>
      <c r="I108" s="30" t="str">
        <f t="shared" si="29"/>
        <v>-</v>
      </c>
      <c r="J108" s="31" t="str">
        <f t="shared" ref="J108:J109" si="33">IF(C108="Log","_log","")</f>
        <v/>
      </c>
      <c r="K108" s="31" t="str">
        <f t="shared" si="31"/>
        <v>BIKE_SHARE_FAC</v>
      </c>
      <c r="L108" s="6">
        <f>MATCH($K108,FAC_TOTALS_APTA!$A$2:$BH$2,)</f>
        <v>46</v>
      </c>
      <c r="M108" s="29">
        <f>IF(M95=0,0,VLOOKUP(M95,FAC_TOTALS_APTA!$A$4:$BJ$126,$L108,FALSE))</f>
        <v>0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2"/>
        <v>0</v>
      </c>
      <c r="AD108" s="33">
        <f>AC108/G111</f>
        <v>0</v>
      </c>
    </row>
    <row r="109" spans="1:3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0</v>
      </c>
      <c r="I109" s="36" t="str">
        <f t="shared" si="29"/>
        <v>-</v>
      </c>
      <c r="J109" s="37" t="str">
        <f t="shared" si="33"/>
        <v/>
      </c>
      <c r="K109" s="37" t="str">
        <f t="shared" si="31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0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2"/>
        <v>0</v>
      </c>
      <c r="AD109" s="40">
        <f>AC109/G111</f>
        <v>0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si="31"/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2545571737.9629898</v>
      </c>
      <c r="H111" s="110">
        <f>VLOOKUP(H95,FAC_TOTALS_APTA!$A$4:$BH$126,$F111,FALSE)</f>
        <v>3116224395.2874398</v>
      </c>
      <c r="I111" s="112">
        <f t="shared" ref="I111" si="34">H111/G111-1</f>
        <v>0.22417465153863469</v>
      </c>
      <c r="J111" s="31"/>
      <c r="K111" s="31"/>
      <c r="L111" s="6"/>
      <c r="M111" s="29">
        <f t="shared" ref="M111:AB111" si="35">SUM(M97:M104)</f>
        <v>103102588.69874774</v>
      </c>
      <c r="N111" s="29">
        <f t="shared" si="35"/>
        <v>89870711.142769575</v>
      </c>
      <c r="O111" s="29">
        <f t="shared" si="35"/>
        <v>95432262.882402718</v>
      </c>
      <c r="P111" s="29">
        <f t="shared" si="35"/>
        <v>94744781.007649362</v>
      </c>
      <c r="Q111" s="29">
        <f t="shared" si="35"/>
        <v>25024093.093836378</v>
      </c>
      <c r="R111" s="29">
        <f t="shared" si="35"/>
        <v>91648944.056480795</v>
      </c>
      <c r="S111" s="29">
        <f t="shared" si="35"/>
        <v>-85449580.531807393</v>
      </c>
      <c r="T111" s="29">
        <f t="shared" si="35"/>
        <v>14225502.9995877</v>
      </c>
      <c r="U111" s="29">
        <f t="shared" si="35"/>
        <v>29141560.553241529</v>
      </c>
      <c r="V111" s="29">
        <f t="shared" si="35"/>
        <v>7988590.08665122</v>
      </c>
      <c r="W111" s="29">
        <f t="shared" si="35"/>
        <v>0</v>
      </c>
      <c r="X111" s="29">
        <f t="shared" si="35"/>
        <v>0</v>
      </c>
      <c r="Y111" s="29">
        <f t="shared" si="35"/>
        <v>0</v>
      </c>
      <c r="Z111" s="29">
        <f t="shared" si="35"/>
        <v>0</v>
      </c>
      <c r="AA111" s="29">
        <f t="shared" si="35"/>
        <v>0</v>
      </c>
      <c r="AB111" s="29">
        <f t="shared" si="35"/>
        <v>0</v>
      </c>
      <c r="AC111" s="32">
        <f>H111-G111</f>
        <v>570652657.32445002</v>
      </c>
      <c r="AD111" s="33">
        <f>I111</f>
        <v>0.22417465153863469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2028458449</v>
      </c>
      <c r="H112" s="111">
        <f>VLOOKUP(H95,FAC_TOTALS_APTA!$A$4:$BH$126,$F112,FALSE)</f>
        <v>2929500930.99999</v>
      </c>
      <c r="I112" s="113">
        <f t="shared" ref="I112" si="36">H112/G112-1</f>
        <v>0.44420061078608275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901042481.99998999</v>
      </c>
      <c r="AD112" s="52">
        <f>I112</f>
        <v>0.44420061078608275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0.22002595924744806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showGridLines="0" workbookViewId="0">
      <selection activeCell="D1" sqref="D1:D1048576"/>
    </sheetView>
  </sheetViews>
  <sheetFormatPr defaultColWidth="11" defaultRowHeight="12.75" x14ac:dyDescent="0.25"/>
  <cols>
    <col min="1" max="1" width="11" style="10"/>
    <col min="2" max="2" width="32.625" style="11" bestFit="1" customWidth="1"/>
    <col min="3" max="3" width="5.375" style="12" customWidth="1"/>
    <col min="4" max="4" width="25.375" style="12" customWidth="1"/>
    <col min="5" max="5" width="5.25" style="13" bestFit="1" customWidth="1"/>
    <col min="6" max="6" width="11" style="12" hidden="1" customWidth="1"/>
    <col min="7" max="8" width="11.75" style="12" bestFit="1" customWidth="1"/>
    <col min="9" max="9" width="6.75" style="14" bestFit="1" customWidth="1"/>
    <col min="10" max="10" width="11" style="12" hidden="1" customWidth="1"/>
    <col min="11" max="11" width="24.625" style="12" hidden="1" customWidth="1"/>
    <col min="12" max="12" width="12.625" style="12" hidden="1" customWidth="1"/>
    <col min="13" max="13" width="13.625" style="12" hidden="1" customWidth="1"/>
    <col min="14" max="14" width="13.125" style="12" hidden="1" customWidth="1"/>
    <col min="15" max="15" width="11.125" style="12" hidden="1" customWidth="1"/>
    <col min="16" max="28" width="11.625" style="12" hidden="1" customWidth="1"/>
    <col min="29" max="29" width="16.5" style="12" hidden="1" customWidth="1"/>
    <col min="30" max="30" width="12.125" style="12" customWidth="1"/>
    <col min="31" max="31" width="15.375" style="10" customWidth="1"/>
    <col min="32" max="16384" width="11" style="12"/>
  </cols>
  <sheetData>
    <row r="1" spans="1:31" x14ac:dyDescent="0.25">
      <c r="B1" s="11" t="s">
        <v>36</v>
      </c>
      <c r="C1" s="12">
        <v>2012</v>
      </c>
    </row>
    <row r="2" spans="1:31" x14ac:dyDescent="0.25">
      <c r="B2" s="11" t="s">
        <v>37</v>
      </c>
      <c r="C2" s="12">
        <v>2018</v>
      </c>
      <c r="D2" s="10"/>
    </row>
    <row r="3" spans="1:31" s="10" customFormat="1" x14ac:dyDescent="0.25">
      <c r="B3" s="18" t="s">
        <v>25</v>
      </c>
      <c r="E3" s="6"/>
      <c r="I3" s="17"/>
    </row>
    <row r="4" spans="1:31" x14ac:dyDescent="0.25">
      <c r="B4" s="15" t="s">
        <v>16</v>
      </c>
      <c r="C4" s="16" t="s">
        <v>17</v>
      </c>
      <c r="D4" s="10"/>
      <c r="E4" s="6"/>
      <c r="F4" s="10"/>
      <c r="G4" s="10"/>
      <c r="H4" s="10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1" x14ac:dyDescent="0.25">
      <c r="B5" s="15"/>
      <c r="C5" s="16"/>
      <c r="D5" s="10"/>
      <c r="E5" s="6"/>
      <c r="F5" s="10"/>
      <c r="G5" s="10"/>
      <c r="H5" s="10"/>
      <c r="I5" s="1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1" x14ac:dyDescent="0.25">
      <c r="B6" s="18" t="s">
        <v>15</v>
      </c>
      <c r="C6" s="19">
        <v>1</v>
      </c>
      <c r="D6" s="10"/>
      <c r="E6" s="6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1" ht="13.5" thickBot="1" x14ac:dyDescent="0.3">
      <c r="B7" s="20" t="s">
        <v>32</v>
      </c>
      <c r="C7" s="21">
        <v>1</v>
      </c>
      <c r="D7" s="22"/>
      <c r="E7" s="23"/>
      <c r="F7" s="22"/>
      <c r="G7" s="22"/>
      <c r="H7" s="22"/>
      <c r="I7" s="24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</row>
    <row r="8" spans="1:31" ht="13.5" thickTop="1" x14ac:dyDescent="0.25">
      <c r="B8" s="25"/>
      <c r="C8" s="6"/>
      <c r="D8" s="62"/>
      <c r="E8" s="6"/>
      <c r="F8" s="6"/>
      <c r="G8" s="168" t="s">
        <v>51</v>
      </c>
      <c r="H8" s="168"/>
      <c r="I8" s="16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68" t="s">
        <v>55</v>
      </c>
      <c r="AD8" s="168"/>
    </row>
    <row r="9" spans="1:31" x14ac:dyDescent="0.25">
      <c r="B9" s="8" t="s">
        <v>18</v>
      </c>
      <c r="C9" s="27" t="s">
        <v>19</v>
      </c>
      <c r="D9" s="7" t="s">
        <v>20</v>
      </c>
      <c r="E9" s="7"/>
      <c r="F9" s="7"/>
      <c r="G9" s="27">
        <f>$C$1</f>
        <v>2012</v>
      </c>
      <c r="H9" s="27">
        <f>$C$2</f>
        <v>2018</v>
      </c>
      <c r="I9" s="27" t="s">
        <v>22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 t="s">
        <v>24</v>
      </c>
      <c r="AD9" s="27" t="s">
        <v>22</v>
      </c>
    </row>
    <row r="10" spans="1:31" s="13" customFormat="1" hidden="1" x14ac:dyDescent="0.25">
      <c r="A10" s="6"/>
      <c r="B10" s="25"/>
      <c r="C10" s="28"/>
      <c r="D10" s="6"/>
      <c r="E10" s="6"/>
      <c r="F10" s="6"/>
      <c r="G10" s="6"/>
      <c r="H10" s="6"/>
      <c r="I10" s="28"/>
      <c r="J10" s="6"/>
      <c r="K10" s="6"/>
      <c r="L10" s="6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/>
      <c r="AD10" s="6"/>
      <c r="AE10" s="6"/>
    </row>
    <row r="11" spans="1:31" hidden="1" x14ac:dyDescent="0.25">
      <c r="B11" s="25"/>
      <c r="C11" s="28"/>
      <c r="D11" s="104"/>
      <c r="E11" s="6"/>
      <c r="F11" s="6"/>
      <c r="G11" s="6" t="str">
        <f>CONCATENATE($C6,"_",$C7,"_",G9)</f>
        <v>1_1_2012</v>
      </c>
      <c r="H11" s="6" t="str">
        <f>CONCATENATE($C6,"_",$C7,"_",H9)</f>
        <v>1_1_2018</v>
      </c>
      <c r="I11" s="28"/>
      <c r="J11" s="6"/>
      <c r="K11" s="6"/>
      <c r="L11" s="6"/>
      <c r="M11" s="6" t="str">
        <f>IF($G9+M10&gt;$H9,0,CONCATENATE($C6,"_",$C7,"_",$G9+M10))</f>
        <v>1_1_2013</v>
      </c>
      <c r="N11" s="6" t="str">
        <f t="shared" ref="N11:AB11" si="0">IF($G9+N10&gt;$H9,0,CONCATENATE($C6,"_",$C7,"_",$G9+N10))</f>
        <v>1_1_2014</v>
      </c>
      <c r="O11" s="6" t="str">
        <f t="shared" si="0"/>
        <v>1_1_2015</v>
      </c>
      <c r="P11" s="6" t="str">
        <f t="shared" si="0"/>
        <v>1_1_2016</v>
      </c>
      <c r="Q11" s="6" t="str">
        <f t="shared" si="0"/>
        <v>1_1_2017</v>
      </c>
      <c r="R11" s="6" t="str">
        <f t="shared" si="0"/>
        <v>1_1_2018</v>
      </c>
      <c r="S11" s="6">
        <f t="shared" si="0"/>
        <v>0</v>
      </c>
      <c r="T11" s="6">
        <f t="shared" si="0"/>
        <v>0</v>
      </c>
      <c r="U11" s="6">
        <f t="shared" si="0"/>
        <v>0</v>
      </c>
      <c r="V11" s="6">
        <f t="shared" si="0"/>
        <v>0</v>
      </c>
      <c r="W11" s="6">
        <f t="shared" si="0"/>
        <v>0</v>
      </c>
      <c r="X11" s="6">
        <f t="shared" si="0"/>
        <v>0</v>
      </c>
      <c r="Y11" s="6">
        <f t="shared" si="0"/>
        <v>0</v>
      </c>
      <c r="Z11" s="6">
        <f t="shared" si="0"/>
        <v>0</v>
      </c>
      <c r="AA11" s="6">
        <f t="shared" si="0"/>
        <v>0</v>
      </c>
      <c r="AB11" s="6">
        <f t="shared" si="0"/>
        <v>0</v>
      </c>
      <c r="AC11" s="6"/>
      <c r="AD11" s="6"/>
    </row>
    <row r="12" spans="1:31" hidden="1" x14ac:dyDescent="0.25">
      <c r="B12" s="25"/>
      <c r="C12" s="28"/>
      <c r="D12" s="104"/>
      <c r="E12" s="6"/>
      <c r="F12" s="6" t="s">
        <v>23</v>
      </c>
      <c r="G12" s="29"/>
      <c r="H12" s="29"/>
      <c r="I12" s="28"/>
      <c r="J12" s="6"/>
      <c r="K12" s="6"/>
      <c r="L12" s="6" t="s">
        <v>23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1" s="13" customFormat="1" x14ac:dyDescent="0.25">
      <c r="A13" s="6"/>
      <c r="B13" s="115" t="s">
        <v>31</v>
      </c>
      <c r="C13" s="116" t="s">
        <v>21</v>
      </c>
      <c r="D13" s="104" t="s">
        <v>89</v>
      </c>
      <c r="E13" s="55"/>
      <c r="F13" s="6">
        <f>MATCH($D13,FAC_TOTALS_APTA!$A$2:$BJ$2,)</f>
        <v>12</v>
      </c>
      <c r="G13" s="29">
        <f>VLOOKUP(G11,FAC_TOTALS_APTA!$A$4:$BJ$126,$F13,FALSE)</f>
        <v>60620023.984365799</v>
      </c>
      <c r="H13" s="29">
        <f>VLOOKUP(H11,FAC_TOTALS_APTA!$A$4:$BJ$126,$F13,FALSE)</f>
        <v>67730287.340106294</v>
      </c>
      <c r="I13" s="30">
        <f>IFERROR(H13/G13-1,"-")</f>
        <v>0.1172923217182209</v>
      </c>
      <c r="J13" s="31" t="str">
        <f>IF(C13="Log","_log","")</f>
        <v>_log</v>
      </c>
      <c r="K13" s="31" t="str">
        <f>CONCATENATE(D13,J13,"_FAC")</f>
        <v>VRM_ADJ_HINY_log_FAC</v>
      </c>
      <c r="L13" s="6">
        <f>MATCH($K13,FAC_TOTALS_APTA!$A$2:$BH$2,)</f>
        <v>30</v>
      </c>
      <c r="M13" s="29">
        <f>IF(M11=0,0,VLOOKUP(M11,FAC_TOTALS_APTA!$A$4:$BJ$126,$L13,FALSE))</f>
        <v>31782513.388175</v>
      </c>
      <c r="N13" s="29">
        <f>IF(N11=0,0,VLOOKUP(N11,FAC_TOTALS_APTA!$A$4:$BJ$126,$L13,FALSE))</f>
        <v>43669008.819857001</v>
      </c>
      <c r="O13" s="29">
        <f>IF(O11=0,0,VLOOKUP(O11,FAC_TOTALS_APTA!$A$4:$BJ$126,$L13,FALSE))</f>
        <v>21896623.291723799</v>
      </c>
      <c r="P13" s="29">
        <f>IF(P11=0,0,VLOOKUP(P11,FAC_TOTALS_APTA!$A$4:$BJ$126,$L13,FALSE))</f>
        <v>27846209.427798301</v>
      </c>
      <c r="Q13" s="29">
        <f>IF(Q11=0,0,VLOOKUP(Q11,FAC_TOTALS_APTA!$A$4:$BJ$126,$L13,FALSE))</f>
        <v>35464898.237211697</v>
      </c>
      <c r="R13" s="29">
        <f>IF(R11=0,0,VLOOKUP(R11,FAC_TOTALS_APTA!$A$4:$BJ$126,$L13,FALSE))</f>
        <v>13260553.957771299</v>
      </c>
      <c r="S13" s="29">
        <f>IF(S11=0,0,VLOOKUP(S11,FAC_TOTALS_APTA!$A$4:$BJ$126,$L13,FALSE))</f>
        <v>0</v>
      </c>
      <c r="T13" s="29">
        <f>IF(T11=0,0,VLOOKUP(T11,FAC_TOTALS_APTA!$A$4:$BJ$126,$L13,FALSE))</f>
        <v>0</v>
      </c>
      <c r="U13" s="29">
        <f>IF(U11=0,0,VLOOKUP(U11,FAC_TOTALS_APTA!$A$4:$BJ$126,$L13,FALSE))</f>
        <v>0</v>
      </c>
      <c r="V13" s="29">
        <f>IF(V11=0,0,VLOOKUP(V11,FAC_TOTALS_APTA!$A$4:$BJ$126,$L13,FALSE))</f>
        <v>0</v>
      </c>
      <c r="W13" s="29">
        <f>IF(W11=0,0,VLOOKUP(W11,FAC_TOTALS_APTA!$A$4:$BJ$126,$L13,FALSE))</f>
        <v>0</v>
      </c>
      <c r="X13" s="29">
        <f>IF(X11=0,0,VLOOKUP(X11,FAC_TOTALS_APTA!$A$4:$BJ$126,$L13,FALSE))</f>
        <v>0</v>
      </c>
      <c r="Y13" s="29">
        <f>IF(Y11=0,0,VLOOKUP(Y11,FAC_TOTALS_APTA!$A$4:$BJ$126,$L13,FALSE))</f>
        <v>0</v>
      </c>
      <c r="Z13" s="29">
        <f>IF(Z11=0,0,VLOOKUP(Z11,FAC_TOTALS_APTA!$A$4:$BJ$126,$L13,FALSE))</f>
        <v>0</v>
      </c>
      <c r="AA13" s="29">
        <f>IF(AA11=0,0,VLOOKUP(AA11,FAC_TOTALS_APTA!$A$4:$BJ$126,$L13,FALSE))</f>
        <v>0</v>
      </c>
      <c r="AB13" s="29">
        <f>IF(AB11=0,0,VLOOKUP(AB11,FAC_TOTALS_APTA!$A$4:$BJ$126,$L13,FALSE))</f>
        <v>0</v>
      </c>
      <c r="AC13" s="32">
        <f>SUM(M13:AB13)</f>
        <v>173919807.12253711</v>
      </c>
      <c r="AD13" s="33">
        <f>AC13/G27</f>
        <v>0.10347252510282025</v>
      </c>
      <c r="AE13" s="6"/>
    </row>
    <row r="14" spans="1:31" s="13" customFormat="1" x14ac:dyDescent="0.25">
      <c r="A14" s="6"/>
      <c r="B14" s="115" t="s">
        <v>52</v>
      </c>
      <c r="C14" s="116" t="s">
        <v>21</v>
      </c>
      <c r="D14" s="104" t="s">
        <v>77</v>
      </c>
      <c r="E14" s="55"/>
      <c r="F14" s="6">
        <f>MATCH($D14,FAC_TOTALS_APTA!$A$2:$BJ$2,)</f>
        <v>14</v>
      </c>
      <c r="G14" s="54">
        <f>VLOOKUP(G11,FAC_TOTALS_APTA!$A$4:$BJ$126,$F14,FALSE)</f>
        <v>1.8698545848518999</v>
      </c>
      <c r="H14" s="54">
        <f>VLOOKUP(H11,FAC_TOTALS_APTA!$A$4:$BJ$126,$F14,FALSE)</f>
        <v>2.1117986924347298</v>
      </c>
      <c r="I14" s="30">
        <f t="shared" ref="I14:I25" si="1">IFERROR(H14/G14-1,"-")</f>
        <v>0.12939193750298661</v>
      </c>
      <c r="J14" s="31" t="str">
        <f t="shared" ref="J14:J25" si="2">IF(C14="Log","_log","")</f>
        <v>_log</v>
      </c>
      <c r="K14" s="31" t="str">
        <f t="shared" ref="K14:K25" si="3">CONCATENATE(D14,J14,"_FAC")</f>
        <v>FARE_per_UPT_cleaned_2018_HINY_log_FAC</v>
      </c>
      <c r="L14" s="6">
        <f>MATCH($K14,FAC_TOTALS_APTA!$A$2:$BH$2,)</f>
        <v>32</v>
      </c>
      <c r="M14" s="29">
        <f>IF(M11=0,0,VLOOKUP(M11,FAC_TOTALS_APTA!$A$4:$BJ$126,$L14,FALSE))</f>
        <v>-9438479.9765930194</v>
      </c>
      <c r="N14" s="29">
        <f>IF(N11=0,0,VLOOKUP(N11,FAC_TOTALS_APTA!$A$4:$BJ$126,$L14,FALSE))</f>
        <v>1667299.61411317</v>
      </c>
      <c r="O14" s="29">
        <f>IF(O11=0,0,VLOOKUP(O11,FAC_TOTALS_APTA!$A$4:$BJ$126,$L14,FALSE))</f>
        <v>-9179395.2556783203</v>
      </c>
      <c r="P14" s="29">
        <f>IF(P11=0,0,VLOOKUP(P11,FAC_TOTALS_APTA!$A$4:$BJ$126,$L14,FALSE))</f>
        <v>-2839353.9902645098</v>
      </c>
      <c r="Q14" s="29">
        <f>IF(Q11=0,0,VLOOKUP(Q11,FAC_TOTALS_APTA!$A$4:$BJ$126,$L14,FALSE))</f>
        <v>2214898.1332454402</v>
      </c>
      <c r="R14" s="29">
        <f>IF(R11=0,0,VLOOKUP(R11,FAC_TOTALS_APTA!$A$4:$BJ$126,$L14,FALSE))</f>
        <v>495927.454859327</v>
      </c>
      <c r="S14" s="29">
        <f>IF(S11=0,0,VLOOKUP(S11,FAC_TOTALS_APTA!$A$4:$BJ$126,$L14,FALSE))</f>
        <v>0</v>
      </c>
      <c r="T14" s="29">
        <f>IF(T11=0,0,VLOOKUP(T11,FAC_TOTALS_APTA!$A$4:$BJ$126,$L14,FALSE))</f>
        <v>0</v>
      </c>
      <c r="U14" s="29">
        <f>IF(U11=0,0,VLOOKUP(U11,FAC_TOTALS_APTA!$A$4:$BJ$126,$L14,FALSE))</f>
        <v>0</v>
      </c>
      <c r="V14" s="29">
        <f>IF(V11=0,0,VLOOKUP(V11,FAC_TOTALS_APTA!$A$4:$BJ$126,$L14,FALSE))</f>
        <v>0</v>
      </c>
      <c r="W14" s="29">
        <f>IF(W11=0,0,VLOOKUP(W11,FAC_TOTALS_APTA!$A$4:$BJ$126,$L14,FALSE))</f>
        <v>0</v>
      </c>
      <c r="X14" s="29">
        <f>IF(X11=0,0,VLOOKUP(X11,FAC_TOTALS_APTA!$A$4:$BJ$126,$L14,FALSE))</f>
        <v>0</v>
      </c>
      <c r="Y14" s="29">
        <f>IF(Y11=0,0,VLOOKUP(Y11,FAC_TOTALS_APTA!$A$4:$BJ$126,$L14,FALSE))</f>
        <v>0</v>
      </c>
      <c r="Z14" s="29">
        <f>IF(Z11=0,0,VLOOKUP(Z11,FAC_TOTALS_APTA!$A$4:$BJ$126,$L14,FALSE))</f>
        <v>0</v>
      </c>
      <c r="AA14" s="29">
        <f>IF(AA11=0,0,VLOOKUP(AA11,FAC_TOTALS_APTA!$A$4:$BJ$126,$L14,FALSE))</f>
        <v>0</v>
      </c>
      <c r="AB14" s="29">
        <f>IF(AB11=0,0,VLOOKUP(AB11,FAC_TOTALS_APTA!$A$4:$BJ$126,$L14,FALSE))</f>
        <v>0</v>
      </c>
      <c r="AC14" s="32">
        <f t="shared" ref="AC14:AC25" si="4">SUM(M14:AB14)</f>
        <v>-17079104.020317908</v>
      </c>
      <c r="AD14" s="33">
        <f>AC14/G27</f>
        <v>-1.016110843678035E-2</v>
      </c>
      <c r="AE14" s="6"/>
    </row>
    <row r="15" spans="1:31" s="13" customFormat="1" x14ac:dyDescent="0.25">
      <c r="A15" s="6"/>
      <c r="B15" s="115" t="s">
        <v>82</v>
      </c>
      <c r="C15" s="116"/>
      <c r="D15" s="104" t="s">
        <v>80</v>
      </c>
      <c r="E15" s="118"/>
      <c r="F15" s="104">
        <f>MATCH($D15,FAC_TOTALS_APTA!$A$2:$BJ$2,)</f>
        <v>23</v>
      </c>
      <c r="G15" s="117">
        <f>VLOOKUP(G11,FAC_TOTALS_APTA!$A$4:$BJ$126,$F15,FALSE)</f>
        <v>0</v>
      </c>
      <c r="H15" s="117">
        <f>VLOOKUP(H11,FAC_TOTALS_APTA!$A$4:$BJ$126,$F15,FALSE)</f>
        <v>0</v>
      </c>
      <c r="I15" s="30" t="str">
        <f>IFERROR(H15/G15-1,"-")</f>
        <v>-</v>
      </c>
      <c r="J15" s="120" t="str">
        <f t="shared" si="2"/>
        <v/>
      </c>
      <c r="K15" s="120" t="str">
        <f t="shared" si="3"/>
        <v>RESTRUCTURE_FAC</v>
      </c>
      <c r="L15" s="104">
        <f>MATCH($K15,FAC_TOTALS_APTA!$A$2:$BH$2,)</f>
        <v>41</v>
      </c>
      <c r="M15" s="117">
        <f>IF(M11=0,0,VLOOKUP(M11,FAC_TOTALS_APTA!$A$4:$BJ$126,$L15,FALSE))</f>
        <v>0</v>
      </c>
      <c r="N15" s="117">
        <f>IF(N11=0,0,VLOOKUP(N11,FAC_TOTALS_APTA!$A$4:$BJ$126,$L15,FALSE))</f>
        <v>0</v>
      </c>
      <c r="O15" s="117">
        <f>IF(O11=0,0,VLOOKUP(O11,FAC_TOTALS_APTA!$A$4:$BJ$126,$L15,FALSE))</f>
        <v>0</v>
      </c>
      <c r="P15" s="117">
        <f>IF(P11=0,0,VLOOKUP(P11,FAC_TOTALS_APTA!$A$4:$BJ$126,$L15,FALSE))</f>
        <v>0</v>
      </c>
      <c r="Q15" s="117">
        <f>IF(Q11=0,0,VLOOKUP(Q11,FAC_TOTALS_APTA!$A$4:$BJ$126,$L15,FALSE))</f>
        <v>0</v>
      </c>
      <c r="R15" s="117">
        <f>IF(R11=0,0,VLOOKUP(R11,FAC_TOTALS_APTA!$A$4:$BJ$126,$L15,FALSE))</f>
        <v>0</v>
      </c>
      <c r="S15" s="117">
        <f>IF(S11=0,0,VLOOKUP(S11,FAC_TOTALS_APTA!$A$4:$BJ$126,$L15,FALSE))</f>
        <v>0</v>
      </c>
      <c r="T15" s="117">
        <f>IF(T11=0,0,VLOOKUP(T11,FAC_TOTALS_APTA!$A$4:$BJ$126,$L15,FALSE))</f>
        <v>0</v>
      </c>
      <c r="U15" s="117">
        <f>IF(U11=0,0,VLOOKUP(U11,FAC_TOTALS_APTA!$A$4:$BJ$126,$L15,FALSE))</f>
        <v>0</v>
      </c>
      <c r="V15" s="117">
        <f>IF(V11=0,0,VLOOKUP(V11,FAC_TOTALS_APTA!$A$4:$BJ$126,$L15,FALSE))</f>
        <v>0</v>
      </c>
      <c r="W15" s="117">
        <f>IF(W11=0,0,VLOOKUP(W11,FAC_TOTALS_APTA!$A$4:$BJ$126,$L15,FALSE))</f>
        <v>0</v>
      </c>
      <c r="X15" s="117">
        <f>IF(X11=0,0,VLOOKUP(X11,FAC_TOTALS_APTA!$A$4:$BJ$126,$L15,FALSE))</f>
        <v>0</v>
      </c>
      <c r="Y15" s="117">
        <f>IF(Y11=0,0,VLOOKUP(Y11,FAC_TOTALS_APTA!$A$4:$BJ$126,$L15,FALSE))</f>
        <v>0</v>
      </c>
      <c r="Z15" s="117">
        <f>IF(Z11=0,0,VLOOKUP(Z11,FAC_TOTALS_APTA!$A$4:$BJ$126,$L15,FALSE))</f>
        <v>0</v>
      </c>
      <c r="AA15" s="117">
        <f>IF(AA11=0,0,VLOOKUP(AA11,FAC_TOTALS_APTA!$A$4:$BJ$126,$L15,FALSE))</f>
        <v>0</v>
      </c>
      <c r="AB15" s="117">
        <f>IF(AB11=0,0,VLOOKUP(AB11,FAC_TOTALS_APTA!$A$4:$BJ$126,$L15,FALSE))</f>
        <v>0</v>
      </c>
      <c r="AC15" s="121">
        <f t="shared" si="4"/>
        <v>0</v>
      </c>
      <c r="AD15" s="122">
        <f>AC15/G28</f>
        <v>0</v>
      </c>
      <c r="AE15" s="6"/>
    </row>
    <row r="16" spans="1:31" s="13" customFormat="1" x14ac:dyDescent="0.25">
      <c r="A16" s="6"/>
      <c r="B16" s="115" t="s">
        <v>85</v>
      </c>
      <c r="C16" s="116"/>
      <c r="D16" s="104" t="s">
        <v>79</v>
      </c>
      <c r="E16" s="118"/>
      <c r="F16" s="104">
        <f>MATCH($D16,FAC_TOTALS_APTA!$A$2:$BJ$2,)</f>
        <v>22</v>
      </c>
      <c r="G16" s="54">
        <f>VLOOKUP(G11,FAC_TOTALS_APTA!$A$4:$BJ$126,$F16,FALSE)</f>
        <v>0</v>
      </c>
      <c r="H16" s="54">
        <f>VLOOKUP(H11,FAC_TOTALS_APTA!$A$4:$BJ$126,$F16,FALSE)</f>
        <v>9.1646074151670906E-2</v>
      </c>
      <c r="I16" s="30" t="str">
        <f>IFERROR(H16/G16-1,"-")</f>
        <v>-</v>
      </c>
      <c r="J16" s="31" t="str">
        <f t="shared" ref="J16" si="5">IF(C16="Log","_log","")</f>
        <v/>
      </c>
      <c r="K16" s="31" t="str">
        <f t="shared" ref="K16" si="6">CONCATENATE(D16,J16,"_FAC")</f>
        <v>MAINTENANCE_WMATA_FAC</v>
      </c>
      <c r="L16" s="6">
        <f>MATCH($K16,FAC_TOTALS_APTA!$A$2:$BH$2,)</f>
        <v>40</v>
      </c>
      <c r="M16" s="29">
        <f>IF(M12=0,0,VLOOKUP(M12,FAC_TOTALS_APTA!$A$4:$BJ$126,$L16,FALSE))</f>
        <v>0</v>
      </c>
      <c r="N16" s="29">
        <f>IF(N12=0,0,VLOOKUP(N12,FAC_TOTALS_APTA!$A$4:$BJ$126,$L16,FALSE))</f>
        <v>0</v>
      </c>
      <c r="O16" s="29">
        <f>IF(O12=0,0,VLOOKUP(O12,FAC_TOTALS_APTA!$A$4:$BJ$126,$L16,FALSE))</f>
        <v>0</v>
      </c>
      <c r="P16" s="29">
        <f>IF(P12=0,0,VLOOKUP(P12,FAC_TOTALS_APTA!$A$4:$BJ$126,$L16,FALSE))</f>
        <v>0</v>
      </c>
      <c r="Q16" s="29">
        <f>IF(Q12=0,0,VLOOKUP(Q12,FAC_TOTALS_APTA!$A$4:$BJ$126,$L16,FALSE))</f>
        <v>0</v>
      </c>
      <c r="R16" s="29">
        <f>IF(R12=0,0,VLOOKUP(R12,FAC_TOTALS_APTA!$A$4:$BJ$126,$L16,FALSE))</f>
        <v>0</v>
      </c>
      <c r="S16" s="29">
        <f>IF(S12=0,0,VLOOKUP(S12,FAC_TOTALS_APTA!$A$4:$BJ$126,$L16,FALSE))</f>
        <v>0</v>
      </c>
      <c r="T16" s="29">
        <f>IF(T12=0,0,VLOOKUP(T12,FAC_TOTALS_APTA!$A$4:$BJ$126,$L16,FALSE))</f>
        <v>0</v>
      </c>
      <c r="U16" s="29">
        <f>IF(U12=0,0,VLOOKUP(U12,FAC_TOTALS_APTA!$A$4:$BJ$126,$L16,FALSE))</f>
        <v>0</v>
      </c>
      <c r="V16" s="29">
        <f>IF(V12=0,0,VLOOKUP(V12,FAC_TOTALS_APTA!$A$4:$BJ$126,$L16,FALSE))</f>
        <v>0</v>
      </c>
      <c r="W16" s="29">
        <f>IF(W12=0,0,VLOOKUP(W12,FAC_TOTALS_APTA!$A$4:$BJ$126,$L16,FALSE))</f>
        <v>0</v>
      </c>
      <c r="X16" s="29">
        <f>IF(X12=0,0,VLOOKUP(X12,FAC_TOTALS_APTA!$A$4:$BJ$126,$L16,FALSE))</f>
        <v>0</v>
      </c>
      <c r="Y16" s="29">
        <f>IF(Y12=0,0,VLOOKUP(Y12,FAC_TOTALS_APTA!$A$4:$BJ$126,$L16,FALSE))</f>
        <v>0</v>
      </c>
      <c r="Z16" s="29">
        <f>IF(Z12=0,0,VLOOKUP(Z12,FAC_TOTALS_APTA!$A$4:$BJ$126,$L16,FALSE))</f>
        <v>0</v>
      </c>
      <c r="AA16" s="29">
        <f>IF(AA12=0,0,VLOOKUP(AA12,FAC_TOTALS_APTA!$A$4:$BJ$126,$L16,FALSE))</f>
        <v>0</v>
      </c>
      <c r="AB16" s="29">
        <f>IF(AB12=0,0,VLOOKUP(AB12,FAC_TOTALS_APTA!$A$4:$BJ$126,$L16,FALSE))</f>
        <v>0</v>
      </c>
      <c r="AC16" s="32">
        <f t="shared" ref="AC16" si="7">SUM(M16:AB16)</f>
        <v>0</v>
      </c>
      <c r="AD16" s="33">
        <f>AC16/G28</f>
        <v>0</v>
      </c>
      <c r="AE16" s="6"/>
    </row>
    <row r="17" spans="1:31" s="13" customFormat="1" x14ac:dyDescent="0.25">
      <c r="A17" s="6"/>
      <c r="B17" s="115" t="s">
        <v>48</v>
      </c>
      <c r="C17" s="116" t="s">
        <v>21</v>
      </c>
      <c r="D17" s="104" t="s">
        <v>8</v>
      </c>
      <c r="E17" s="55"/>
      <c r="F17" s="6">
        <f>MATCH($D17,FAC_TOTALS_APTA!$A$2:$BJ$2,)</f>
        <v>16</v>
      </c>
      <c r="G17" s="29">
        <f>VLOOKUP(G11,FAC_TOTALS_APTA!$A$4:$BJ$126,$F17,FALSE)</f>
        <v>9293102.7426205203</v>
      </c>
      <c r="H17" s="29">
        <f>VLOOKUP(H11,FAC_TOTALS_APTA!$A$4:$BJ$126,$F17,FALSE)</f>
        <v>9850048.8443497792</v>
      </c>
      <c r="I17" s="30">
        <f t="shared" si="1"/>
        <v>5.9931124959478055E-2</v>
      </c>
      <c r="J17" s="31" t="str">
        <f t="shared" si="2"/>
        <v>_log</v>
      </c>
      <c r="K17" s="31" t="str">
        <f t="shared" si="3"/>
        <v>POP_EMP_log_FAC</v>
      </c>
      <c r="L17" s="6">
        <f>MATCH($K17,FAC_TOTALS_APTA!$A$2:$BH$2,)</f>
        <v>34</v>
      </c>
      <c r="M17" s="29">
        <f>IF(M11=0,0,VLOOKUP(M11,FAC_TOTALS_APTA!$A$4:$BJ$126,$L17,FALSE))</f>
        <v>4096124.3669574698</v>
      </c>
      <c r="N17" s="29">
        <f>IF(N11=0,0,VLOOKUP(N11,FAC_TOTALS_APTA!$A$4:$BJ$126,$L17,FALSE))</f>
        <v>4833476.8260790398</v>
      </c>
      <c r="O17" s="29">
        <f>IF(O11=0,0,VLOOKUP(O11,FAC_TOTALS_APTA!$A$4:$BJ$126,$L17,FALSE))</f>
        <v>4476336.3171231505</v>
      </c>
      <c r="P17" s="29">
        <f>IF(P11=0,0,VLOOKUP(P11,FAC_TOTALS_APTA!$A$4:$BJ$126,$L17,FALSE))</f>
        <v>3372092.24580839</v>
      </c>
      <c r="Q17" s="29">
        <f>IF(Q11=0,0,VLOOKUP(Q11,FAC_TOTALS_APTA!$A$4:$BJ$126,$L17,FALSE))</f>
        <v>4125890.6057499298</v>
      </c>
      <c r="R17" s="29">
        <f>IF(R11=0,0,VLOOKUP(R11,FAC_TOTALS_APTA!$A$4:$BJ$126,$L17,FALSE))</f>
        <v>3600230.39523269</v>
      </c>
      <c r="S17" s="29">
        <f>IF(S11=0,0,VLOOKUP(S11,FAC_TOTALS_APTA!$A$4:$BJ$126,$L17,FALSE))</f>
        <v>0</v>
      </c>
      <c r="T17" s="29">
        <f>IF(T11=0,0,VLOOKUP(T11,FAC_TOTALS_APTA!$A$4:$BJ$126,$L17,FALSE))</f>
        <v>0</v>
      </c>
      <c r="U17" s="29">
        <f>IF(U11=0,0,VLOOKUP(U11,FAC_TOTALS_APTA!$A$4:$BJ$126,$L17,FALSE))</f>
        <v>0</v>
      </c>
      <c r="V17" s="29">
        <f>IF(V11=0,0,VLOOKUP(V11,FAC_TOTALS_APTA!$A$4:$BJ$126,$L17,FALSE))</f>
        <v>0</v>
      </c>
      <c r="W17" s="29">
        <f>IF(W11=0,0,VLOOKUP(W11,FAC_TOTALS_APTA!$A$4:$BJ$126,$L17,FALSE))</f>
        <v>0</v>
      </c>
      <c r="X17" s="29">
        <f>IF(X11=0,0,VLOOKUP(X11,FAC_TOTALS_APTA!$A$4:$BJ$126,$L17,FALSE))</f>
        <v>0</v>
      </c>
      <c r="Y17" s="29">
        <f>IF(Y11=0,0,VLOOKUP(Y11,FAC_TOTALS_APTA!$A$4:$BJ$126,$L17,FALSE))</f>
        <v>0</v>
      </c>
      <c r="Z17" s="29">
        <f>IF(Z11=0,0,VLOOKUP(Z11,FAC_TOTALS_APTA!$A$4:$BJ$126,$L17,FALSE))</f>
        <v>0</v>
      </c>
      <c r="AA17" s="29">
        <f>IF(AA11=0,0,VLOOKUP(AA11,FAC_TOTALS_APTA!$A$4:$BJ$126,$L17,FALSE))</f>
        <v>0</v>
      </c>
      <c r="AB17" s="29">
        <f>IF(AB11=0,0,VLOOKUP(AB11,FAC_TOTALS_APTA!$A$4:$BJ$126,$L17,FALSE))</f>
        <v>0</v>
      </c>
      <c r="AC17" s="32">
        <f t="shared" si="4"/>
        <v>24504150.756950669</v>
      </c>
      <c r="AD17" s="33">
        <f>AC17/G27</f>
        <v>1.4578594561891683E-2</v>
      </c>
      <c r="AE17" s="6"/>
    </row>
    <row r="18" spans="1:31" s="13" customFormat="1" x14ac:dyDescent="0.25">
      <c r="A18" s="6"/>
      <c r="B18" s="25" t="s">
        <v>73</v>
      </c>
      <c r="C18" s="116"/>
      <c r="D18" s="104" t="s">
        <v>72</v>
      </c>
      <c r="E18" s="55"/>
      <c r="F18" s="6">
        <f>MATCH($D18,FAC_TOTALS_APTA!$A$2:$BJ$2,)</f>
        <v>17</v>
      </c>
      <c r="G18" s="54">
        <f>VLOOKUP(G11,FAC_TOTALS_APTA!$A$4:$BJ$126,$F18,FALSE)</f>
        <v>0.44631449946228402</v>
      </c>
      <c r="H18" s="54">
        <f>VLOOKUP(H11,FAC_TOTALS_APTA!$A$4:$BJ$126,$F18,FALSE)</f>
        <v>0.44665465359601803</v>
      </c>
      <c r="I18" s="30">
        <f t="shared" si="1"/>
        <v>7.6214000249552605E-4</v>
      </c>
      <c r="J18" s="31" t="str">
        <f t="shared" si="2"/>
        <v/>
      </c>
      <c r="K18" s="31" t="str">
        <f t="shared" si="3"/>
        <v>TSD_POP_EMP_PCT_FAC</v>
      </c>
      <c r="L18" s="6">
        <f>MATCH($K18,FAC_TOTALS_APTA!$A$2:$BH$2,)</f>
        <v>35</v>
      </c>
      <c r="M18" s="29">
        <f>IF(M11=0,0,VLOOKUP(M11,FAC_TOTALS_APTA!$A$4:$BJ$126,$L18,FALSE))</f>
        <v>190686.59245023801</v>
      </c>
      <c r="N18" s="29">
        <f>IF(N11=0,0,VLOOKUP(N11,FAC_TOTALS_APTA!$A$4:$BJ$126,$L18,FALSE))</f>
        <v>-258866.665299471</v>
      </c>
      <c r="O18" s="29">
        <f>IF(O11=0,0,VLOOKUP(O11,FAC_TOTALS_APTA!$A$4:$BJ$126,$L18,FALSE))</f>
        <v>592978.30352722295</v>
      </c>
      <c r="P18" s="29">
        <f>IF(P11=0,0,VLOOKUP(P11,FAC_TOTALS_APTA!$A$4:$BJ$126,$L18,FALSE))</f>
        <v>-160391.836134326</v>
      </c>
      <c r="Q18" s="29">
        <f>IF(Q11=0,0,VLOOKUP(Q11,FAC_TOTALS_APTA!$A$4:$BJ$126,$L18,FALSE))</f>
        <v>-796759.30012543895</v>
      </c>
      <c r="R18" s="29">
        <f>IF(R11=0,0,VLOOKUP(R11,FAC_TOTALS_APTA!$A$4:$BJ$126,$L18,FALSE))</f>
        <v>554508.40681325702</v>
      </c>
      <c r="S18" s="29">
        <f>IF(S11=0,0,VLOOKUP(S11,FAC_TOTALS_APTA!$A$4:$BJ$126,$L18,FALSE))</f>
        <v>0</v>
      </c>
      <c r="T18" s="29">
        <f>IF(T11=0,0,VLOOKUP(T11,FAC_TOTALS_APTA!$A$4:$BJ$126,$L18,FALSE))</f>
        <v>0</v>
      </c>
      <c r="U18" s="29">
        <f>IF(U11=0,0,VLOOKUP(U11,FAC_TOTALS_APTA!$A$4:$BJ$126,$L18,FALSE))</f>
        <v>0</v>
      </c>
      <c r="V18" s="29">
        <f>IF(V11=0,0,VLOOKUP(V11,FAC_TOTALS_APTA!$A$4:$BJ$126,$L18,FALSE))</f>
        <v>0</v>
      </c>
      <c r="W18" s="29">
        <f>IF(W11=0,0,VLOOKUP(W11,FAC_TOTALS_APTA!$A$4:$BJ$126,$L18,FALSE))</f>
        <v>0</v>
      </c>
      <c r="X18" s="29">
        <f>IF(X11=0,0,VLOOKUP(X11,FAC_TOTALS_APTA!$A$4:$BJ$126,$L18,FALSE))</f>
        <v>0</v>
      </c>
      <c r="Y18" s="29">
        <f>IF(Y11=0,0,VLOOKUP(Y11,FAC_TOTALS_APTA!$A$4:$BJ$126,$L18,FALSE))</f>
        <v>0</v>
      </c>
      <c r="Z18" s="29">
        <f>IF(Z11=0,0,VLOOKUP(Z11,FAC_TOTALS_APTA!$A$4:$BJ$126,$L18,FALSE))</f>
        <v>0</v>
      </c>
      <c r="AA18" s="29">
        <f>IF(AA11=0,0,VLOOKUP(AA11,FAC_TOTALS_APTA!$A$4:$BJ$126,$L18,FALSE))</f>
        <v>0</v>
      </c>
      <c r="AB18" s="29">
        <f>IF(AB11=0,0,VLOOKUP(AB11,FAC_TOTALS_APTA!$A$4:$BJ$126,$L18,FALSE))</f>
        <v>0</v>
      </c>
      <c r="AC18" s="32">
        <f t="shared" si="4"/>
        <v>122155.50123148208</v>
      </c>
      <c r="AD18" s="33">
        <f>AC18/G27</f>
        <v>7.2675668037721852E-5</v>
      </c>
      <c r="AE18" s="6"/>
    </row>
    <row r="19" spans="1:31" s="13" customFormat="1" x14ac:dyDescent="0.2">
      <c r="A19" s="6"/>
      <c r="B19" s="115" t="s">
        <v>49</v>
      </c>
      <c r="C19" s="116" t="s">
        <v>21</v>
      </c>
      <c r="D19" s="124" t="s">
        <v>86</v>
      </c>
      <c r="E19" s="55"/>
      <c r="F19" s="6">
        <f>MATCH($D19,FAC_TOTALS_APTA!$A$2:$BJ$2,)</f>
        <v>18</v>
      </c>
      <c r="G19" s="34">
        <f>VLOOKUP(G11,FAC_TOTALS_APTA!$A$4:$BJ$126,$F19,FALSE)</f>
        <v>4.08321637315274</v>
      </c>
      <c r="H19" s="34">
        <f>VLOOKUP(H11,FAC_TOTALS_APTA!$A$4:$BJ$126,$F19,FALSE)</f>
        <v>2.9166976773397901</v>
      </c>
      <c r="I19" s="30">
        <f t="shared" si="1"/>
        <v>-0.28568623095333434</v>
      </c>
      <c r="J19" s="31" t="str">
        <f t="shared" si="2"/>
        <v>_log</v>
      </c>
      <c r="K19" s="31" t="str">
        <f t="shared" si="3"/>
        <v>GAS_PRICE_2018_log_FAC</v>
      </c>
      <c r="L19" s="6">
        <f>MATCH($K19,FAC_TOTALS_APTA!$A$2:$BH$2,)</f>
        <v>36</v>
      </c>
      <c r="M19" s="29">
        <f>IF(M11=0,0,VLOOKUP(M11,FAC_TOTALS_APTA!$A$4:$BJ$126,$L19,FALSE))</f>
        <v>-7715899.1656111795</v>
      </c>
      <c r="N19" s="29">
        <f>IF(N11=0,0,VLOOKUP(N11,FAC_TOTALS_APTA!$A$4:$BJ$126,$L19,FALSE))</f>
        <v>-10587244.114600999</v>
      </c>
      <c r="O19" s="29">
        <f>IF(O11=0,0,VLOOKUP(O11,FAC_TOTALS_APTA!$A$4:$BJ$126,$L19,FALSE))</f>
        <v>-56805522.865678698</v>
      </c>
      <c r="P19" s="29">
        <f>IF(P11=0,0,VLOOKUP(P11,FAC_TOTALS_APTA!$A$4:$BJ$126,$L19,FALSE))</f>
        <v>-21017967.073092699</v>
      </c>
      <c r="Q19" s="29">
        <f>IF(Q11=0,0,VLOOKUP(Q11,FAC_TOTALS_APTA!$A$4:$BJ$126,$L19,FALSE))</f>
        <v>14861994.388033099</v>
      </c>
      <c r="R19" s="29">
        <f>IF(R11=0,0,VLOOKUP(R11,FAC_TOTALS_APTA!$A$4:$BJ$126,$L19,FALSE))</f>
        <v>17779821.444863498</v>
      </c>
      <c r="S19" s="29">
        <f>IF(S11=0,0,VLOOKUP(S11,FAC_TOTALS_APTA!$A$4:$BJ$126,$L19,FALSE))</f>
        <v>0</v>
      </c>
      <c r="T19" s="29">
        <f>IF(T11=0,0,VLOOKUP(T11,FAC_TOTALS_APTA!$A$4:$BJ$126,$L19,FALSE))</f>
        <v>0</v>
      </c>
      <c r="U19" s="29">
        <f>IF(U11=0,0,VLOOKUP(U11,FAC_TOTALS_APTA!$A$4:$BJ$126,$L19,FALSE))</f>
        <v>0</v>
      </c>
      <c r="V19" s="29">
        <f>IF(V11=0,0,VLOOKUP(V11,FAC_TOTALS_APTA!$A$4:$BJ$126,$L19,FALSE))</f>
        <v>0</v>
      </c>
      <c r="W19" s="29">
        <f>IF(W11=0,0,VLOOKUP(W11,FAC_TOTALS_APTA!$A$4:$BJ$126,$L19,FALSE))</f>
        <v>0</v>
      </c>
      <c r="X19" s="29">
        <f>IF(X11=0,0,VLOOKUP(X11,FAC_TOTALS_APTA!$A$4:$BJ$126,$L19,FALSE))</f>
        <v>0</v>
      </c>
      <c r="Y19" s="29">
        <f>IF(Y11=0,0,VLOOKUP(Y11,FAC_TOTALS_APTA!$A$4:$BJ$126,$L19,FALSE))</f>
        <v>0</v>
      </c>
      <c r="Z19" s="29">
        <f>IF(Z11=0,0,VLOOKUP(Z11,FAC_TOTALS_APTA!$A$4:$BJ$126,$L19,FALSE))</f>
        <v>0</v>
      </c>
      <c r="AA19" s="29">
        <f>IF(AA11=0,0,VLOOKUP(AA11,FAC_TOTALS_APTA!$A$4:$BJ$126,$L19,FALSE))</f>
        <v>0</v>
      </c>
      <c r="AB19" s="29">
        <f>IF(AB11=0,0,VLOOKUP(AB11,FAC_TOTALS_APTA!$A$4:$BJ$126,$L19,FALSE))</f>
        <v>0</v>
      </c>
      <c r="AC19" s="32">
        <f t="shared" si="4"/>
        <v>-63484817.386086971</v>
      </c>
      <c r="AD19" s="33">
        <f>AC19/G27</f>
        <v>-3.7769903666013314E-2</v>
      </c>
      <c r="AE19" s="6"/>
    </row>
    <row r="20" spans="1:31" s="13" customFormat="1" x14ac:dyDescent="0.25">
      <c r="A20" s="6"/>
      <c r="B20" s="115" t="s">
        <v>46</v>
      </c>
      <c r="C20" s="116" t="s">
        <v>21</v>
      </c>
      <c r="D20" s="104" t="s">
        <v>14</v>
      </c>
      <c r="E20" s="55"/>
      <c r="F20" s="6">
        <f>MATCH($D20,FAC_TOTALS_APTA!$A$2:$BJ$2,)</f>
        <v>19</v>
      </c>
      <c r="G20" s="54">
        <f>VLOOKUP(G11,FAC_TOTALS_APTA!$A$4:$BJ$126,$F20,FALSE)</f>
        <v>35327.404692929696</v>
      </c>
      <c r="H20" s="54">
        <f>VLOOKUP(H11,FAC_TOTALS_APTA!$A$4:$BJ$126,$F20,FALSE)</f>
        <v>39371.947471350803</v>
      </c>
      <c r="I20" s="30">
        <f t="shared" si="1"/>
        <v>0.11448740187898854</v>
      </c>
      <c r="J20" s="31" t="str">
        <f t="shared" si="2"/>
        <v>_log</v>
      </c>
      <c r="K20" s="31" t="str">
        <f t="shared" si="3"/>
        <v>TOTAL_MED_INC_INDIV_2018_log_FAC</v>
      </c>
      <c r="L20" s="6">
        <f>MATCH($K20,FAC_TOTALS_APTA!$A$2:$BH$2,)</f>
        <v>37</v>
      </c>
      <c r="M20" s="29">
        <f>IF(M11=0,0,VLOOKUP(M11,FAC_TOTALS_APTA!$A$4:$BJ$126,$L20,FALSE))</f>
        <v>-983738.51997499599</v>
      </c>
      <c r="N20" s="29">
        <f>IF(N11=0,0,VLOOKUP(N11,FAC_TOTALS_APTA!$A$4:$BJ$126,$L20,FALSE))</f>
        <v>-596328.76811278996</v>
      </c>
      <c r="O20" s="29">
        <f>IF(O11=0,0,VLOOKUP(O11,FAC_TOTALS_APTA!$A$4:$BJ$126,$L20,FALSE))</f>
        <v>-3452935.8546669302</v>
      </c>
      <c r="P20" s="29">
        <f>IF(P11=0,0,VLOOKUP(P11,FAC_TOTALS_APTA!$A$4:$BJ$126,$L20,FALSE))</f>
        <v>-2519911.4895121199</v>
      </c>
      <c r="Q20" s="29">
        <f>IF(Q11=0,0,VLOOKUP(Q11,FAC_TOTALS_APTA!$A$4:$BJ$126,$L20,FALSE))</f>
        <v>-2549904.9347272501</v>
      </c>
      <c r="R20" s="29">
        <f>IF(R11=0,0,VLOOKUP(R11,FAC_TOTALS_APTA!$A$4:$BJ$126,$L20,FALSE))</f>
        <v>-2692663.2698052302</v>
      </c>
      <c r="S20" s="29">
        <f>IF(S11=0,0,VLOOKUP(S11,FAC_TOTALS_APTA!$A$4:$BJ$126,$L20,FALSE))</f>
        <v>0</v>
      </c>
      <c r="T20" s="29">
        <f>IF(T11=0,0,VLOOKUP(T11,FAC_TOTALS_APTA!$A$4:$BJ$126,$L20,FALSE))</f>
        <v>0</v>
      </c>
      <c r="U20" s="29">
        <f>IF(U11=0,0,VLOOKUP(U11,FAC_TOTALS_APTA!$A$4:$BJ$126,$L20,FALSE))</f>
        <v>0</v>
      </c>
      <c r="V20" s="29">
        <f>IF(V11=0,0,VLOOKUP(V11,FAC_TOTALS_APTA!$A$4:$BJ$126,$L20,FALSE))</f>
        <v>0</v>
      </c>
      <c r="W20" s="29">
        <f>IF(W11=0,0,VLOOKUP(W11,FAC_TOTALS_APTA!$A$4:$BJ$126,$L20,FALSE))</f>
        <v>0</v>
      </c>
      <c r="X20" s="29">
        <f>IF(X11=0,0,VLOOKUP(X11,FAC_TOTALS_APTA!$A$4:$BJ$126,$L20,FALSE))</f>
        <v>0</v>
      </c>
      <c r="Y20" s="29">
        <f>IF(Y11=0,0,VLOOKUP(Y11,FAC_TOTALS_APTA!$A$4:$BJ$126,$L20,FALSE))</f>
        <v>0</v>
      </c>
      <c r="Z20" s="29">
        <f>IF(Z11=0,0,VLOOKUP(Z11,FAC_TOTALS_APTA!$A$4:$BJ$126,$L20,FALSE))</f>
        <v>0</v>
      </c>
      <c r="AA20" s="29">
        <f>IF(AA11=0,0,VLOOKUP(AA11,FAC_TOTALS_APTA!$A$4:$BJ$126,$L20,FALSE))</f>
        <v>0</v>
      </c>
      <c r="AB20" s="29">
        <f>IF(AB11=0,0,VLOOKUP(AB11,FAC_TOTALS_APTA!$A$4:$BJ$126,$L20,FALSE))</f>
        <v>0</v>
      </c>
      <c r="AC20" s="32">
        <f t="shared" si="4"/>
        <v>-12795482.836799316</v>
      </c>
      <c r="AD20" s="33">
        <f>AC20/G27</f>
        <v>-7.6125942233859403E-3</v>
      </c>
      <c r="AE20" s="6"/>
    </row>
    <row r="21" spans="1:31" s="13" customFormat="1" x14ac:dyDescent="0.25">
      <c r="A21" s="6"/>
      <c r="B21" s="115" t="s">
        <v>62</v>
      </c>
      <c r="C21" s="116"/>
      <c r="D21" s="104" t="s">
        <v>9</v>
      </c>
      <c r="E21" s="55"/>
      <c r="F21" s="6">
        <f>MATCH($D21,FAC_TOTALS_APTA!$A$2:$BJ$2,)</f>
        <v>20</v>
      </c>
      <c r="G21" s="29">
        <f>VLOOKUP(G11,FAC_TOTALS_APTA!$A$4:$BJ$126,$F21,FALSE)</f>
        <v>11.2691753249984</v>
      </c>
      <c r="H21" s="29">
        <f>VLOOKUP(H11,FAC_TOTALS_APTA!$A$4:$BJ$126,$F21,FALSE)</f>
        <v>10.470464082965799</v>
      </c>
      <c r="I21" s="30">
        <f t="shared" si="1"/>
        <v>-7.0875749023162404E-2</v>
      </c>
      <c r="J21" s="31" t="str">
        <f t="shared" si="2"/>
        <v/>
      </c>
      <c r="K21" s="31" t="str">
        <f t="shared" si="3"/>
        <v>PCT_HH_NO_VEH_FAC</v>
      </c>
      <c r="L21" s="6">
        <f>MATCH($K21,FAC_TOTALS_APTA!$A$2:$BH$2,)</f>
        <v>38</v>
      </c>
      <c r="M21" s="29">
        <f>IF(M11=0,0,VLOOKUP(M11,FAC_TOTALS_APTA!$A$4:$BJ$126,$L21,FALSE))</f>
        <v>-1149348.58468845</v>
      </c>
      <c r="N21" s="29">
        <f>IF(N11=0,0,VLOOKUP(N11,FAC_TOTALS_APTA!$A$4:$BJ$126,$L21,FALSE))</f>
        <v>-130537.607658151</v>
      </c>
      <c r="O21" s="29">
        <f>IF(O11=0,0,VLOOKUP(O11,FAC_TOTALS_APTA!$A$4:$BJ$126,$L21,FALSE))</f>
        <v>-43430.436206307299</v>
      </c>
      <c r="P21" s="29">
        <f>IF(P11=0,0,VLOOKUP(P11,FAC_TOTALS_APTA!$A$4:$BJ$126,$L21,FALSE))</f>
        <v>-350354.747213631</v>
      </c>
      <c r="Q21" s="29">
        <f>IF(Q11=0,0,VLOOKUP(Q11,FAC_TOTALS_APTA!$A$4:$BJ$126,$L21,FALSE))</f>
        <v>-580930.72620067105</v>
      </c>
      <c r="R21" s="29">
        <f>IF(R11=0,0,VLOOKUP(R11,FAC_TOTALS_APTA!$A$4:$BJ$126,$L21,FALSE))</f>
        <v>-497648.09413017001</v>
      </c>
      <c r="S21" s="29">
        <f>IF(S11=0,0,VLOOKUP(S11,FAC_TOTALS_APTA!$A$4:$BJ$126,$L21,FALSE))</f>
        <v>0</v>
      </c>
      <c r="T21" s="29">
        <f>IF(T11=0,0,VLOOKUP(T11,FAC_TOTALS_APTA!$A$4:$BJ$126,$L21,FALSE))</f>
        <v>0</v>
      </c>
      <c r="U21" s="29">
        <f>IF(U11=0,0,VLOOKUP(U11,FAC_TOTALS_APTA!$A$4:$BJ$126,$L21,FALSE))</f>
        <v>0</v>
      </c>
      <c r="V21" s="29">
        <f>IF(V11=0,0,VLOOKUP(V11,FAC_TOTALS_APTA!$A$4:$BJ$126,$L21,FALSE))</f>
        <v>0</v>
      </c>
      <c r="W21" s="29">
        <f>IF(W11=0,0,VLOOKUP(W11,FAC_TOTALS_APTA!$A$4:$BJ$126,$L21,FALSE))</f>
        <v>0</v>
      </c>
      <c r="X21" s="29">
        <f>IF(X11=0,0,VLOOKUP(X11,FAC_TOTALS_APTA!$A$4:$BJ$126,$L21,FALSE))</f>
        <v>0</v>
      </c>
      <c r="Y21" s="29">
        <f>IF(Y11=0,0,VLOOKUP(Y11,FAC_TOTALS_APTA!$A$4:$BJ$126,$L21,FALSE))</f>
        <v>0</v>
      </c>
      <c r="Z21" s="29">
        <f>IF(Z11=0,0,VLOOKUP(Z11,FAC_TOTALS_APTA!$A$4:$BJ$126,$L21,FALSE))</f>
        <v>0</v>
      </c>
      <c r="AA21" s="29">
        <f>IF(AA11=0,0,VLOOKUP(AA11,FAC_TOTALS_APTA!$A$4:$BJ$126,$L21,FALSE))</f>
        <v>0</v>
      </c>
      <c r="AB21" s="29">
        <f>IF(AB11=0,0,VLOOKUP(AB11,FAC_TOTALS_APTA!$A$4:$BJ$126,$L21,FALSE))</f>
        <v>0</v>
      </c>
      <c r="AC21" s="32">
        <f t="shared" si="4"/>
        <v>-2752250.1960973805</v>
      </c>
      <c r="AD21" s="33">
        <f>AC21/G27</f>
        <v>-1.6374344142658901E-3</v>
      </c>
      <c r="AE21" s="6"/>
    </row>
    <row r="22" spans="1:31" s="13" customFormat="1" x14ac:dyDescent="0.25">
      <c r="A22" s="6"/>
      <c r="B22" s="115" t="s">
        <v>47</v>
      </c>
      <c r="C22" s="116"/>
      <c r="D22" s="104" t="s">
        <v>28</v>
      </c>
      <c r="E22" s="55"/>
      <c r="F22" s="6">
        <f>MATCH($D22,FAC_TOTALS_APTA!$A$2:$BJ$2,)</f>
        <v>21</v>
      </c>
      <c r="G22" s="34">
        <f>VLOOKUP(G11,FAC_TOTALS_APTA!$A$4:$BJ$126,$F22,FALSE)</f>
        <v>4.8815823185081504</v>
      </c>
      <c r="H22" s="34">
        <f>VLOOKUP(H11,FAC_TOTALS_APTA!$A$4:$BJ$126,$F22,FALSE)</f>
        <v>6.0598776413956603</v>
      </c>
      <c r="I22" s="30">
        <f t="shared" si="1"/>
        <v>0.24137569460215635</v>
      </c>
      <c r="J22" s="31" t="str">
        <f t="shared" si="2"/>
        <v/>
      </c>
      <c r="K22" s="31" t="str">
        <f t="shared" si="3"/>
        <v>JTW_HOME_PCT_FAC</v>
      </c>
      <c r="L22" s="6">
        <f>MATCH($K22,FAC_TOTALS_APTA!$A$2:$BH$2,)</f>
        <v>39</v>
      </c>
      <c r="M22" s="29">
        <f>IF(M11=0,0,VLOOKUP(M11,FAC_TOTALS_APTA!$A$4:$BJ$126,$L22,FALSE))</f>
        <v>-38631.675695875099</v>
      </c>
      <c r="N22" s="29">
        <f>IF(N11=0,0,VLOOKUP(N11,FAC_TOTALS_APTA!$A$4:$BJ$126,$L22,FALSE))</f>
        <v>-3241034.64073114</v>
      </c>
      <c r="O22" s="29">
        <f>IF(O11=0,0,VLOOKUP(O11,FAC_TOTALS_APTA!$A$4:$BJ$126,$L22,FALSE))</f>
        <v>-426908.92900737398</v>
      </c>
      <c r="P22" s="29">
        <f>IF(P11=0,0,VLOOKUP(P11,FAC_TOTALS_APTA!$A$4:$BJ$126,$L22,FALSE))</f>
        <v>-6767623.4699350204</v>
      </c>
      <c r="Q22" s="29">
        <f>IF(Q11=0,0,VLOOKUP(Q11,FAC_TOTALS_APTA!$A$4:$BJ$126,$L22,FALSE))</f>
        <v>-2004253.1128382201</v>
      </c>
      <c r="R22" s="29">
        <f>IF(R11=0,0,VLOOKUP(R11,FAC_TOTALS_APTA!$A$4:$BJ$126,$L22,FALSE))</f>
        <v>-3114006.8606301998</v>
      </c>
      <c r="S22" s="29">
        <f>IF(S11=0,0,VLOOKUP(S11,FAC_TOTALS_APTA!$A$4:$BJ$126,$L22,FALSE))</f>
        <v>0</v>
      </c>
      <c r="T22" s="29">
        <f>IF(T11=0,0,VLOOKUP(T11,FAC_TOTALS_APTA!$A$4:$BJ$126,$L22,FALSE))</f>
        <v>0</v>
      </c>
      <c r="U22" s="29">
        <f>IF(U11=0,0,VLOOKUP(U11,FAC_TOTALS_APTA!$A$4:$BJ$126,$L22,FALSE))</f>
        <v>0</v>
      </c>
      <c r="V22" s="29">
        <f>IF(V11=0,0,VLOOKUP(V11,FAC_TOTALS_APTA!$A$4:$BJ$126,$L22,FALSE))</f>
        <v>0</v>
      </c>
      <c r="W22" s="29">
        <f>IF(W11=0,0,VLOOKUP(W11,FAC_TOTALS_APTA!$A$4:$BJ$126,$L22,FALSE))</f>
        <v>0</v>
      </c>
      <c r="X22" s="29">
        <f>IF(X11=0,0,VLOOKUP(X11,FAC_TOTALS_APTA!$A$4:$BJ$126,$L22,FALSE))</f>
        <v>0</v>
      </c>
      <c r="Y22" s="29">
        <f>IF(Y11=0,0,VLOOKUP(Y11,FAC_TOTALS_APTA!$A$4:$BJ$126,$L22,FALSE))</f>
        <v>0</v>
      </c>
      <c r="Z22" s="29">
        <f>IF(Z11=0,0,VLOOKUP(Z11,FAC_TOTALS_APTA!$A$4:$BJ$126,$L22,FALSE))</f>
        <v>0</v>
      </c>
      <c r="AA22" s="29">
        <f>IF(AA11=0,0,VLOOKUP(AA11,FAC_TOTALS_APTA!$A$4:$BJ$126,$L22,FALSE))</f>
        <v>0</v>
      </c>
      <c r="AB22" s="29">
        <f>IF(AB11=0,0,VLOOKUP(AB11,FAC_TOTALS_APTA!$A$4:$BJ$126,$L22,FALSE))</f>
        <v>0</v>
      </c>
      <c r="AC22" s="32">
        <f t="shared" si="4"/>
        <v>-15592458.68883783</v>
      </c>
      <c r="AD22" s="33">
        <f>AC22/G27</f>
        <v>-9.2766378929958655E-3</v>
      </c>
      <c r="AE22" s="6"/>
    </row>
    <row r="23" spans="1:31" s="13" customFormat="1" x14ac:dyDescent="0.25">
      <c r="A23" s="6"/>
      <c r="B23" s="115" t="s">
        <v>63</v>
      </c>
      <c r="C23" s="116"/>
      <c r="D23" s="126" t="s">
        <v>93</v>
      </c>
      <c r="E23" s="55"/>
      <c r="F23" s="6">
        <f>MATCH($D23,FAC_TOTALS_APTA!$A$2:$BJ$2,)</f>
        <v>26</v>
      </c>
      <c r="G23" s="34">
        <f>VLOOKUP(G11,FAC_TOTALS_APTA!$A$4:$BJ$126,$F23,FALSE)</f>
        <v>0.617326143067772</v>
      </c>
      <c r="H23" s="34">
        <f>VLOOKUP(H11,FAC_TOTALS_APTA!$A$4:$BJ$126,$F23,FALSE)</f>
        <v>6.4930767871465296</v>
      </c>
      <c r="I23" s="30">
        <f t="shared" si="1"/>
        <v>9.5180654667879487</v>
      </c>
      <c r="J23" s="31"/>
      <c r="K23" s="31" t="str">
        <f t="shared" si="3"/>
        <v>YEARS_SINCE_TNC_RAIL_HINY_FAC</v>
      </c>
      <c r="L23" s="6">
        <f>MATCH($K23,FAC_TOTALS_APTA!$A$2:$BH$2,)</f>
        <v>44</v>
      </c>
      <c r="M23" s="29">
        <f>IF(M11=0,0,VLOOKUP(M11,FAC_TOTALS_APTA!$A$4:$BJ$126,$L23,FALSE))</f>
        <v>1713549.4993594701</v>
      </c>
      <c r="N23" s="29">
        <f>IF(N11=0,0,VLOOKUP(N11,FAC_TOTALS_APTA!$A$4:$BJ$126,$L23,FALSE))</f>
        <v>1781471.4117050599</v>
      </c>
      <c r="O23" s="29">
        <f>IF(O11=0,0,VLOOKUP(O11,FAC_TOTALS_APTA!$A$4:$BJ$126,$L23,FALSE))</f>
        <v>1945385.4216439</v>
      </c>
      <c r="P23" s="29">
        <f>IF(P11=0,0,VLOOKUP(P11,FAC_TOTALS_APTA!$A$4:$BJ$126,$L23,FALSE))</f>
        <v>1925177.4355315201</v>
      </c>
      <c r="Q23" s="29">
        <f>IF(Q11=0,0,VLOOKUP(Q11,FAC_TOTALS_APTA!$A$4:$BJ$126,$L23,FALSE))</f>
        <v>1897364.00488444</v>
      </c>
      <c r="R23" s="29">
        <f>IF(R11=0,0,VLOOKUP(R11,FAC_TOTALS_APTA!$A$4:$BJ$126,$L23,FALSE))</f>
        <v>1862227.695299</v>
      </c>
      <c r="S23" s="29">
        <f>IF(S11=0,0,VLOOKUP(S11,FAC_TOTALS_APTA!$A$4:$BJ$126,$L23,FALSE))</f>
        <v>0</v>
      </c>
      <c r="T23" s="29">
        <f>IF(T11=0,0,VLOOKUP(T11,FAC_TOTALS_APTA!$A$4:$BJ$126,$L23,FALSE))</f>
        <v>0</v>
      </c>
      <c r="U23" s="29">
        <f>IF(U11=0,0,VLOOKUP(U11,FAC_TOTALS_APTA!$A$4:$BJ$126,$L23,FALSE))</f>
        <v>0</v>
      </c>
      <c r="V23" s="29">
        <f>IF(V11=0,0,VLOOKUP(V11,FAC_TOTALS_APTA!$A$4:$BJ$126,$L23,FALSE))</f>
        <v>0</v>
      </c>
      <c r="W23" s="29">
        <f>IF(W11=0,0,VLOOKUP(W11,FAC_TOTALS_APTA!$A$4:$BJ$126,$L23,FALSE))</f>
        <v>0</v>
      </c>
      <c r="X23" s="29">
        <f>IF(X11=0,0,VLOOKUP(X11,FAC_TOTALS_APTA!$A$4:$BJ$126,$L23,FALSE))</f>
        <v>0</v>
      </c>
      <c r="Y23" s="29">
        <f>IF(Y11=0,0,VLOOKUP(Y11,FAC_TOTALS_APTA!$A$4:$BJ$126,$L23,FALSE))</f>
        <v>0</v>
      </c>
      <c r="Z23" s="29">
        <f>IF(Z11=0,0,VLOOKUP(Z11,FAC_TOTALS_APTA!$A$4:$BJ$126,$L23,FALSE))</f>
        <v>0</v>
      </c>
      <c r="AA23" s="29">
        <f>IF(AA11=0,0,VLOOKUP(AA11,FAC_TOTALS_APTA!$A$4:$BJ$126,$L23,FALSE))</f>
        <v>0</v>
      </c>
      <c r="AB23" s="29">
        <f>IF(AB11=0,0,VLOOKUP(AB11,FAC_TOTALS_APTA!$A$4:$BJ$126,$L23,FALSE))</f>
        <v>0</v>
      </c>
      <c r="AC23" s="32">
        <f t="shared" si="4"/>
        <v>11125175.468423389</v>
      </c>
      <c r="AD23" s="33">
        <f>AC23/G27</f>
        <v>6.6188550745037555E-3</v>
      </c>
      <c r="AE23" s="6"/>
    </row>
    <row r="24" spans="1:31" s="13" customFormat="1" hidden="1" x14ac:dyDescent="0.25">
      <c r="A24" s="6"/>
      <c r="B24" s="115" t="s">
        <v>64</v>
      </c>
      <c r="C24" s="116"/>
      <c r="D24" s="104" t="s">
        <v>43</v>
      </c>
      <c r="E24" s="55"/>
      <c r="F24" s="6">
        <f>MATCH($D24,FAC_TOTALS_APTA!$A$2:$BJ$2,)</f>
        <v>28</v>
      </c>
      <c r="G24" s="34">
        <f>VLOOKUP(G11,FAC_TOTALS_APTA!$A$4:$BJ$126,$F24,FALSE)</f>
        <v>0.367197034835056</v>
      </c>
      <c r="H24" s="34">
        <f>VLOOKUP(H11,FAC_TOTALS_APTA!$A$4:$BJ$126,$F24,FALSE)</f>
        <v>1</v>
      </c>
      <c r="I24" s="30">
        <f t="shared" si="1"/>
        <v>1.7233335379442742</v>
      </c>
      <c r="J24" s="31" t="str">
        <f t="shared" si="2"/>
        <v/>
      </c>
      <c r="K24" s="31" t="str">
        <f t="shared" si="3"/>
        <v>BIKE_SHARE_FAC</v>
      </c>
      <c r="L24" s="6">
        <f>MATCH($K24,FAC_TOTALS_APTA!$A$2:$BH$2,)</f>
        <v>46</v>
      </c>
      <c r="M24" s="29">
        <f>IF(M11=0,0,VLOOKUP(M11,FAC_TOTALS_APTA!$A$4:$BJ$126,$L24,FALSE))</f>
        <v>0</v>
      </c>
      <c r="N24" s="29">
        <f>IF(N11=0,0,VLOOKUP(N11,FAC_TOTALS_APTA!$A$4:$BJ$126,$L24,FALSE))</f>
        <v>-4823398.37608256</v>
      </c>
      <c r="O24" s="29">
        <f>IF(O11=0,0,VLOOKUP(O11,FAC_TOTALS_APTA!$A$4:$BJ$126,$L24,FALSE))</f>
        <v>-6173703.7897816701</v>
      </c>
      <c r="P24" s="29">
        <f>IF(P11=0,0,VLOOKUP(P11,FAC_TOTALS_APTA!$A$4:$BJ$126,$L24,FALSE))</f>
        <v>-2224423.2472283002</v>
      </c>
      <c r="Q24" s="29">
        <f>IF(Q11=0,0,VLOOKUP(Q11,FAC_TOTALS_APTA!$A$4:$BJ$126,$L24,FALSE))</f>
        <v>0</v>
      </c>
      <c r="R24" s="29">
        <f>IF(R11=0,0,VLOOKUP(R11,FAC_TOTALS_APTA!$A$4:$BJ$126,$L24,FALSE))</f>
        <v>-103341.75097648001</v>
      </c>
      <c r="S24" s="29">
        <f>IF(S11=0,0,VLOOKUP(S11,FAC_TOTALS_APTA!$A$4:$BJ$126,$L24,FALSE))</f>
        <v>0</v>
      </c>
      <c r="T24" s="29">
        <f>IF(T11=0,0,VLOOKUP(T11,FAC_TOTALS_APTA!$A$4:$BJ$126,$L24,FALSE))</f>
        <v>0</v>
      </c>
      <c r="U24" s="29">
        <f>IF(U11=0,0,VLOOKUP(U11,FAC_TOTALS_APTA!$A$4:$BJ$126,$L24,FALSE))</f>
        <v>0</v>
      </c>
      <c r="V24" s="29">
        <f>IF(V11=0,0,VLOOKUP(V11,FAC_TOTALS_APTA!$A$4:$BJ$126,$L24,FALSE))</f>
        <v>0</v>
      </c>
      <c r="W24" s="29">
        <f>IF(W11=0,0,VLOOKUP(W11,FAC_TOTALS_APTA!$A$4:$BJ$126,$L24,FALSE))</f>
        <v>0</v>
      </c>
      <c r="X24" s="29">
        <f>IF(X11=0,0,VLOOKUP(X11,FAC_TOTALS_APTA!$A$4:$BJ$126,$L24,FALSE))</f>
        <v>0</v>
      </c>
      <c r="Y24" s="29">
        <f>IF(Y11=0,0,VLOOKUP(Y11,FAC_TOTALS_APTA!$A$4:$BJ$126,$L24,FALSE))</f>
        <v>0</v>
      </c>
      <c r="Z24" s="29">
        <f>IF(Z11=0,0,VLOOKUP(Z11,FAC_TOTALS_APTA!$A$4:$BJ$126,$L24,FALSE))</f>
        <v>0</v>
      </c>
      <c r="AA24" s="29">
        <f>IF(AA11=0,0,VLOOKUP(AA11,FAC_TOTALS_APTA!$A$4:$BJ$126,$L24,FALSE))</f>
        <v>0</v>
      </c>
      <c r="AB24" s="29">
        <f>IF(AB11=0,0,VLOOKUP(AB11,FAC_TOTALS_APTA!$A$4:$BJ$126,$L24,FALSE))</f>
        <v>0</v>
      </c>
      <c r="AC24" s="32">
        <f t="shared" si="4"/>
        <v>-13324867.16406901</v>
      </c>
      <c r="AD24" s="33">
        <f>AC24/G27</f>
        <v>-7.92754818980714E-3</v>
      </c>
      <c r="AE24" s="6"/>
    </row>
    <row r="25" spans="1:31" s="13" customFormat="1" hidden="1" x14ac:dyDescent="0.25">
      <c r="A25" s="6"/>
      <c r="B25" s="127" t="s">
        <v>65</v>
      </c>
      <c r="C25" s="128"/>
      <c r="D25" s="129" t="s">
        <v>44</v>
      </c>
      <c r="E25" s="56"/>
      <c r="F25" s="7">
        <f>MATCH($D25,FAC_TOTALS_APTA!$A$2:$BJ$2,)</f>
        <v>29</v>
      </c>
      <c r="G25" s="35">
        <f>VLOOKUP(G11,FAC_TOTALS_APTA!$A$4:$BJ$126,$F25,FALSE)</f>
        <v>0</v>
      </c>
      <c r="H25" s="35">
        <f>VLOOKUP(H11,FAC_TOTALS_APTA!$A$4:$BJ$126,$F25,FALSE)</f>
        <v>0.64134854155132504</v>
      </c>
      <c r="I25" s="36" t="str">
        <f t="shared" si="1"/>
        <v>-</v>
      </c>
      <c r="J25" s="37" t="str">
        <f t="shared" si="2"/>
        <v/>
      </c>
      <c r="K25" s="37" t="str">
        <f t="shared" si="3"/>
        <v>scooter_flag_FAC</v>
      </c>
      <c r="L25" s="7">
        <f>MATCH($K25,FAC_TOTALS_APTA!$A$2:$BH$2,)</f>
        <v>47</v>
      </c>
      <c r="M25" s="38">
        <f>IF(M11=0,0,VLOOKUP(M11,FAC_TOTALS_APTA!$A$4:$BJ$126,$L25,FALSE))</f>
        <v>0</v>
      </c>
      <c r="N25" s="38">
        <f>IF(N11=0,0,VLOOKUP(N11,FAC_TOTALS_APTA!$A$4:$BJ$126,$L25,FALSE))</f>
        <v>0</v>
      </c>
      <c r="O25" s="38">
        <f>IF(O11=0,0,VLOOKUP(O11,FAC_TOTALS_APTA!$A$4:$BJ$126,$L25,FALSE))</f>
        <v>0</v>
      </c>
      <c r="P25" s="38">
        <f>IF(P11=0,0,VLOOKUP(P11,FAC_TOTALS_APTA!$A$4:$BJ$126,$L25,FALSE))</f>
        <v>0</v>
      </c>
      <c r="Q25" s="38">
        <f>IF(Q11=0,0,VLOOKUP(Q11,FAC_TOTALS_APTA!$A$4:$BJ$126,$L25,FALSE))</f>
        <v>0</v>
      </c>
      <c r="R25" s="38">
        <f>IF(R11=0,0,VLOOKUP(R11,FAC_TOTALS_APTA!$A$4:$BJ$126,$L25,FALSE))</f>
        <v>-38464571.112231798</v>
      </c>
      <c r="S25" s="38">
        <f>IF(S11=0,0,VLOOKUP(S11,FAC_TOTALS_APTA!$A$4:$BJ$126,$L25,FALSE))</f>
        <v>0</v>
      </c>
      <c r="T25" s="38">
        <f>IF(T11=0,0,VLOOKUP(T11,FAC_TOTALS_APTA!$A$4:$BJ$126,$L25,FALSE))</f>
        <v>0</v>
      </c>
      <c r="U25" s="38">
        <f>IF(U11=0,0,VLOOKUP(U11,FAC_TOTALS_APTA!$A$4:$BJ$126,$L25,FALSE))</f>
        <v>0</v>
      </c>
      <c r="V25" s="38">
        <f>IF(V11=0,0,VLOOKUP(V11,FAC_TOTALS_APTA!$A$4:$BJ$126,$L25,FALSE))</f>
        <v>0</v>
      </c>
      <c r="W25" s="38">
        <f>IF(W11=0,0,VLOOKUP(W11,FAC_TOTALS_APTA!$A$4:$BJ$126,$L25,FALSE))</f>
        <v>0</v>
      </c>
      <c r="X25" s="38">
        <f>IF(X11=0,0,VLOOKUP(X11,FAC_TOTALS_APTA!$A$4:$BJ$126,$L25,FALSE))</f>
        <v>0</v>
      </c>
      <c r="Y25" s="38">
        <f>IF(Y11=0,0,VLOOKUP(Y11,FAC_TOTALS_APTA!$A$4:$BJ$126,$L25,FALSE))</f>
        <v>0</v>
      </c>
      <c r="Z25" s="38">
        <f>IF(Z11=0,0,VLOOKUP(Z11,FAC_TOTALS_APTA!$A$4:$BJ$126,$L25,FALSE))</f>
        <v>0</v>
      </c>
      <c r="AA25" s="38">
        <f>IF(AA11=0,0,VLOOKUP(AA11,FAC_TOTALS_APTA!$A$4:$BJ$126,$L25,FALSE))</f>
        <v>0</v>
      </c>
      <c r="AB25" s="38">
        <f>IF(AB11=0,0,VLOOKUP(AB11,FAC_TOTALS_APTA!$A$4:$BJ$126,$L25,FALSE))</f>
        <v>0</v>
      </c>
      <c r="AC25" s="39">
        <f t="shared" si="4"/>
        <v>-38464571.112231798</v>
      </c>
      <c r="AD25" s="40">
        <f>AC25/G27</f>
        <v>-2.2884261234118367E-2</v>
      </c>
      <c r="AE25" s="6"/>
    </row>
    <row r="26" spans="1:31" s="13" customFormat="1" x14ac:dyDescent="0.25">
      <c r="A26" s="6"/>
      <c r="B26" s="41" t="s">
        <v>53</v>
      </c>
      <c r="C26" s="42"/>
      <c r="D26" s="137" t="s">
        <v>45</v>
      </c>
      <c r="E26" s="43"/>
      <c r="F26" s="44"/>
      <c r="G26" s="45"/>
      <c r="H26" s="45"/>
      <c r="I26" s="46"/>
      <c r="J26" s="47"/>
      <c r="K26" s="47" t="str">
        <f t="shared" ref="K26" si="8">CONCATENATE(D26,J26,"_FAC")</f>
        <v>New_Reporter_FAC</v>
      </c>
      <c r="L26" s="44">
        <f>MATCH($K26,FAC_TOTALS_APTA!$A$2:$BH$2,)</f>
        <v>51</v>
      </c>
      <c r="M26" s="45">
        <f>IF(M11=0,0,VLOOKUP(M11,FAC_TOTALS_APTA!$A$4:$BJ$126,$L26,FALSE))</f>
        <v>0</v>
      </c>
      <c r="N26" s="45">
        <f>IF(N11=0,0,VLOOKUP(N11,FAC_TOTALS_APTA!$A$4:$BJ$126,$L26,FALSE))</f>
        <v>0</v>
      </c>
      <c r="O26" s="45">
        <f>IF(O11=0,0,VLOOKUP(O11,FAC_TOTALS_APTA!$A$4:$BJ$126,$L26,FALSE))</f>
        <v>0</v>
      </c>
      <c r="P26" s="45">
        <f>IF(P11=0,0,VLOOKUP(P11,FAC_TOTALS_APTA!$A$4:$BJ$126,$L26,FALSE))</f>
        <v>0</v>
      </c>
      <c r="Q26" s="45">
        <f>IF(Q11=0,0,VLOOKUP(Q11,FAC_TOTALS_APTA!$A$4:$BJ$126,$L26,FALSE))</f>
        <v>0</v>
      </c>
      <c r="R26" s="45">
        <f>IF(R11=0,0,VLOOKUP(R11,FAC_TOTALS_APTA!$A$4:$BJ$126,$L26,FALSE))</f>
        <v>0</v>
      </c>
      <c r="S26" s="45">
        <f>IF(S11=0,0,VLOOKUP(S11,FAC_TOTALS_APTA!$A$4:$BJ$126,$L26,FALSE))</f>
        <v>0</v>
      </c>
      <c r="T26" s="45">
        <f>IF(T11=0,0,VLOOKUP(T11,FAC_TOTALS_APTA!$A$4:$BJ$126,$L26,FALSE))</f>
        <v>0</v>
      </c>
      <c r="U26" s="45">
        <f>IF(U11=0,0,VLOOKUP(U11,FAC_TOTALS_APTA!$A$4:$BJ$126,$L26,FALSE))</f>
        <v>0</v>
      </c>
      <c r="V26" s="45">
        <f>IF(V11=0,0,VLOOKUP(V11,FAC_TOTALS_APTA!$A$4:$BJ$126,$L26,FALSE))</f>
        <v>0</v>
      </c>
      <c r="W26" s="45">
        <f>IF(W11=0,0,VLOOKUP(W11,FAC_TOTALS_APTA!$A$4:$BJ$126,$L26,FALSE))</f>
        <v>0</v>
      </c>
      <c r="X26" s="45">
        <f>IF(X11=0,0,VLOOKUP(X11,FAC_TOTALS_APTA!$A$4:$BJ$126,$L26,FALSE))</f>
        <v>0</v>
      </c>
      <c r="Y26" s="45">
        <f>IF(Y11=0,0,VLOOKUP(Y11,FAC_TOTALS_APTA!$A$4:$BJ$126,$L26,FALSE))</f>
        <v>0</v>
      </c>
      <c r="Z26" s="45">
        <f>IF(Z11=0,0,VLOOKUP(Z11,FAC_TOTALS_APTA!$A$4:$BJ$126,$L26,FALSE))</f>
        <v>0</v>
      </c>
      <c r="AA26" s="45">
        <f>IF(AA11=0,0,VLOOKUP(AA11,FAC_TOTALS_APTA!$A$4:$BJ$126,$L26,FALSE))</f>
        <v>0</v>
      </c>
      <c r="AB26" s="45">
        <f>IF(AB11=0,0,VLOOKUP(AB11,FAC_TOTALS_APTA!$A$4:$BJ$126,$L26,FALSE))</f>
        <v>0</v>
      </c>
      <c r="AC26" s="48">
        <f>SUM(M26:AB26)</f>
        <v>0</v>
      </c>
      <c r="AD26" s="49">
        <f>AC26/G28</f>
        <v>0</v>
      </c>
      <c r="AE26" s="6"/>
    </row>
    <row r="27" spans="1:31" s="105" customFormat="1" x14ac:dyDescent="0.25">
      <c r="A27" s="104"/>
      <c r="B27" s="25" t="s">
        <v>66</v>
      </c>
      <c r="C27" s="28"/>
      <c r="D27" s="104" t="s">
        <v>6</v>
      </c>
      <c r="E27" s="55"/>
      <c r="F27" s="6">
        <f>MATCH($D27,FAC_TOTALS_APTA!$A$2:$BH$2,)</f>
        <v>10</v>
      </c>
      <c r="G27" s="110">
        <f>VLOOKUP(G11,FAC_TOTALS_APTA!$A$4:$BJ$126,$F27,FALSE)</f>
        <v>1680830799.7675099</v>
      </c>
      <c r="H27" s="110">
        <f>VLOOKUP(H11,FAC_TOTALS_APTA!$A$4:$BH$126,$F27,FALSE)</f>
        <v>1706754998.42995</v>
      </c>
      <c r="I27" s="112">
        <f t="shared" ref="I27:I28" si="9">H27/G27-1</f>
        <v>1.5423443374565693E-2</v>
      </c>
      <c r="J27" s="31"/>
      <c r="K27" s="31"/>
      <c r="L27" s="6"/>
      <c r="M27" s="29">
        <f t="shared" ref="M27:AB27" si="10">SUM(M13:M20)</f>
        <v>17931206.685403515</v>
      </c>
      <c r="N27" s="29">
        <f t="shared" si="10"/>
        <v>38727345.712035947</v>
      </c>
      <c r="O27" s="29">
        <f t="shared" si="10"/>
        <v>-42471916.063649781</v>
      </c>
      <c r="P27" s="29">
        <f t="shared" si="10"/>
        <v>4680677.2846030369</v>
      </c>
      <c r="Q27" s="29">
        <f t="shared" si="10"/>
        <v>53321017.129387468</v>
      </c>
      <c r="R27" s="29">
        <f t="shared" si="10"/>
        <v>32998378.389734842</v>
      </c>
      <c r="S27" s="29">
        <f t="shared" si="10"/>
        <v>0</v>
      </c>
      <c r="T27" s="29">
        <f t="shared" si="10"/>
        <v>0</v>
      </c>
      <c r="U27" s="29">
        <f t="shared" si="10"/>
        <v>0</v>
      </c>
      <c r="V27" s="29">
        <f t="shared" si="10"/>
        <v>0</v>
      </c>
      <c r="W27" s="29">
        <f t="shared" si="10"/>
        <v>0</v>
      </c>
      <c r="X27" s="29">
        <f t="shared" si="10"/>
        <v>0</v>
      </c>
      <c r="Y27" s="29">
        <f t="shared" si="10"/>
        <v>0</v>
      </c>
      <c r="Z27" s="29">
        <f t="shared" si="10"/>
        <v>0</v>
      </c>
      <c r="AA27" s="29">
        <f t="shared" si="10"/>
        <v>0</v>
      </c>
      <c r="AB27" s="29">
        <f t="shared" si="10"/>
        <v>0</v>
      </c>
      <c r="AC27" s="32">
        <f>H27-G27</f>
        <v>25924198.662440062</v>
      </c>
      <c r="AD27" s="33">
        <f>I27</f>
        <v>1.5423443374565693E-2</v>
      </c>
      <c r="AE27" s="104"/>
    </row>
    <row r="28" spans="1:31" ht="13.5" thickBot="1" x14ac:dyDescent="0.3">
      <c r="B28" s="9" t="s">
        <v>50</v>
      </c>
      <c r="C28" s="23"/>
      <c r="D28" s="148" t="s">
        <v>4</v>
      </c>
      <c r="E28" s="23"/>
      <c r="F28" s="23">
        <f>MATCH($D28,FAC_TOTALS_APTA!$A$2:$BH$2,)</f>
        <v>8</v>
      </c>
      <c r="G28" s="111">
        <f>VLOOKUP(G11,FAC_TOTALS_APTA!$A$4:$BH$126,$F28,FALSE)</f>
        <v>1684310471</v>
      </c>
      <c r="H28" s="111">
        <f>VLOOKUP(H11,FAC_TOTALS_APTA!$A$4:$BH$126,$F28,FALSE)</f>
        <v>1636184632.99999</v>
      </c>
      <c r="I28" s="113">
        <f t="shared" si="9"/>
        <v>-2.85730207278454E-2</v>
      </c>
      <c r="J28" s="50"/>
      <c r="K28" s="5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51">
        <f>H28-G28</f>
        <v>-48125838.000010014</v>
      </c>
      <c r="AD28" s="52">
        <f>I28</f>
        <v>-2.85730207278454E-2</v>
      </c>
    </row>
    <row r="29" spans="1:31" ht="14.25" thickTop="1" thickBot="1" x14ac:dyDescent="0.3">
      <c r="B29" s="57" t="s">
        <v>67</v>
      </c>
      <c r="C29" s="58"/>
      <c r="D29" s="154"/>
      <c r="E29" s="59"/>
      <c r="F29" s="58"/>
      <c r="G29" s="58"/>
      <c r="H29" s="58"/>
      <c r="I29" s="60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2">
        <f>AD28-AD27</f>
        <v>-4.3996464102411093E-2</v>
      </c>
    </row>
    <row r="30" spans="1:31" ht="13.5" thickTop="1" x14ac:dyDescent="0.25"/>
    <row r="31" spans="1:31" s="10" customFormat="1" x14ac:dyDescent="0.25">
      <c r="B31" s="18" t="s">
        <v>25</v>
      </c>
      <c r="E31" s="6"/>
      <c r="I31" s="17"/>
    </row>
    <row r="32" spans="1:31" x14ac:dyDescent="0.25">
      <c r="B32" s="15" t="s">
        <v>16</v>
      </c>
      <c r="C32" s="16" t="s">
        <v>17</v>
      </c>
      <c r="D32" s="10"/>
      <c r="E32" s="6"/>
      <c r="F32" s="10"/>
      <c r="G32" s="10"/>
      <c r="H32" s="10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2:30" x14ac:dyDescent="0.25">
      <c r="B33" s="15"/>
      <c r="C33" s="16"/>
      <c r="D33" s="10"/>
      <c r="E33" s="6"/>
      <c r="F33" s="10"/>
      <c r="G33" s="10"/>
      <c r="H33" s="10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2:30" x14ac:dyDescent="0.25">
      <c r="B34" s="18" t="s">
        <v>15</v>
      </c>
      <c r="C34" s="19">
        <v>1</v>
      </c>
      <c r="D34" s="10"/>
      <c r="E34" s="6"/>
      <c r="F34" s="10"/>
      <c r="G34" s="10"/>
      <c r="H34" s="10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2:30" ht="13.5" thickBot="1" x14ac:dyDescent="0.3">
      <c r="B35" s="20" t="s">
        <v>33</v>
      </c>
      <c r="C35" s="21">
        <v>2</v>
      </c>
      <c r="D35" s="22"/>
      <c r="E35" s="23"/>
      <c r="F35" s="22"/>
      <c r="G35" s="22"/>
      <c r="H35" s="22"/>
      <c r="I35" s="24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</row>
    <row r="36" spans="2:30" ht="13.5" thickTop="1" x14ac:dyDescent="0.25">
      <c r="B36" s="25"/>
      <c r="C36" s="6"/>
      <c r="D36" s="62"/>
      <c r="E36" s="6"/>
      <c r="F36" s="6"/>
      <c r="G36" s="168" t="s">
        <v>51</v>
      </c>
      <c r="H36" s="168"/>
      <c r="I36" s="16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168" t="s">
        <v>55</v>
      </c>
      <c r="AD36" s="168"/>
    </row>
    <row r="37" spans="2:30" x14ac:dyDescent="0.25">
      <c r="B37" s="8" t="s">
        <v>18</v>
      </c>
      <c r="C37" s="27" t="s">
        <v>19</v>
      </c>
      <c r="D37" s="7" t="s">
        <v>20</v>
      </c>
      <c r="E37" s="7"/>
      <c r="F37" s="7"/>
      <c r="G37" s="27">
        <f>$C$1</f>
        <v>2012</v>
      </c>
      <c r="H37" s="27">
        <f>$C$2</f>
        <v>2018</v>
      </c>
      <c r="I37" s="27" t="s">
        <v>22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 t="s">
        <v>24</v>
      </c>
      <c r="AD37" s="27" t="s">
        <v>22</v>
      </c>
    </row>
    <row r="38" spans="2:30" hidden="1" x14ac:dyDescent="0.25">
      <c r="B38" s="25"/>
      <c r="C38" s="28"/>
      <c r="D38" s="6"/>
      <c r="E38" s="6"/>
      <c r="F38" s="6"/>
      <c r="G38" s="6"/>
      <c r="H38" s="6"/>
      <c r="I38" s="28"/>
      <c r="J38" s="6"/>
      <c r="K38" s="6"/>
      <c r="L38" s="6"/>
      <c r="M38" s="6">
        <v>1</v>
      </c>
      <c r="N38" s="6">
        <v>2</v>
      </c>
      <c r="O38" s="6">
        <v>3</v>
      </c>
      <c r="P38" s="6">
        <v>4</v>
      </c>
      <c r="Q38" s="6">
        <v>5</v>
      </c>
      <c r="R38" s="6">
        <v>6</v>
      </c>
      <c r="S38" s="6">
        <v>7</v>
      </c>
      <c r="T38" s="6">
        <v>8</v>
      </c>
      <c r="U38" s="6">
        <v>9</v>
      </c>
      <c r="V38" s="6">
        <v>10</v>
      </c>
      <c r="W38" s="6">
        <v>11</v>
      </c>
      <c r="X38" s="6">
        <v>12</v>
      </c>
      <c r="Y38" s="6">
        <v>13</v>
      </c>
      <c r="Z38" s="6">
        <v>14</v>
      </c>
      <c r="AA38" s="6">
        <v>15</v>
      </c>
      <c r="AB38" s="6">
        <v>16</v>
      </c>
      <c r="AC38" s="6"/>
      <c r="AD38" s="6"/>
    </row>
    <row r="39" spans="2:30" hidden="1" x14ac:dyDescent="0.25">
      <c r="B39" s="25"/>
      <c r="C39" s="28"/>
      <c r="D39" s="6"/>
      <c r="E39" s="6"/>
      <c r="F39" s="6"/>
      <c r="G39" s="6" t="str">
        <f>CONCATENATE($C34,"_",$C35,"_",G37)</f>
        <v>1_2_2012</v>
      </c>
      <c r="H39" s="6" t="str">
        <f>CONCATENATE($C34,"_",$C35,"_",H37)</f>
        <v>1_2_2018</v>
      </c>
      <c r="I39" s="28"/>
      <c r="J39" s="6"/>
      <c r="K39" s="6"/>
      <c r="L39" s="6"/>
      <c r="M39" s="6" t="str">
        <f>IF($G37+M38&gt;$H37,0,CONCATENATE($C34,"_",$C35,"_",$G37+M38))</f>
        <v>1_2_2013</v>
      </c>
      <c r="N39" s="6" t="str">
        <f t="shared" ref="N39:AB39" si="11">IF($G37+N38&gt;$H37,0,CONCATENATE($C34,"_",$C35,"_",$G37+N38))</f>
        <v>1_2_2014</v>
      </c>
      <c r="O39" s="6" t="str">
        <f t="shared" si="11"/>
        <v>1_2_2015</v>
      </c>
      <c r="P39" s="6" t="str">
        <f t="shared" si="11"/>
        <v>1_2_2016</v>
      </c>
      <c r="Q39" s="6" t="str">
        <f t="shared" si="11"/>
        <v>1_2_2017</v>
      </c>
      <c r="R39" s="6" t="str">
        <f t="shared" si="11"/>
        <v>1_2_2018</v>
      </c>
      <c r="S39" s="6">
        <f t="shared" si="11"/>
        <v>0</v>
      </c>
      <c r="T39" s="6">
        <f t="shared" si="11"/>
        <v>0</v>
      </c>
      <c r="U39" s="6">
        <f t="shared" si="11"/>
        <v>0</v>
      </c>
      <c r="V39" s="6">
        <f t="shared" si="11"/>
        <v>0</v>
      </c>
      <c r="W39" s="6">
        <f t="shared" si="11"/>
        <v>0</v>
      </c>
      <c r="X39" s="6">
        <f t="shared" si="11"/>
        <v>0</v>
      </c>
      <c r="Y39" s="6">
        <f t="shared" si="11"/>
        <v>0</v>
      </c>
      <c r="Z39" s="6">
        <f t="shared" si="11"/>
        <v>0</v>
      </c>
      <c r="AA39" s="6">
        <f t="shared" si="11"/>
        <v>0</v>
      </c>
      <c r="AB39" s="6">
        <f t="shared" si="11"/>
        <v>0</v>
      </c>
      <c r="AC39" s="6"/>
      <c r="AD39" s="6"/>
    </row>
    <row r="40" spans="2:30" hidden="1" x14ac:dyDescent="0.25">
      <c r="B40" s="25"/>
      <c r="C40" s="28"/>
      <c r="D40" s="6"/>
      <c r="E40" s="6"/>
      <c r="F40" s="6" t="s">
        <v>23</v>
      </c>
      <c r="G40" s="29"/>
      <c r="H40" s="29"/>
      <c r="I40" s="28"/>
      <c r="J40" s="6"/>
      <c r="K40" s="6"/>
      <c r="L40" s="6" t="s">
        <v>23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</row>
    <row r="41" spans="2:30" x14ac:dyDescent="0.25">
      <c r="B41" s="115" t="s">
        <v>31</v>
      </c>
      <c r="C41" s="116" t="s">
        <v>21</v>
      </c>
      <c r="D41" s="104" t="s">
        <v>90</v>
      </c>
      <c r="E41" s="55"/>
      <c r="F41" s="6">
        <f>MATCH($D41,FAC_TOTALS_APTA!$A$2:$BJ$2,)</f>
        <v>13</v>
      </c>
      <c r="G41" s="29">
        <f>VLOOKUP(G39,FAC_TOTALS_APTA!$A$4:$BJ$126,$F41,FALSE)</f>
        <v>4140949.1879227501</v>
      </c>
      <c r="H41" s="29">
        <f>VLOOKUP(H39,FAC_TOTALS_APTA!$A$4:$BJ$126,$F41,FALSE)</f>
        <v>5087908.4121240098</v>
      </c>
      <c r="I41" s="30">
        <f>IFERROR(H41/G41-1,"-")</f>
        <v>0.22868168171758918</v>
      </c>
      <c r="J41" s="31" t="str">
        <f>IF(C41="Log","_log","")</f>
        <v>_log</v>
      </c>
      <c r="K41" s="31" t="str">
        <f>CONCATENATE(D41,J41,"_FAC")</f>
        <v>VRM_ADJ_MIDLOW_log_FAC</v>
      </c>
      <c r="L41" s="6">
        <f>MATCH($K41,FAC_TOTALS_APTA!$A$2:$BH$2,)</f>
        <v>31</v>
      </c>
      <c r="M41" s="29">
        <f>IF(M39=0,0,VLOOKUP(M39,FAC_TOTALS_APTA!$A$4:$BJ$126,$L41,FALSE))</f>
        <v>4923468.8005128996</v>
      </c>
      <c r="N41" s="29">
        <f>IF(N39=0,0,VLOOKUP(N39,FAC_TOTALS_APTA!$A$4:$BJ$126,$L41,FALSE))</f>
        <v>1107186.81495296</v>
      </c>
      <c r="O41" s="29">
        <f>IF(O39=0,0,VLOOKUP(O39,FAC_TOTALS_APTA!$A$4:$BJ$126,$L41,FALSE))</f>
        <v>541074.666063932</v>
      </c>
      <c r="P41" s="29">
        <f>IF(P39=0,0,VLOOKUP(P39,FAC_TOTALS_APTA!$A$4:$BJ$126,$L41,FALSE))</f>
        <v>1338340.2670879201</v>
      </c>
      <c r="Q41" s="29">
        <f>IF(Q39=0,0,VLOOKUP(Q39,FAC_TOTALS_APTA!$A$4:$BJ$126,$L41,FALSE))</f>
        <v>125763.49302440599</v>
      </c>
      <c r="R41" s="29">
        <f>IF(R39=0,0,VLOOKUP(R39,FAC_TOTALS_APTA!$A$4:$BJ$126,$L41,FALSE))</f>
        <v>1436988.2163803701</v>
      </c>
      <c r="S41" s="29">
        <f>IF(S39=0,0,VLOOKUP(S39,FAC_TOTALS_APTA!$A$4:$BJ$126,$L41,FALSE))</f>
        <v>0</v>
      </c>
      <c r="T41" s="29">
        <f>IF(T39=0,0,VLOOKUP(T39,FAC_TOTALS_APTA!$A$4:$BJ$126,$L41,FALSE))</f>
        <v>0</v>
      </c>
      <c r="U41" s="29">
        <f>IF(U39=0,0,VLOOKUP(U39,FAC_TOTALS_APTA!$A$4:$BJ$126,$L41,FALSE))</f>
        <v>0</v>
      </c>
      <c r="V41" s="29">
        <f>IF(V39=0,0,VLOOKUP(V39,FAC_TOTALS_APTA!$A$4:$BJ$126,$L41,FALSE))</f>
        <v>0</v>
      </c>
      <c r="W41" s="29">
        <f>IF(W39=0,0,VLOOKUP(W39,FAC_TOTALS_APTA!$A$4:$BJ$126,$L41,FALSE))</f>
        <v>0</v>
      </c>
      <c r="X41" s="29">
        <f>IF(X39=0,0,VLOOKUP(X39,FAC_TOTALS_APTA!$A$4:$BJ$126,$L41,FALSE))</f>
        <v>0</v>
      </c>
      <c r="Y41" s="29">
        <f>IF(Y39=0,0,VLOOKUP(Y39,FAC_TOTALS_APTA!$A$4:$BJ$126,$L41,FALSE))</f>
        <v>0</v>
      </c>
      <c r="Z41" s="29">
        <f>IF(Z39=0,0,VLOOKUP(Z39,FAC_TOTALS_APTA!$A$4:$BJ$126,$L41,FALSE))</f>
        <v>0</v>
      </c>
      <c r="AA41" s="29">
        <f>IF(AA39=0,0,VLOOKUP(AA39,FAC_TOTALS_APTA!$A$4:$BJ$126,$L41,FALSE))</f>
        <v>0</v>
      </c>
      <c r="AB41" s="29">
        <f>IF(AB39=0,0,VLOOKUP(AB39,FAC_TOTALS_APTA!$A$4:$BJ$126,$L41,FALSE))</f>
        <v>0</v>
      </c>
      <c r="AC41" s="32">
        <f>SUM(M41:AB41)</f>
        <v>9472822.2580224872</v>
      </c>
      <c r="AD41" s="33">
        <f>AC41/G55</f>
        <v>0.11692939062918248</v>
      </c>
    </row>
    <row r="42" spans="2:30" x14ac:dyDescent="0.25">
      <c r="B42" s="115" t="s">
        <v>52</v>
      </c>
      <c r="C42" s="116" t="s">
        <v>21</v>
      </c>
      <c r="D42" s="104" t="s">
        <v>78</v>
      </c>
      <c r="E42" s="55"/>
      <c r="F42" s="6">
        <f>MATCH($D42,FAC_TOTALS_APTA!$A$2:$BJ$2,)</f>
        <v>15</v>
      </c>
      <c r="G42" s="54">
        <f>VLOOKUP(G39,FAC_TOTALS_APTA!$A$4:$BJ$126,$F42,FALSE)</f>
        <v>1.16958096107573</v>
      </c>
      <c r="H42" s="54">
        <f>VLOOKUP(H39,FAC_TOTALS_APTA!$A$4:$BJ$126,$F42,FALSE)</f>
        <v>1.2557276465082501</v>
      </c>
      <c r="I42" s="30">
        <f t="shared" ref="I42:I53" si="12">IFERROR(H42/G42-1,"-")</f>
        <v>7.3656025790028279E-2</v>
      </c>
      <c r="J42" s="31" t="str">
        <f t="shared" ref="J42:J50" si="13">IF(C42="Log","_log","")</f>
        <v>_log</v>
      </c>
      <c r="K42" s="31" t="str">
        <f t="shared" ref="K42:K53" si="14">CONCATENATE(D42,J42,"_FAC")</f>
        <v>FARE_per_UPT_cleaned_2018_MIDLOW_log_FAC</v>
      </c>
      <c r="L42" s="6">
        <f>MATCH($K42,FAC_TOTALS_APTA!$A$2:$BH$2,)</f>
        <v>33</v>
      </c>
      <c r="M42" s="29">
        <f>IF(M39=0,0,VLOOKUP(M39,FAC_TOTALS_APTA!$A$4:$BJ$126,$L42,FALSE))</f>
        <v>-1541954.62022703</v>
      </c>
      <c r="N42" s="29">
        <f>IF(N39=0,0,VLOOKUP(N39,FAC_TOTALS_APTA!$A$4:$BJ$126,$L42,FALSE))</f>
        <v>110435.63909952001</v>
      </c>
      <c r="O42" s="29">
        <f>IF(O39=0,0,VLOOKUP(O39,FAC_TOTALS_APTA!$A$4:$BJ$126,$L42,FALSE))</f>
        <v>-696995.00185949705</v>
      </c>
      <c r="P42" s="29">
        <f>IF(P39=0,0,VLOOKUP(P39,FAC_TOTALS_APTA!$A$4:$BJ$126,$L42,FALSE))</f>
        <v>1269343.35495195</v>
      </c>
      <c r="Q42" s="29">
        <f>IF(Q39=0,0,VLOOKUP(Q39,FAC_TOTALS_APTA!$A$4:$BJ$126,$L42,FALSE))</f>
        <v>-445897.806374754</v>
      </c>
      <c r="R42" s="29">
        <f>IF(R39=0,0,VLOOKUP(R39,FAC_TOTALS_APTA!$A$4:$BJ$126,$L42,FALSE))</f>
        <v>281121.13289320102</v>
      </c>
      <c r="S42" s="29">
        <f>IF(S39=0,0,VLOOKUP(S39,FAC_TOTALS_APTA!$A$4:$BJ$126,$L42,FALSE))</f>
        <v>0</v>
      </c>
      <c r="T42" s="29">
        <f>IF(T39=0,0,VLOOKUP(T39,FAC_TOTALS_APTA!$A$4:$BJ$126,$L42,FALSE))</f>
        <v>0</v>
      </c>
      <c r="U42" s="29">
        <f>IF(U39=0,0,VLOOKUP(U39,FAC_TOTALS_APTA!$A$4:$BJ$126,$L42,FALSE))</f>
        <v>0</v>
      </c>
      <c r="V42" s="29">
        <f>IF(V39=0,0,VLOOKUP(V39,FAC_TOTALS_APTA!$A$4:$BJ$126,$L42,FALSE))</f>
        <v>0</v>
      </c>
      <c r="W42" s="29">
        <f>IF(W39=0,0,VLOOKUP(W39,FAC_TOTALS_APTA!$A$4:$BJ$126,$L42,FALSE))</f>
        <v>0</v>
      </c>
      <c r="X42" s="29">
        <f>IF(X39=0,0,VLOOKUP(X39,FAC_TOTALS_APTA!$A$4:$BJ$126,$L42,FALSE))</f>
        <v>0</v>
      </c>
      <c r="Y42" s="29">
        <f>IF(Y39=0,0,VLOOKUP(Y39,FAC_TOTALS_APTA!$A$4:$BJ$126,$L42,FALSE))</f>
        <v>0</v>
      </c>
      <c r="Z42" s="29">
        <f>IF(Z39=0,0,VLOOKUP(Z39,FAC_TOTALS_APTA!$A$4:$BJ$126,$L42,FALSE))</f>
        <v>0</v>
      </c>
      <c r="AA42" s="29">
        <f>IF(AA39=0,0,VLOOKUP(AA39,FAC_TOTALS_APTA!$A$4:$BJ$126,$L42,FALSE))</f>
        <v>0</v>
      </c>
      <c r="AB42" s="29">
        <f>IF(AB39=0,0,VLOOKUP(AB39,FAC_TOTALS_APTA!$A$4:$BJ$126,$L42,FALSE))</f>
        <v>0</v>
      </c>
      <c r="AC42" s="32">
        <f t="shared" ref="AC42:AC53" si="15">SUM(M42:AB42)</f>
        <v>-1023947.3015166102</v>
      </c>
      <c r="AD42" s="33">
        <f>AC42/G55</f>
        <v>-1.2639267447600914E-2</v>
      </c>
    </row>
    <row r="43" spans="2:30" x14ac:dyDescent="0.25">
      <c r="B43" s="115" t="s">
        <v>82</v>
      </c>
      <c r="C43" s="116"/>
      <c r="D43" s="104" t="s">
        <v>80</v>
      </c>
      <c r="E43" s="118"/>
      <c r="F43" s="104">
        <f>MATCH($D43,FAC_TOTALS_APTA!$A$2:$BJ$2,)</f>
        <v>23</v>
      </c>
      <c r="G43" s="117">
        <f>VLOOKUP(G39,FAC_TOTALS_APTA!$A$4:$BJ$126,$F43,FALSE)</f>
        <v>0</v>
      </c>
      <c r="H43" s="117">
        <f>VLOOKUP(H39,FAC_TOTALS_APTA!$A$4:$BJ$126,$F43,FALSE)</f>
        <v>0</v>
      </c>
      <c r="I43" s="30" t="str">
        <f>IFERROR(H43/G43-1,"-")</f>
        <v>-</v>
      </c>
      <c r="J43" s="120" t="str">
        <f t="shared" si="13"/>
        <v/>
      </c>
      <c r="K43" s="120" t="str">
        <f t="shared" si="14"/>
        <v>RESTRUCTURE_FAC</v>
      </c>
      <c r="L43" s="104">
        <f>MATCH($K43,FAC_TOTALS_APTA!$A$2:$BH$2,)</f>
        <v>41</v>
      </c>
      <c r="M43" s="117">
        <f>IF(M39=0,0,VLOOKUP(M39,FAC_TOTALS_APTA!$A$4:$BJ$126,$L43,FALSE))</f>
        <v>0</v>
      </c>
      <c r="N43" s="117">
        <f>IF(N39=0,0,VLOOKUP(N39,FAC_TOTALS_APTA!$A$4:$BJ$126,$L43,FALSE))</f>
        <v>0</v>
      </c>
      <c r="O43" s="117">
        <f>IF(O39=0,0,VLOOKUP(O39,FAC_TOTALS_APTA!$A$4:$BJ$126,$L43,FALSE))</f>
        <v>0</v>
      </c>
      <c r="P43" s="117">
        <f>IF(P39=0,0,VLOOKUP(P39,FAC_TOTALS_APTA!$A$4:$BJ$126,$L43,FALSE))</f>
        <v>0</v>
      </c>
      <c r="Q43" s="117">
        <f>IF(Q39=0,0,VLOOKUP(Q39,FAC_TOTALS_APTA!$A$4:$BJ$126,$L43,FALSE))</f>
        <v>0</v>
      </c>
      <c r="R43" s="117">
        <f>IF(R39=0,0,VLOOKUP(R39,FAC_TOTALS_APTA!$A$4:$BJ$126,$L43,FALSE))</f>
        <v>0</v>
      </c>
      <c r="S43" s="117">
        <f>IF(S39=0,0,VLOOKUP(S39,FAC_TOTALS_APTA!$A$4:$BJ$126,$L43,FALSE))</f>
        <v>0</v>
      </c>
      <c r="T43" s="117">
        <f>IF(T39=0,0,VLOOKUP(T39,FAC_TOTALS_APTA!$A$4:$BJ$126,$L43,FALSE))</f>
        <v>0</v>
      </c>
      <c r="U43" s="117">
        <f>IF(U39=0,0,VLOOKUP(U39,FAC_TOTALS_APTA!$A$4:$BJ$126,$L43,FALSE))</f>
        <v>0</v>
      </c>
      <c r="V43" s="117">
        <f>IF(V39=0,0,VLOOKUP(V39,FAC_TOTALS_APTA!$A$4:$BJ$126,$L43,FALSE))</f>
        <v>0</v>
      </c>
      <c r="W43" s="117">
        <f>IF(W39=0,0,VLOOKUP(W39,FAC_TOTALS_APTA!$A$4:$BJ$126,$L43,FALSE))</f>
        <v>0</v>
      </c>
      <c r="X43" s="117">
        <f>IF(X39=0,0,VLOOKUP(X39,FAC_TOTALS_APTA!$A$4:$BJ$126,$L43,FALSE))</f>
        <v>0</v>
      </c>
      <c r="Y43" s="117">
        <f>IF(Y39=0,0,VLOOKUP(Y39,FAC_TOTALS_APTA!$A$4:$BJ$126,$L43,FALSE))</f>
        <v>0</v>
      </c>
      <c r="Z43" s="117">
        <f>IF(Z39=0,0,VLOOKUP(Z39,FAC_TOTALS_APTA!$A$4:$BJ$126,$L43,FALSE))</f>
        <v>0</v>
      </c>
      <c r="AA43" s="117">
        <f>IF(AA39=0,0,VLOOKUP(AA39,FAC_TOTALS_APTA!$A$4:$BJ$126,$L43,FALSE))</f>
        <v>0</v>
      </c>
      <c r="AB43" s="117">
        <f>IF(AB39=0,0,VLOOKUP(AB39,FAC_TOTALS_APTA!$A$4:$BJ$126,$L43,FALSE))</f>
        <v>0</v>
      </c>
      <c r="AC43" s="121">
        <f t="shared" si="15"/>
        <v>0</v>
      </c>
      <c r="AD43" s="122">
        <f>AC43/G56</f>
        <v>0</v>
      </c>
    </row>
    <row r="44" spans="2:30" x14ac:dyDescent="0.25">
      <c r="B44" s="115" t="s">
        <v>85</v>
      </c>
      <c r="C44" s="116"/>
      <c r="D44" s="104" t="s">
        <v>79</v>
      </c>
      <c r="E44" s="118"/>
      <c r="F44" s="104">
        <f>MATCH($D44,FAC_TOTALS_APTA!$A$2:$BJ$2,)</f>
        <v>22</v>
      </c>
      <c r="G44" s="54">
        <f>VLOOKUP(G39,FAC_TOTALS_APTA!$A$4:$BJ$126,$F44,FALSE)</f>
        <v>0</v>
      </c>
      <c r="H44" s="54">
        <f>VLOOKUP(H39,FAC_TOTALS_APTA!$A$4:$BJ$126,$F44,FALSE)</f>
        <v>0</v>
      </c>
      <c r="I44" s="30" t="str">
        <f>IFERROR(H44/G44-1,"-")</f>
        <v>-</v>
      </c>
      <c r="J44" s="31" t="str">
        <f t="shared" si="13"/>
        <v/>
      </c>
      <c r="K44" s="31" t="str">
        <f t="shared" si="14"/>
        <v>MAINTENANCE_WMATA_FAC</v>
      </c>
      <c r="L44" s="6">
        <f>MATCH($K44,FAC_TOTALS_APTA!$A$2:$BH$2,)</f>
        <v>40</v>
      </c>
      <c r="M44" s="29">
        <f>IF(M40=0,0,VLOOKUP(M40,FAC_TOTALS_APTA!$A$4:$BJ$126,$L44,FALSE))</f>
        <v>0</v>
      </c>
      <c r="N44" s="29">
        <f>IF(N40=0,0,VLOOKUP(N40,FAC_TOTALS_APTA!$A$4:$BJ$126,$L44,FALSE))</f>
        <v>0</v>
      </c>
      <c r="O44" s="29">
        <f>IF(O40=0,0,VLOOKUP(O40,FAC_TOTALS_APTA!$A$4:$BJ$126,$L44,FALSE))</f>
        <v>0</v>
      </c>
      <c r="P44" s="29">
        <f>IF(P40=0,0,VLOOKUP(P40,FAC_TOTALS_APTA!$A$4:$BJ$126,$L44,FALSE))</f>
        <v>0</v>
      </c>
      <c r="Q44" s="29">
        <f>IF(Q40=0,0,VLOOKUP(Q40,FAC_TOTALS_APTA!$A$4:$BJ$126,$L44,FALSE))</f>
        <v>0</v>
      </c>
      <c r="R44" s="29">
        <f>IF(R40=0,0,VLOOKUP(R40,FAC_TOTALS_APTA!$A$4:$BJ$126,$L44,FALSE))</f>
        <v>0</v>
      </c>
      <c r="S44" s="29">
        <f>IF(S40=0,0,VLOOKUP(S40,FAC_TOTALS_APTA!$A$4:$BJ$126,$L44,FALSE))</f>
        <v>0</v>
      </c>
      <c r="T44" s="29">
        <f>IF(T40=0,0,VLOOKUP(T40,FAC_TOTALS_APTA!$A$4:$BJ$126,$L44,FALSE))</f>
        <v>0</v>
      </c>
      <c r="U44" s="29">
        <f>IF(U40=0,0,VLOOKUP(U40,FAC_TOTALS_APTA!$A$4:$BJ$126,$L44,FALSE))</f>
        <v>0</v>
      </c>
      <c r="V44" s="29">
        <f>IF(V40=0,0,VLOOKUP(V40,FAC_TOTALS_APTA!$A$4:$BJ$126,$L44,FALSE))</f>
        <v>0</v>
      </c>
      <c r="W44" s="29">
        <f>IF(W40=0,0,VLOOKUP(W40,FAC_TOTALS_APTA!$A$4:$BJ$126,$L44,FALSE))</f>
        <v>0</v>
      </c>
      <c r="X44" s="29">
        <f>IF(X40=0,0,VLOOKUP(X40,FAC_TOTALS_APTA!$A$4:$BJ$126,$L44,FALSE))</f>
        <v>0</v>
      </c>
      <c r="Y44" s="29">
        <f>IF(Y40=0,0,VLOOKUP(Y40,FAC_TOTALS_APTA!$A$4:$BJ$126,$L44,FALSE))</f>
        <v>0</v>
      </c>
      <c r="Z44" s="29">
        <f>IF(Z40=0,0,VLOOKUP(Z40,FAC_TOTALS_APTA!$A$4:$BJ$126,$L44,FALSE))</f>
        <v>0</v>
      </c>
      <c r="AA44" s="29">
        <f>IF(AA40=0,0,VLOOKUP(AA40,FAC_TOTALS_APTA!$A$4:$BJ$126,$L44,FALSE))</f>
        <v>0</v>
      </c>
      <c r="AB44" s="29">
        <f>IF(AB40=0,0,VLOOKUP(AB40,FAC_TOTALS_APTA!$A$4:$BJ$126,$L44,FALSE))</f>
        <v>0</v>
      </c>
      <c r="AC44" s="32">
        <f t="shared" si="15"/>
        <v>0</v>
      </c>
      <c r="AD44" s="33">
        <f>AC44/G56</f>
        <v>0</v>
      </c>
    </row>
    <row r="45" spans="2:30" x14ac:dyDescent="0.25">
      <c r="B45" s="115" t="s">
        <v>48</v>
      </c>
      <c r="C45" s="116" t="s">
        <v>21</v>
      </c>
      <c r="D45" s="104" t="s">
        <v>8</v>
      </c>
      <c r="E45" s="55"/>
      <c r="F45" s="6">
        <f>MATCH($D45,FAC_TOTALS_APTA!$A$2:$BJ$2,)</f>
        <v>16</v>
      </c>
      <c r="G45" s="29">
        <f>VLOOKUP(G39,FAC_TOTALS_APTA!$A$4:$BJ$126,$F45,FALSE)</f>
        <v>2873847.8133243402</v>
      </c>
      <c r="H45" s="29">
        <f>VLOOKUP(H39,FAC_TOTALS_APTA!$A$4:$BJ$126,$F45,FALSE)</f>
        <v>3045539.4790095701</v>
      </c>
      <c r="I45" s="30">
        <f t="shared" si="12"/>
        <v>5.974278279079237E-2</v>
      </c>
      <c r="J45" s="31" t="str">
        <f t="shared" si="13"/>
        <v>_log</v>
      </c>
      <c r="K45" s="31" t="str">
        <f t="shared" si="14"/>
        <v>POP_EMP_log_FAC</v>
      </c>
      <c r="L45" s="6">
        <f>MATCH($K45,FAC_TOTALS_APTA!$A$2:$BH$2,)</f>
        <v>34</v>
      </c>
      <c r="M45" s="29">
        <f>IF(M39=0,0,VLOOKUP(M39,FAC_TOTALS_APTA!$A$4:$BJ$126,$L45,FALSE))</f>
        <v>237820.927584433</v>
      </c>
      <c r="N45" s="29">
        <f>IF(N39=0,0,VLOOKUP(N39,FAC_TOTALS_APTA!$A$4:$BJ$126,$L45,FALSE))</f>
        <v>200653.106341759</v>
      </c>
      <c r="O45" s="29">
        <f>IF(O39=0,0,VLOOKUP(O39,FAC_TOTALS_APTA!$A$4:$BJ$126,$L45,FALSE))</f>
        <v>218811.79507088801</v>
      </c>
      <c r="P45" s="29">
        <f>IF(P39=0,0,VLOOKUP(P39,FAC_TOTALS_APTA!$A$4:$BJ$126,$L45,FALSE))</f>
        <v>179759.199908701</v>
      </c>
      <c r="Q45" s="29">
        <f>IF(Q39=0,0,VLOOKUP(Q39,FAC_TOTALS_APTA!$A$4:$BJ$126,$L45,FALSE))</f>
        <v>185766.21655585599</v>
      </c>
      <c r="R45" s="29">
        <f>IF(R39=0,0,VLOOKUP(R39,FAC_TOTALS_APTA!$A$4:$BJ$126,$L45,FALSE))</f>
        <v>165220.92939442999</v>
      </c>
      <c r="S45" s="29">
        <f>IF(S39=0,0,VLOOKUP(S39,FAC_TOTALS_APTA!$A$4:$BJ$126,$L45,FALSE))</f>
        <v>0</v>
      </c>
      <c r="T45" s="29">
        <f>IF(T39=0,0,VLOOKUP(T39,FAC_TOTALS_APTA!$A$4:$BJ$126,$L45,FALSE))</f>
        <v>0</v>
      </c>
      <c r="U45" s="29">
        <f>IF(U39=0,0,VLOOKUP(U39,FAC_TOTALS_APTA!$A$4:$BJ$126,$L45,FALSE))</f>
        <v>0</v>
      </c>
      <c r="V45" s="29">
        <f>IF(V39=0,0,VLOOKUP(V39,FAC_TOTALS_APTA!$A$4:$BJ$126,$L45,FALSE))</f>
        <v>0</v>
      </c>
      <c r="W45" s="29">
        <f>IF(W39=0,0,VLOOKUP(W39,FAC_TOTALS_APTA!$A$4:$BJ$126,$L45,FALSE))</f>
        <v>0</v>
      </c>
      <c r="X45" s="29">
        <f>IF(X39=0,0,VLOOKUP(X39,FAC_TOTALS_APTA!$A$4:$BJ$126,$L45,FALSE))</f>
        <v>0</v>
      </c>
      <c r="Y45" s="29">
        <f>IF(Y39=0,0,VLOOKUP(Y39,FAC_TOTALS_APTA!$A$4:$BJ$126,$L45,FALSE))</f>
        <v>0</v>
      </c>
      <c r="Z45" s="29">
        <f>IF(Z39=0,0,VLOOKUP(Z39,FAC_TOTALS_APTA!$A$4:$BJ$126,$L45,FALSE))</f>
        <v>0</v>
      </c>
      <c r="AA45" s="29">
        <f>IF(AA39=0,0,VLOOKUP(AA39,FAC_TOTALS_APTA!$A$4:$BJ$126,$L45,FALSE))</f>
        <v>0</v>
      </c>
      <c r="AB45" s="29">
        <f>IF(AB39=0,0,VLOOKUP(AB39,FAC_TOTALS_APTA!$A$4:$BJ$126,$L45,FALSE))</f>
        <v>0</v>
      </c>
      <c r="AC45" s="32">
        <f t="shared" si="15"/>
        <v>1188032.1748560669</v>
      </c>
      <c r="AD45" s="33">
        <f>AC45/G55</f>
        <v>1.4664676953706704E-2</v>
      </c>
    </row>
    <row r="46" spans="2:30" x14ac:dyDescent="0.25">
      <c r="B46" s="25" t="s">
        <v>73</v>
      </c>
      <c r="C46" s="116"/>
      <c r="D46" s="104" t="s">
        <v>72</v>
      </c>
      <c r="E46" s="55"/>
      <c r="F46" s="6">
        <f>MATCH($D46,FAC_TOTALS_APTA!$A$2:$BJ$2,)</f>
        <v>17</v>
      </c>
      <c r="G46" s="54">
        <f>VLOOKUP(G39,FAC_TOTALS_APTA!$A$4:$BJ$126,$F46,FALSE)</f>
        <v>0.34747122969710198</v>
      </c>
      <c r="H46" s="54">
        <f>VLOOKUP(H39,FAC_TOTALS_APTA!$A$4:$BJ$126,$F46,FALSE)</f>
        <v>0.34064764087298799</v>
      </c>
      <c r="I46" s="30">
        <f t="shared" si="12"/>
        <v>-1.963785269376761E-2</v>
      </c>
      <c r="J46" s="31" t="str">
        <f t="shared" si="13"/>
        <v/>
      </c>
      <c r="K46" s="31" t="str">
        <f t="shared" si="14"/>
        <v>TSD_POP_EMP_PCT_FAC</v>
      </c>
      <c r="L46" s="6">
        <f>MATCH($K46,FAC_TOTALS_APTA!$A$2:$BH$2,)</f>
        <v>35</v>
      </c>
      <c r="M46" s="29">
        <f>IF(M39=0,0,VLOOKUP(M39,FAC_TOTALS_APTA!$A$4:$BJ$126,$L46,FALSE))</f>
        <v>-52274.491671754702</v>
      </c>
      <c r="N46" s="29">
        <f>IF(N39=0,0,VLOOKUP(N39,FAC_TOTALS_APTA!$A$4:$BJ$126,$L46,FALSE))</f>
        <v>-78386.985472488406</v>
      </c>
      <c r="O46" s="29">
        <f>IF(O39=0,0,VLOOKUP(O39,FAC_TOTALS_APTA!$A$4:$BJ$126,$L46,FALSE))</f>
        <v>-8501.87047731452</v>
      </c>
      <c r="P46" s="29">
        <f>IF(P39=0,0,VLOOKUP(P39,FAC_TOTALS_APTA!$A$4:$BJ$126,$L46,FALSE))</f>
        <v>-124430.39161180001</v>
      </c>
      <c r="Q46" s="29">
        <f>IF(Q39=0,0,VLOOKUP(Q39,FAC_TOTALS_APTA!$A$4:$BJ$126,$L46,FALSE))</f>
        <v>-94599.2533760285</v>
      </c>
      <c r="R46" s="29">
        <f>IF(R39=0,0,VLOOKUP(R39,FAC_TOTALS_APTA!$A$4:$BJ$126,$L46,FALSE))</f>
        <v>98209.414715742299</v>
      </c>
      <c r="S46" s="29">
        <f>IF(S39=0,0,VLOOKUP(S39,FAC_TOTALS_APTA!$A$4:$BJ$126,$L46,FALSE))</f>
        <v>0</v>
      </c>
      <c r="T46" s="29">
        <f>IF(T39=0,0,VLOOKUP(T39,FAC_TOTALS_APTA!$A$4:$BJ$126,$L46,FALSE))</f>
        <v>0</v>
      </c>
      <c r="U46" s="29">
        <f>IF(U39=0,0,VLOOKUP(U39,FAC_TOTALS_APTA!$A$4:$BJ$126,$L46,FALSE))</f>
        <v>0</v>
      </c>
      <c r="V46" s="29">
        <f>IF(V39=0,0,VLOOKUP(V39,FAC_TOTALS_APTA!$A$4:$BJ$126,$L46,FALSE))</f>
        <v>0</v>
      </c>
      <c r="W46" s="29">
        <f>IF(W39=0,0,VLOOKUP(W39,FAC_TOTALS_APTA!$A$4:$BJ$126,$L46,FALSE))</f>
        <v>0</v>
      </c>
      <c r="X46" s="29">
        <f>IF(X39=0,0,VLOOKUP(X39,FAC_TOTALS_APTA!$A$4:$BJ$126,$L46,FALSE))</f>
        <v>0</v>
      </c>
      <c r="Y46" s="29">
        <f>IF(Y39=0,0,VLOOKUP(Y39,FAC_TOTALS_APTA!$A$4:$BJ$126,$L46,FALSE))</f>
        <v>0</v>
      </c>
      <c r="Z46" s="29">
        <f>IF(Z39=0,0,VLOOKUP(Z39,FAC_TOTALS_APTA!$A$4:$BJ$126,$L46,FALSE))</f>
        <v>0</v>
      </c>
      <c r="AA46" s="29">
        <f>IF(AA39=0,0,VLOOKUP(AA39,FAC_TOTALS_APTA!$A$4:$BJ$126,$L46,FALSE))</f>
        <v>0</v>
      </c>
      <c r="AB46" s="29">
        <f>IF(AB39=0,0,VLOOKUP(AB39,FAC_TOTALS_APTA!$A$4:$BJ$126,$L46,FALSE))</f>
        <v>0</v>
      </c>
      <c r="AC46" s="32">
        <f t="shared" si="15"/>
        <v>-259983.57789364381</v>
      </c>
      <c r="AD46" s="33">
        <f>AC46/G55</f>
        <v>-3.2091514554654491E-3</v>
      </c>
    </row>
    <row r="47" spans="2:30" x14ac:dyDescent="0.2">
      <c r="B47" s="115" t="s">
        <v>49</v>
      </c>
      <c r="C47" s="116" t="s">
        <v>21</v>
      </c>
      <c r="D47" s="124" t="s">
        <v>86</v>
      </c>
      <c r="E47" s="55"/>
      <c r="F47" s="6">
        <f>MATCH($D47,FAC_TOTALS_APTA!$A$2:$BJ$2,)</f>
        <v>18</v>
      </c>
      <c r="G47" s="34">
        <f>VLOOKUP(G39,FAC_TOTALS_APTA!$A$4:$BJ$126,$F47,FALSE)</f>
        <v>4.0037531914838302</v>
      </c>
      <c r="H47" s="34">
        <f>VLOOKUP(H39,FAC_TOTALS_APTA!$A$4:$BJ$126,$F47,FALSE)</f>
        <v>2.8674048087374802</v>
      </c>
      <c r="I47" s="30">
        <f t="shared" si="12"/>
        <v>-0.28382078724618098</v>
      </c>
      <c r="J47" s="31" t="str">
        <f t="shared" si="13"/>
        <v>_log</v>
      </c>
      <c r="K47" s="31" t="str">
        <f t="shared" si="14"/>
        <v>GAS_PRICE_2018_log_FAC</v>
      </c>
      <c r="L47" s="6">
        <f>MATCH($K47,FAC_TOTALS_APTA!$A$2:$BH$2,)</f>
        <v>36</v>
      </c>
      <c r="M47" s="29">
        <f>IF(M39=0,0,VLOOKUP(M39,FAC_TOTALS_APTA!$A$4:$BJ$126,$L47,FALSE))</f>
        <v>-356272.46684842103</v>
      </c>
      <c r="N47" s="29">
        <f>IF(N39=0,0,VLOOKUP(N39,FAC_TOTALS_APTA!$A$4:$BJ$126,$L47,FALSE))</f>
        <v>-529791.63758980401</v>
      </c>
      <c r="O47" s="29">
        <f>IF(O39=0,0,VLOOKUP(O39,FAC_TOTALS_APTA!$A$4:$BJ$126,$L47,FALSE))</f>
        <v>-2818776.6521350401</v>
      </c>
      <c r="P47" s="29">
        <f>IF(P39=0,0,VLOOKUP(P39,FAC_TOTALS_APTA!$A$4:$BJ$126,$L47,FALSE))</f>
        <v>-1013690.35141118</v>
      </c>
      <c r="Q47" s="29">
        <f>IF(Q39=0,0,VLOOKUP(Q39,FAC_TOTALS_APTA!$A$4:$BJ$126,$L47,FALSE))</f>
        <v>742646.91127479996</v>
      </c>
      <c r="R47" s="29">
        <f>IF(R39=0,0,VLOOKUP(R39,FAC_TOTALS_APTA!$A$4:$BJ$126,$L47,FALSE))</f>
        <v>892104.89036939701</v>
      </c>
      <c r="S47" s="29">
        <f>IF(S39=0,0,VLOOKUP(S39,FAC_TOTALS_APTA!$A$4:$BJ$126,$L47,FALSE))</f>
        <v>0</v>
      </c>
      <c r="T47" s="29">
        <f>IF(T39=0,0,VLOOKUP(T39,FAC_TOTALS_APTA!$A$4:$BJ$126,$L47,FALSE))</f>
        <v>0</v>
      </c>
      <c r="U47" s="29">
        <f>IF(U39=0,0,VLOOKUP(U39,FAC_TOTALS_APTA!$A$4:$BJ$126,$L47,FALSE))</f>
        <v>0</v>
      </c>
      <c r="V47" s="29">
        <f>IF(V39=0,0,VLOOKUP(V39,FAC_TOTALS_APTA!$A$4:$BJ$126,$L47,FALSE))</f>
        <v>0</v>
      </c>
      <c r="W47" s="29">
        <f>IF(W39=0,0,VLOOKUP(W39,FAC_TOTALS_APTA!$A$4:$BJ$126,$L47,FALSE))</f>
        <v>0</v>
      </c>
      <c r="X47" s="29">
        <f>IF(X39=0,0,VLOOKUP(X39,FAC_TOTALS_APTA!$A$4:$BJ$126,$L47,FALSE))</f>
        <v>0</v>
      </c>
      <c r="Y47" s="29">
        <f>IF(Y39=0,0,VLOOKUP(Y39,FAC_TOTALS_APTA!$A$4:$BJ$126,$L47,FALSE))</f>
        <v>0</v>
      </c>
      <c r="Z47" s="29">
        <f>IF(Z39=0,0,VLOOKUP(Z39,FAC_TOTALS_APTA!$A$4:$BJ$126,$L47,FALSE))</f>
        <v>0</v>
      </c>
      <c r="AA47" s="29">
        <f>IF(AA39=0,0,VLOOKUP(AA39,FAC_TOTALS_APTA!$A$4:$BJ$126,$L47,FALSE))</f>
        <v>0</v>
      </c>
      <c r="AB47" s="29">
        <f>IF(AB39=0,0,VLOOKUP(AB39,FAC_TOTALS_APTA!$A$4:$BJ$126,$L47,FALSE))</f>
        <v>0</v>
      </c>
      <c r="AC47" s="32">
        <f t="shared" si="15"/>
        <v>-3083779.3063402479</v>
      </c>
      <c r="AD47" s="33">
        <f>AC47/G55</f>
        <v>-3.8065153689532283E-2</v>
      </c>
    </row>
    <row r="48" spans="2:30" x14ac:dyDescent="0.25">
      <c r="B48" s="115" t="s">
        <v>46</v>
      </c>
      <c r="C48" s="116" t="s">
        <v>21</v>
      </c>
      <c r="D48" s="104" t="s">
        <v>14</v>
      </c>
      <c r="E48" s="55"/>
      <c r="F48" s="6">
        <f>MATCH($D48,FAC_TOTALS_APTA!$A$2:$BJ$2,)</f>
        <v>19</v>
      </c>
      <c r="G48" s="54">
        <f>VLOOKUP(G39,FAC_TOTALS_APTA!$A$4:$BJ$126,$F48,FALSE)</f>
        <v>29075.687025196399</v>
      </c>
      <c r="H48" s="54">
        <f>VLOOKUP(H39,FAC_TOTALS_APTA!$A$4:$BJ$126,$F48,FALSE)</f>
        <v>31798.715648167199</v>
      </c>
      <c r="I48" s="30">
        <f t="shared" si="12"/>
        <v>9.3653113703249025E-2</v>
      </c>
      <c r="J48" s="31" t="str">
        <f t="shared" si="13"/>
        <v>_log</v>
      </c>
      <c r="K48" s="31" t="str">
        <f t="shared" si="14"/>
        <v>TOTAL_MED_INC_INDIV_2018_log_FAC</v>
      </c>
      <c r="L48" s="6">
        <f>MATCH($K48,FAC_TOTALS_APTA!$A$2:$BH$2,)</f>
        <v>37</v>
      </c>
      <c r="M48" s="29">
        <f>IF(M39=0,0,VLOOKUP(M39,FAC_TOTALS_APTA!$A$4:$BJ$126,$L48,FALSE))</f>
        <v>-117123.5460363</v>
      </c>
      <c r="N48" s="29">
        <f>IF(N39=0,0,VLOOKUP(N39,FAC_TOTALS_APTA!$A$4:$BJ$126,$L48,FALSE))</f>
        <v>-15055.1879364374</v>
      </c>
      <c r="O48" s="29">
        <f>IF(O39=0,0,VLOOKUP(O39,FAC_TOTALS_APTA!$A$4:$BJ$126,$L48,FALSE))</f>
        <v>-292328.90178555797</v>
      </c>
      <c r="P48" s="29">
        <f>IF(P39=0,0,VLOOKUP(P39,FAC_TOTALS_APTA!$A$4:$BJ$126,$L48,FALSE))</f>
        <v>-101614.43410161699</v>
      </c>
      <c r="Q48" s="29">
        <f>IF(Q39=0,0,VLOOKUP(Q39,FAC_TOTALS_APTA!$A$4:$BJ$126,$L48,FALSE))</f>
        <v>30454.559875506999</v>
      </c>
      <c r="R48" s="29">
        <f>IF(R39=0,0,VLOOKUP(R39,FAC_TOTALS_APTA!$A$4:$BJ$126,$L48,FALSE))</f>
        <v>-20921.416167017898</v>
      </c>
      <c r="S48" s="29">
        <f>IF(S39=0,0,VLOOKUP(S39,FAC_TOTALS_APTA!$A$4:$BJ$126,$L48,FALSE))</f>
        <v>0</v>
      </c>
      <c r="T48" s="29">
        <f>IF(T39=0,0,VLOOKUP(T39,FAC_TOTALS_APTA!$A$4:$BJ$126,$L48,FALSE))</f>
        <v>0</v>
      </c>
      <c r="U48" s="29">
        <f>IF(U39=0,0,VLOOKUP(U39,FAC_TOTALS_APTA!$A$4:$BJ$126,$L48,FALSE))</f>
        <v>0</v>
      </c>
      <c r="V48" s="29">
        <f>IF(V39=0,0,VLOOKUP(V39,FAC_TOTALS_APTA!$A$4:$BJ$126,$L48,FALSE))</f>
        <v>0</v>
      </c>
      <c r="W48" s="29">
        <f>IF(W39=0,0,VLOOKUP(W39,FAC_TOTALS_APTA!$A$4:$BJ$126,$L48,FALSE))</f>
        <v>0</v>
      </c>
      <c r="X48" s="29">
        <f>IF(X39=0,0,VLOOKUP(X39,FAC_TOTALS_APTA!$A$4:$BJ$126,$L48,FALSE))</f>
        <v>0</v>
      </c>
      <c r="Y48" s="29">
        <f>IF(Y39=0,0,VLOOKUP(Y39,FAC_TOTALS_APTA!$A$4:$BJ$126,$L48,FALSE))</f>
        <v>0</v>
      </c>
      <c r="Z48" s="29">
        <f>IF(Z39=0,0,VLOOKUP(Z39,FAC_TOTALS_APTA!$A$4:$BJ$126,$L48,FALSE))</f>
        <v>0</v>
      </c>
      <c r="AA48" s="29">
        <f>IF(AA39=0,0,VLOOKUP(AA39,FAC_TOTALS_APTA!$A$4:$BJ$126,$L48,FALSE))</f>
        <v>0</v>
      </c>
      <c r="AB48" s="29">
        <f>IF(AB39=0,0,VLOOKUP(AB39,FAC_TOTALS_APTA!$A$4:$BJ$126,$L48,FALSE))</f>
        <v>0</v>
      </c>
      <c r="AC48" s="32">
        <f t="shared" si="15"/>
        <v>-516588.92615142325</v>
      </c>
      <c r="AD48" s="33">
        <f>AC48/G55</f>
        <v>-6.376603159582505E-3</v>
      </c>
    </row>
    <row r="49" spans="1:31" x14ac:dyDescent="0.25">
      <c r="B49" s="115" t="s">
        <v>62</v>
      </c>
      <c r="C49" s="116"/>
      <c r="D49" s="104" t="s">
        <v>9</v>
      </c>
      <c r="E49" s="55"/>
      <c r="F49" s="6">
        <f>MATCH($D49,FAC_TOTALS_APTA!$A$2:$BJ$2,)</f>
        <v>20</v>
      </c>
      <c r="G49" s="29">
        <f>VLOOKUP(G39,FAC_TOTALS_APTA!$A$4:$BJ$126,$F49,FALSE)</f>
        <v>8.3624406793883406</v>
      </c>
      <c r="H49" s="29">
        <f>VLOOKUP(H39,FAC_TOTALS_APTA!$A$4:$BJ$126,$F49,FALSE)</f>
        <v>7.2343779632504601</v>
      </c>
      <c r="I49" s="30">
        <f t="shared" si="12"/>
        <v>-0.13489634897121816</v>
      </c>
      <c r="J49" s="31" t="str">
        <f t="shared" si="13"/>
        <v/>
      </c>
      <c r="K49" s="31" t="str">
        <f t="shared" si="14"/>
        <v>PCT_HH_NO_VEH_FAC</v>
      </c>
      <c r="L49" s="6">
        <f>MATCH($K49,FAC_TOTALS_APTA!$A$2:$BH$2,)</f>
        <v>38</v>
      </c>
      <c r="M49" s="29">
        <f>IF(M39=0,0,VLOOKUP(M39,FAC_TOTALS_APTA!$A$4:$BJ$126,$L49,FALSE))</f>
        <v>-25444.355680846798</v>
      </c>
      <c r="N49" s="29">
        <f>IF(N39=0,0,VLOOKUP(N39,FAC_TOTALS_APTA!$A$4:$BJ$126,$L49,FALSE))</f>
        <v>-2082.7772824305598</v>
      </c>
      <c r="O49" s="29">
        <f>IF(O39=0,0,VLOOKUP(O39,FAC_TOTALS_APTA!$A$4:$BJ$126,$L49,FALSE))</f>
        <v>-40078.801937793804</v>
      </c>
      <c r="P49" s="29">
        <f>IF(P39=0,0,VLOOKUP(P39,FAC_TOTALS_APTA!$A$4:$BJ$126,$L49,FALSE))</f>
        <v>-50993.096488037103</v>
      </c>
      <c r="Q49" s="29">
        <f>IF(Q39=0,0,VLOOKUP(Q39,FAC_TOTALS_APTA!$A$4:$BJ$126,$L49,FALSE))</f>
        <v>-37061.344078253001</v>
      </c>
      <c r="R49" s="29">
        <f>IF(R39=0,0,VLOOKUP(R39,FAC_TOTALS_APTA!$A$4:$BJ$126,$L49,FALSE))</f>
        <v>-37690.944584694596</v>
      </c>
      <c r="S49" s="29">
        <f>IF(S39=0,0,VLOOKUP(S39,FAC_TOTALS_APTA!$A$4:$BJ$126,$L49,FALSE))</f>
        <v>0</v>
      </c>
      <c r="T49" s="29">
        <f>IF(T39=0,0,VLOOKUP(T39,FAC_TOTALS_APTA!$A$4:$BJ$126,$L49,FALSE))</f>
        <v>0</v>
      </c>
      <c r="U49" s="29">
        <f>IF(U39=0,0,VLOOKUP(U39,FAC_TOTALS_APTA!$A$4:$BJ$126,$L49,FALSE))</f>
        <v>0</v>
      </c>
      <c r="V49" s="29">
        <f>IF(V39=0,0,VLOOKUP(V39,FAC_TOTALS_APTA!$A$4:$BJ$126,$L49,FALSE))</f>
        <v>0</v>
      </c>
      <c r="W49" s="29">
        <f>IF(W39=0,0,VLOOKUP(W39,FAC_TOTALS_APTA!$A$4:$BJ$126,$L49,FALSE))</f>
        <v>0</v>
      </c>
      <c r="X49" s="29">
        <f>IF(X39=0,0,VLOOKUP(X39,FAC_TOTALS_APTA!$A$4:$BJ$126,$L49,FALSE))</f>
        <v>0</v>
      </c>
      <c r="Y49" s="29">
        <f>IF(Y39=0,0,VLOOKUP(Y39,FAC_TOTALS_APTA!$A$4:$BJ$126,$L49,FALSE))</f>
        <v>0</v>
      </c>
      <c r="Z49" s="29">
        <f>IF(Z39=0,0,VLOOKUP(Z39,FAC_TOTALS_APTA!$A$4:$BJ$126,$L49,FALSE))</f>
        <v>0</v>
      </c>
      <c r="AA49" s="29">
        <f>IF(AA39=0,0,VLOOKUP(AA39,FAC_TOTALS_APTA!$A$4:$BJ$126,$L49,FALSE))</f>
        <v>0</v>
      </c>
      <c r="AB49" s="29">
        <f>IF(AB39=0,0,VLOOKUP(AB39,FAC_TOTALS_APTA!$A$4:$BJ$126,$L49,FALSE))</f>
        <v>0</v>
      </c>
      <c r="AC49" s="32">
        <f t="shared" si="15"/>
        <v>-193351.32005205587</v>
      </c>
      <c r="AD49" s="33">
        <f>AC49/G55</f>
        <v>-2.3866648624054922E-3</v>
      </c>
    </row>
    <row r="50" spans="1:31" x14ac:dyDescent="0.25">
      <c r="B50" s="115" t="s">
        <v>47</v>
      </c>
      <c r="C50" s="116"/>
      <c r="D50" s="104" t="s">
        <v>28</v>
      </c>
      <c r="E50" s="55"/>
      <c r="F50" s="6">
        <f>MATCH($D50,FAC_TOTALS_APTA!$A$2:$BJ$2,)</f>
        <v>21</v>
      </c>
      <c r="G50" s="34">
        <f>VLOOKUP(G39,FAC_TOTALS_APTA!$A$4:$BJ$126,$F50,FALSE)</f>
        <v>4.4248857901299896</v>
      </c>
      <c r="H50" s="34">
        <f>VLOOKUP(H39,FAC_TOTALS_APTA!$A$4:$BJ$126,$F50,FALSE)</f>
        <v>5.8615759225582398</v>
      </c>
      <c r="I50" s="30">
        <f t="shared" si="12"/>
        <v>0.32468411628451199</v>
      </c>
      <c r="J50" s="31" t="str">
        <f t="shared" si="13"/>
        <v/>
      </c>
      <c r="K50" s="31" t="str">
        <f t="shared" si="14"/>
        <v>JTW_HOME_PCT_FAC</v>
      </c>
      <c r="L50" s="6">
        <f>MATCH($K50,FAC_TOTALS_APTA!$A$2:$BH$2,)</f>
        <v>39</v>
      </c>
      <c r="M50" s="29">
        <f>IF(M39=0,0,VLOOKUP(M39,FAC_TOTALS_APTA!$A$4:$BJ$126,$L50,FALSE))</f>
        <v>-5821.7889840178004</v>
      </c>
      <c r="N50" s="29">
        <f>IF(N39=0,0,VLOOKUP(N39,FAC_TOTALS_APTA!$A$4:$BJ$126,$L50,FALSE))</f>
        <v>-58297.567394464597</v>
      </c>
      <c r="O50" s="29">
        <f>IF(O39=0,0,VLOOKUP(O39,FAC_TOTALS_APTA!$A$4:$BJ$126,$L50,FALSE))</f>
        <v>-114992.00766075699</v>
      </c>
      <c r="P50" s="29">
        <f>IF(P39=0,0,VLOOKUP(P39,FAC_TOTALS_APTA!$A$4:$BJ$126,$L50,FALSE))</f>
        <v>-441473.32258357003</v>
      </c>
      <c r="Q50" s="29">
        <f>IF(Q39=0,0,VLOOKUP(Q39,FAC_TOTALS_APTA!$A$4:$BJ$126,$L50,FALSE))</f>
        <v>-218600.783257667</v>
      </c>
      <c r="R50" s="29">
        <f>IF(R39=0,0,VLOOKUP(R39,FAC_TOTALS_APTA!$A$4:$BJ$126,$L50,FALSE))</f>
        <v>-267227.85690162098</v>
      </c>
      <c r="S50" s="29">
        <f>IF(S39=0,0,VLOOKUP(S39,FAC_TOTALS_APTA!$A$4:$BJ$126,$L50,FALSE))</f>
        <v>0</v>
      </c>
      <c r="T50" s="29">
        <f>IF(T39=0,0,VLOOKUP(T39,FAC_TOTALS_APTA!$A$4:$BJ$126,$L50,FALSE))</f>
        <v>0</v>
      </c>
      <c r="U50" s="29">
        <f>IF(U39=0,0,VLOOKUP(U39,FAC_TOTALS_APTA!$A$4:$BJ$126,$L50,FALSE))</f>
        <v>0</v>
      </c>
      <c r="V50" s="29">
        <f>IF(V39=0,0,VLOOKUP(V39,FAC_TOTALS_APTA!$A$4:$BJ$126,$L50,FALSE))</f>
        <v>0</v>
      </c>
      <c r="W50" s="29">
        <f>IF(W39=0,0,VLOOKUP(W39,FAC_TOTALS_APTA!$A$4:$BJ$126,$L50,FALSE))</f>
        <v>0</v>
      </c>
      <c r="X50" s="29">
        <f>IF(X39=0,0,VLOOKUP(X39,FAC_TOTALS_APTA!$A$4:$BJ$126,$L50,FALSE))</f>
        <v>0</v>
      </c>
      <c r="Y50" s="29">
        <f>IF(Y39=0,0,VLOOKUP(Y39,FAC_TOTALS_APTA!$A$4:$BJ$126,$L50,FALSE))</f>
        <v>0</v>
      </c>
      <c r="Z50" s="29">
        <f>IF(Z39=0,0,VLOOKUP(Z39,FAC_TOTALS_APTA!$A$4:$BJ$126,$L50,FALSE))</f>
        <v>0</v>
      </c>
      <c r="AA50" s="29">
        <f>IF(AA39=0,0,VLOOKUP(AA39,FAC_TOTALS_APTA!$A$4:$BJ$126,$L50,FALSE))</f>
        <v>0</v>
      </c>
      <c r="AB50" s="29">
        <f>IF(AB39=0,0,VLOOKUP(AB39,FAC_TOTALS_APTA!$A$4:$BJ$126,$L50,FALSE))</f>
        <v>0</v>
      </c>
      <c r="AC50" s="32">
        <f t="shared" si="15"/>
        <v>-1106413.3267820973</v>
      </c>
      <c r="AD50" s="33">
        <f>AC50/G55</f>
        <v>-1.3657200838437822E-2</v>
      </c>
    </row>
    <row r="51" spans="1:31" x14ac:dyDescent="0.25">
      <c r="B51" s="115" t="s">
        <v>63</v>
      </c>
      <c r="C51" s="116"/>
      <c r="D51" s="126" t="s">
        <v>69</v>
      </c>
      <c r="E51" s="55"/>
      <c r="F51" s="6">
        <f>MATCH($D51,FAC_TOTALS_APTA!$A$2:$BJ$2,)</f>
        <v>27</v>
      </c>
      <c r="G51" s="34">
        <f>VLOOKUP(G39,FAC_TOTALS_APTA!$A$4:$BJ$126,$F51,FALSE)</f>
        <v>0</v>
      </c>
      <c r="H51" s="34">
        <f>VLOOKUP(H39,FAC_TOTALS_APTA!$A$4:$BJ$126,$F51,FALSE)</f>
        <v>4.2089191369055401</v>
      </c>
      <c r="I51" s="30" t="str">
        <f t="shared" si="12"/>
        <v>-</v>
      </c>
      <c r="J51" s="31"/>
      <c r="K51" s="31" t="str">
        <f t="shared" si="14"/>
        <v>YEARS_SINCE_TNC_RAIL_MID_FAC</v>
      </c>
      <c r="L51" s="6">
        <f>MATCH($K51,FAC_TOTALS_APTA!$A$2:$BH$2,)</f>
        <v>45</v>
      </c>
      <c r="M51" s="29">
        <f>IF(M39=0,0,VLOOKUP(M39,FAC_TOTALS_APTA!$A$4:$BJ$126,$L51,FALSE))</f>
        <v>0</v>
      </c>
      <c r="N51" s="29">
        <f>IF(N39=0,0,VLOOKUP(N39,FAC_TOTALS_APTA!$A$4:$BJ$126,$L51,FALSE))</f>
        <v>-281733.35655798198</v>
      </c>
      <c r="O51" s="29">
        <f>IF(O39=0,0,VLOOKUP(O39,FAC_TOTALS_APTA!$A$4:$BJ$126,$L51,FALSE))</f>
        <v>-1210173.6145287801</v>
      </c>
      <c r="P51" s="29">
        <f>IF(P39=0,0,VLOOKUP(P39,FAC_TOTALS_APTA!$A$4:$BJ$126,$L51,FALSE))</f>
        <v>-1306447.35565139</v>
      </c>
      <c r="Q51" s="29">
        <f>IF(Q39=0,0,VLOOKUP(Q39,FAC_TOTALS_APTA!$A$4:$BJ$126,$L51,FALSE))</f>
        <v>-1288943.75661953</v>
      </c>
      <c r="R51" s="29">
        <f>IF(R39=0,0,VLOOKUP(R39,FAC_TOTALS_APTA!$A$4:$BJ$126,$L51,FALSE))</f>
        <v>-1239249.0338570899</v>
      </c>
      <c r="S51" s="29">
        <f>IF(S39=0,0,VLOOKUP(S39,FAC_TOTALS_APTA!$A$4:$BJ$126,$L51,FALSE))</f>
        <v>0</v>
      </c>
      <c r="T51" s="29">
        <f>IF(T39=0,0,VLOOKUP(T39,FAC_TOTALS_APTA!$A$4:$BJ$126,$L51,FALSE))</f>
        <v>0</v>
      </c>
      <c r="U51" s="29">
        <f>IF(U39=0,0,VLOOKUP(U39,FAC_TOTALS_APTA!$A$4:$BJ$126,$L51,FALSE))</f>
        <v>0</v>
      </c>
      <c r="V51" s="29">
        <f>IF(V39=0,0,VLOOKUP(V39,FAC_TOTALS_APTA!$A$4:$BJ$126,$L51,FALSE))</f>
        <v>0</v>
      </c>
      <c r="W51" s="29">
        <f>IF(W39=0,0,VLOOKUP(W39,FAC_TOTALS_APTA!$A$4:$BJ$126,$L51,FALSE))</f>
        <v>0</v>
      </c>
      <c r="X51" s="29">
        <f>IF(X39=0,0,VLOOKUP(X39,FAC_TOTALS_APTA!$A$4:$BJ$126,$L51,FALSE))</f>
        <v>0</v>
      </c>
      <c r="Y51" s="29">
        <f>IF(Y39=0,0,VLOOKUP(Y39,FAC_TOTALS_APTA!$A$4:$BJ$126,$L51,FALSE))</f>
        <v>0</v>
      </c>
      <c r="Z51" s="29">
        <f>IF(Z39=0,0,VLOOKUP(Z39,FAC_TOTALS_APTA!$A$4:$BJ$126,$L51,FALSE))</f>
        <v>0</v>
      </c>
      <c r="AA51" s="29">
        <f>IF(AA39=0,0,VLOOKUP(AA39,FAC_TOTALS_APTA!$A$4:$BJ$126,$L51,FALSE))</f>
        <v>0</v>
      </c>
      <c r="AB51" s="29">
        <f>IF(AB39=0,0,VLOOKUP(AB39,FAC_TOTALS_APTA!$A$4:$BJ$126,$L51,FALSE))</f>
        <v>0</v>
      </c>
      <c r="AC51" s="32">
        <f t="shared" si="15"/>
        <v>-5326547.1172147729</v>
      </c>
      <c r="AD51" s="33">
        <f>AC51/G55</f>
        <v>-6.5749139127579473E-2</v>
      </c>
    </row>
    <row r="52" spans="1:31" hidden="1" x14ac:dyDescent="0.25">
      <c r="B52" s="115" t="s">
        <v>64</v>
      </c>
      <c r="C52" s="116"/>
      <c r="D52" s="104" t="s">
        <v>43</v>
      </c>
      <c r="E52" s="55"/>
      <c r="F52" s="6">
        <f>MATCH($D52,FAC_TOTALS_APTA!$A$2:$BJ$2,)</f>
        <v>28</v>
      </c>
      <c r="G52" s="34">
        <f>VLOOKUP(G39,FAC_TOTALS_APTA!$A$4:$BJ$126,$F52,FALSE)</f>
        <v>0.34080460599745599</v>
      </c>
      <c r="H52" s="34">
        <f>VLOOKUP(H39,FAC_TOTALS_APTA!$A$4:$BJ$126,$F52,FALSE)</f>
        <v>0.84038901753350603</v>
      </c>
      <c r="I52" s="30">
        <f t="shared" si="12"/>
        <v>1.4658968885525545</v>
      </c>
      <c r="J52" s="31" t="str">
        <f t="shared" ref="J52:J53" si="16">IF(C52="Log","_log","")</f>
        <v/>
      </c>
      <c r="K52" s="31" t="str">
        <f t="shared" si="14"/>
        <v>BIKE_SHARE_FAC</v>
      </c>
      <c r="L52" s="6">
        <f>MATCH($K52,FAC_TOTALS_APTA!$A$2:$BH$2,)</f>
        <v>46</v>
      </c>
      <c r="M52" s="29">
        <f>IF(M39=0,0,VLOOKUP(M39,FAC_TOTALS_APTA!$A$4:$BJ$126,$L52,FALSE))</f>
        <v>-231652.00537981899</v>
      </c>
      <c r="N52" s="29">
        <f>IF(N39=0,0,VLOOKUP(N39,FAC_TOTALS_APTA!$A$4:$BJ$126,$L52,FALSE))</f>
        <v>-3542.4470511587401</v>
      </c>
      <c r="O52" s="29">
        <f>IF(O39=0,0,VLOOKUP(O39,FAC_TOTALS_APTA!$A$4:$BJ$126,$L52,FALSE))</f>
        <v>-122700.95609658401</v>
      </c>
      <c r="P52" s="29">
        <f>IF(P39=0,0,VLOOKUP(P39,FAC_TOTALS_APTA!$A$4:$BJ$126,$L52,FALSE))</f>
        <v>-62299.756680369799</v>
      </c>
      <c r="Q52" s="29">
        <f>IF(Q39=0,0,VLOOKUP(Q39,FAC_TOTALS_APTA!$A$4:$BJ$126,$L52,FALSE))</f>
        <v>-96382.065598162997</v>
      </c>
      <c r="R52" s="29">
        <f>IF(R39=0,0,VLOOKUP(R39,FAC_TOTALS_APTA!$A$4:$BJ$126,$L52,FALSE))</f>
        <v>-25932.2214135965</v>
      </c>
      <c r="S52" s="29">
        <f>IF(S39=0,0,VLOOKUP(S39,FAC_TOTALS_APTA!$A$4:$BJ$126,$L52,FALSE))</f>
        <v>0</v>
      </c>
      <c r="T52" s="29">
        <f>IF(T39=0,0,VLOOKUP(T39,FAC_TOTALS_APTA!$A$4:$BJ$126,$L52,FALSE))</f>
        <v>0</v>
      </c>
      <c r="U52" s="29">
        <f>IF(U39=0,0,VLOOKUP(U39,FAC_TOTALS_APTA!$A$4:$BJ$126,$L52,FALSE))</f>
        <v>0</v>
      </c>
      <c r="V52" s="29">
        <f>IF(V39=0,0,VLOOKUP(V39,FAC_TOTALS_APTA!$A$4:$BJ$126,$L52,FALSE))</f>
        <v>0</v>
      </c>
      <c r="W52" s="29">
        <f>IF(W39=0,0,VLOOKUP(W39,FAC_TOTALS_APTA!$A$4:$BJ$126,$L52,FALSE))</f>
        <v>0</v>
      </c>
      <c r="X52" s="29">
        <f>IF(X39=0,0,VLOOKUP(X39,FAC_TOTALS_APTA!$A$4:$BJ$126,$L52,FALSE))</f>
        <v>0</v>
      </c>
      <c r="Y52" s="29">
        <f>IF(Y39=0,0,VLOOKUP(Y39,FAC_TOTALS_APTA!$A$4:$BJ$126,$L52,FALSE))</f>
        <v>0</v>
      </c>
      <c r="Z52" s="29">
        <f>IF(Z39=0,0,VLOOKUP(Z39,FAC_TOTALS_APTA!$A$4:$BJ$126,$L52,FALSE))</f>
        <v>0</v>
      </c>
      <c r="AA52" s="29">
        <f>IF(AA39=0,0,VLOOKUP(AA39,FAC_TOTALS_APTA!$A$4:$BJ$126,$L52,FALSE))</f>
        <v>0</v>
      </c>
      <c r="AB52" s="29">
        <f>IF(AB39=0,0,VLOOKUP(AB39,FAC_TOTALS_APTA!$A$4:$BJ$126,$L52,FALSE))</f>
        <v>0</v>
      </c>
      <c r="AC52" s="32">
        <f t="shared" si="15"/>
        <v>-542509.45221969101</v>
      </c>
      <c r="AD52" s="33">
        <f>AC52/G55</f>
        <v>-6.6965575760589207E-3</v>
      </c>
    </row>
    <row r="53" spans="1:31" hidden="1" x14ac:dyDescent="0.25">
      <c r="B53" s="127" t="s">
        <v>65</v>
      </c>
      <c r="C53" s="128"/>
      <c r="D53" s="129" t="s">
        <v>44</v>
      </c>
      <c r="E53" s="56"/>
      <c r="F53" s="7">
        <f>MATCH($D53,FAC_TOTALS_APTA!$A$2:$BJ$2,)</f>
        <v>29</v>
      </c>
      <c r="G53" s="35">
        <f>VLOOKUP(G39,FAC_TOTALS_APTA!$A$4:$BJ$126,$F53,FALSE)</f>
        <v>0</v>
      </c>
      <c r="H53" s="35">
        <f>VLOOKUP(H39,FAC_TOTALS_APTA!$A$4:$BJ$126,$F53,FALSE)</f>
        <v>0.54726427516599196</v>
      </c>
      <c r="I53" s="36" t="str">
        <f t="shared" si="12"/>
        <v>-</v>
      </c>
      <c r="J53" s="37" t="str">
        <f t="shared" si="16"/>
        <v/>
      </c>
      <c r="K53" s="37" t="str">
        <f t="shared" si="14"/>
        <v>scooter_flag_FAC</v>
      </c>
      <c r="L53" s="7">
        <f>MATCH($K53,FAC_TOTALS_APTA!$A$2:$BH$2,)</f>
        <v>47</v>
      </c>
      <c r="M53" s="38">
        <f>IF(M39=0,0,VLOOKUP(M39,FAC_TOTALS_APTA!$A$4:$BJ$126,$L53,FALSE))</f>
        <v>0</v>
      </c>
      <c r="N53" s="38">
        <f>IF(N39=0,0,VLOOKUP(N39,FAC_TOTALS_APTA!$A$4:$BJ$126,$L53,FALSE))</f>
        <v>0</v>
      </c>
      <c r="O53" s="38">
        <f>IF(O39=0,0,VLOOKUP(O39,FAC_TOTALS_APTA!$A$4:$BJ$126,$L53,FALSE))</f>
        <v>0</v>
      </c>
      <c r="P53" s="38">
        <f>IF(P39=0,0,VLOOKUP(P39,FAC_TOTALS_APTA!$A$4:$BJ$126,$L53,FALSE))</f>
        <v>0</v>
      </c>
      <c r="Q53" s="38">
        <f>IF(Q39=0,0,VLOOKUP(Q39,FAC_TOTALS_APTA!$A$4:$BJ$126,$L53,FALSE))</f>
        <v>0</v>
      </c>
      <c r="R53" s="38">
        <f>IF(R39=0,0,VLOOKUP(R39,FAC_TOTALS_APTA!$A$4:$BJ$126,$L53,FALSE))</f>
        <v>-1638346.39994865</v>
      </c>
      <c r="S53" s="38">
        <f>IF(S39=0,0,VLOOKUP(S39,FAC_TOTALS_APTA!$A$4:$BJ$126,$L53,FALSE))</f>
        <v>0</v>
      </c>
      <c r="T53" s="38">
        <f>IF(T39=0,0,VLOOKUP(T39,FAC_TOTALS_APTA!$A$4:$BJ$126,$L53,FALSE))</f>
        <v>0</v>
      </c>
      <c r="U53" s="38">
        <f>IF(U39=0,0,VLOOKUP(U39,FAC_TOTALS_APTA!$A$4:$BJ$126,$L53,FALSE))</f>
        <v>0</v>
      </c>
      <c r="V53" s="38">
        <f>IF(V39=0,0,VLOOKUP(V39,FAC_TOTALS_APTA!$A$4:$BJ$126,$L53,FALSE))</f>
        <v>0</v>
      </c>
      <c r="W53" s="38">
        <f>IF(W39=0,0,VLOOKUP(W39,FAC_TOTALS_APTA!$A$4:$BJ$126,$L53,FALSE))</f>
        <v>0</v>
      </c>
      <c r="X53" s="38">
        <f>IF(X39=0,0,VLOOKUP(X39,FAC_TOTALS_APTA!$A$4:$BJ$126,$L53,FALSE))</f>
        <v>0</v>
      </c>
      <c r="Y53" s="38">
        <f>IF(Y39=0,0,VLOOKUP(Y39,FAC_TOTALS_APTA!$A$4:$BJ$126,$L53,FALSE))</f>
        <v>0</v>
      </c>
      <c r="Z53" s="38">
        <f>IF(Z39=0,0,VLOOKUP(Z39,FAC_TOTALS_APTA!$A$4:$BJ$126,$L53,FALSE))</f>
        <v>0</v>
      </c>
      <c r="AA53" s="38">
        <f>IF(AA39=0,0,VLOOKUP(AA39,FAC_TOTALS_APTA!$A$4:$BJ$126,$L53,FALSE))</f>
        <v>0</v>
      </c>
      <c r="AB53" s="38">
        <f>IF(AB39=0,0,VLOOKUP(AB39,FAC_TOTALS_APTA!$A$4:$BJ$126,$L53,FALSE))</f>
        <v>0</v>
      </c>
      <c r="AC53" s="39">
        <f t="shared" si="15"/>
        <v>-1638346.39994865</v>
      </c>
      <c r="AD53" s="40">
        <f>AC53/G55</f>
        <v>-2.0223207083112964E-2</v>
      </c>
    </row>
    <row r="54" spans="1:31" x14ac:dyDescent="0.25">
      <c r="B54" s="41" t="s">
        <v>53</v>
      </c>
      <c r="C54" s="42"/>
      <c r="D54" s="41" t="s">
        <v>45</v>
      </c>
      <c r="E54" s="43"/>
      <c r="F54" s="44"/>
      <c r="G54" s="45"/>
      <c r="H54" s="45"/>
      <c r="I54" s="46"/>
      <c r="J54" s="47"/>
      <c r="K54" s="47" t="str">
        <f t="shared" ref="K54" si="17">CONCATENATE(D54,J54,"_FAC")</f>
        <v>New_Reporter_FAC</v>
      </c>
      <c r="L54" s="44">
        <f>MATCH($K54,FAC_TOTALS_APTA!$A$2:$BH$2,)</f>
        <v>51</v>
      </c>
      <c r="M54" s="45">
        <f>IF(M39=0,0,VLOOKUP(M39,FAC_TOTALS_APTA!$A$4:$BJ$126,$L54,FALSE))</f>
        <v>0</v>
      </c>
      <c r="N54" s="45">
        <f>IF(N39=0,0,VLOOKUP(N39,FAC_TOTALS_APTA!$A$4:$BJ$126,$L54,FALSE))</f>
        <v>0</v>
      </c>
      <c r="O54" s="45">
        <f>IF(O39=0,0,VLOOKUP(O39,FAC_TOTALS_APTA!$A$4:$BJ$126,$L54,FALSE))</f>
        <v>0</v>
      </c>
      <c r="P54" s="45">
        <f>IF(P39=0,0,VLOOKUP(P39,FAC_TOTALS_APTA!$A$4:$BJ$126,$L54,FALSE))</f>
        <v>0</v>
      </c>
      <c r="Q54" s="45">
        <f>IF(Q39=0,0,VLOOKUP(Q39,FAC_TOTALS_APTA!$A$4:$BJ$126,$L54,FALSE))</f>
        <v>0</v>
      </c>
      <c r="R54" s="45">
        <f>IF(R39=0,0,VLOOKUP(R39,FAC_TOTALS_APTA!$A$4:$BJ$126,$L54,FALSE))</f>
        <v>0</v>
      </c>
      <c r="S54" s="45">
        <f>IF(S39=0,0,VLOOKUP(S39,FAC_TOTALS_APTA!$A$4:$BJ$126,$L54,FALSE))</f>
        <v>0</v>
      </c>
      <c r="T54" s="45">
        <f>IF(T39=0,0,VLOOKUP(T39,FAC_TOTALS_APTA!$A$4:$BJ$126,$L54,FALSE))</f>
        <v>0</v>
      </c>
      <c r="U54" s="45">
        <f>IF(U39=0,0,VLOOKUP(U39,FAC_TOTALS_APTA!$A$4:$BJ$126,$L54,FALSE))</f>
        <v>0</v>
      </c>
      <c r="V54" s="45">
        <f>IF(V39=0,0,VLOOKUP(V39,FAC_TOTALS_APTA!$A$4:$BJ$126,$L54,FALSE))</f>
        <v>0</v>
      </c>
      <c r="W54" s="45">
        <f>IF(W39=0,0,VLOOKUP(W39,FAC_TOTALS_APTA!$A$4:$BJ$126,$L54,FALSE))</f>
        <v>0</v>
      </c>
      <c r="X54" s="45">
        <f>IF(X39=0,0,VLOOKUP(X39,FAC_TOTALS_APTA!$A$4:$BJ$126,$L54,FALSE))</f>
        <v>0</v>
      </c>
      <c r="Y54" s="45">
        <f>IF(Y39=0,0,VLOOKUP(Y39,FAC_TOTALS_APTA!$A$4:$BJ$126,$L54,FALSE))</f>
        <v>0</v>
      </c>
      <c r="Z54" s="45">
        <f>IF(Z39=0,0,VLOOKUP(Z39,FAC_TOTALS_APTA!$A$4:$BJ$126,$L54,FALSE))</f>
        <v>0</v>
      </c>
      <c r="AA54" s="45">
        <f>IF(AA39=0,0,VLOOKUP(AA39,FAC_TOTALS_APTA!$A$4:$BJ$126,$L54,FALSE))</f>
        <v>0</v>
      </c>
      <c r="AB54" s="45">
        <f>IF(AB39=0,0,VLOOKUP(AB39,FAC_TOTALS_APTA!$A$4:$BJ$126,$L54,FALSE))</f>
        <v>0</v>
      </c>
      <c r="AC54" s="48">
        <f>SUM(M54:AB54)</f>
        <v>0</v>
      </c>
      <c r="AD54" s="49">
        <f>AC54/G56</f>
        <v>0</v>
      </c>
    </row>
    <row r="55" spans="1:31" s="107" customFormat="1" ht="15.75" customHeight="1" x14ac:dyDescent="0.25">
      <c r="A55" s="106"/>
      <c r="B55" s="25" t="s">
        <v>66</v>
      </c>
      <c r="C55" s="28"/>
      <c r="D55" s="6" t="s">
        <v>6</v>
      </c>
      <c r="E55" s="55"/>
      <c r="F55" s="6">
        <f>MATCH($D55,FAC_TOTALS_APTA!$A$2:$BH$2,)</f>
        <v>10</v>
      </c>
      <c r="G55" s="110">
        <f>VLOOKUP(G39,FAC_TOTALS_APTA!$A$4:$BJ$126,$F55,FALSE)</f>
        <v>81013184.170809507</v>
      </c>
      <c r="H55" s="110">
        <f>VLOOKUP(H39,FAC_TOTALS_APTA!$A$4:$BH$126,$F55,FALSE)</f>
        <v>78015501.523594007</v>
      </c>
      <c r="I55" s="112">
        <f t="shared" ref="I55" si="18">H55/G55-1</f>
        <v>-3.7002404952941159E-2</v>
      </c>
      <c r="J55" s="31"/>
      <c r="K55" s="31"/>
      <c r="L55" s="6"/>
      <c r="M55" s="29">
        <f t="shared" ref="M55:AB55" si="19">SUM(M41:M48)</f>
        <v>3093664.6033138274</v>
      </c>
      <c r="N55" s="29">
        <f t="shared" si="19"/>
        <v>795041.74939550902</v>
      </c>
      <c r="O55" s="29">
        <f t="shared" si="19"/>
        <v>-3056715.9651225898</v>
      </c>
      <c r="P55" s="29">
        <f t="shared" si="19"/>
        <v>1547707.644823974</v>
      </c>
      <c r="Q55" s="29">
        <f t="shared" si="19"/>
        <v>544134.12097978638</v>
      </c>
      <c r="R55" s="29">
        <f t="shared" si="19"/>
        <v>2852723.1675861222</v>
      </c>
      <c r="S55" s="29">
        <f t="shared" si="19"/>
        <v>0</v>
      </c>
      <c r="T55" s="29">
        <f t="shared" si="19"/>
        <v>0</v>
      </c>
      <c r="U55" s="29">
        <f t="shared" si="19"/>
        <v>0</v>
      </c>
      <c r="V55" s="29">
        <f t="shared" si="19"/>
        <v>0</v>
      </c>
      <c r="W55" s="29">
        <f t="shared" si="19"/>
        <v>0</v>
      </c>
      <c r="X55" s="29">
        <f t="shared" si="19"/>
        <v>0</v>
      </c>
      <c r="Y55" s="29">
        <f t="shared" si="19"/>
        <v>0</v>
      </c>
      <c r="Z55" s="29">
        <f t="shared" si="19"/>
        <v>0</v>
      </c>
      <c r="AA55" s="29">
        <f t="shared" si="19"/>
        <v>0</v>
      </c>
      <c r="AB55" s="29">
        <f t="shared" si="19"/>
        <v>0</v>
      </c>
      <c r="AC55" s="32">
        <f>H55-G55</f>
        <v>-2997682.6472155005</v>
      </c>
      <c r="AD55" s="33">
        <f>I55</f>
        <v>-3.7002404952941159E-2</v>
      </c>
      <c r="AE55" s="106"/>
    </row>
    <row r="56" spans="1:31" ht="13.5" thickBot="1" x14ac:dyDescent="0.3">
      <c r="B56" s="9" t="s">
        <v>50</v>
      </c>
      <c r="C56" s="23"/>
      <c r="D56" s="23" t="s">
        <v>4</v>
      </c>
      <c r="E56" s="23"/>
      <c r="F56" s="23">
        <f>MATCH($D56,FAC_TOTALS_APTA!$A$2:$BH$2,)</f>
        <v>8</v>
      </c>
      <c r="G56" s="111">
        <f>VLOOKUP(G39,FAC_TOTALS_APTA!$A$4:$BH$126,$F56,FALSE)</f>
        <v>81673687</v>
      </c>
      <c r="H56" s="111">
        <f>VLOOKUP(H39,FAC_TOTALS_APTA!$A$4:$BH$126,$F56,FALSE)</f>
        <v>76851197</v>
      </c>
      <c r="I56" s="113">
        <f t="shared" ref="I56" si="20">H56/G56-1</f>
        <v>-5.9045822187505759E-2</v>
      </c>
      <c r="J56" s="50"/>
      <c r="K56" s="50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51">
        <f>H56-G56</f>
        <v>-4822490</v>
      </c>
      <c r="AD56" s="52">
        <f>I56</f>
        <v>-5.9045822187505759E-2</v>
      </c>
    </row>
    <row r="57" spans="1:31" ht="14.25" thickTop="1" thickBot="1" x14ac:dyDescent="0.3">
      <c r="B57" s="57" t="s">
        <v>67</v>
      </c>
      <c r="C57" s="58"/>
      <c r="D57" s="58"/>
      <c r="E57" s="59"/>
      <c r="F57" s="58"/>
      <c r="G57" s="58"/>
      <c r="H57" s="58"/>
      <c r="I57" s="60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2">
        <f>AD56-AD55</f>
        <v>-2.20434172345646E-2</v>
      </c>
    </row>
    <row r="58" spans="1:31" ht="13.5" thickTop="1" x14ac:dyDescent="0.25"/>
    <row r="59" spans="1:31" s="10" customFormat="1" x14ac:dyDescent="0.25">
      <c r="B59" s="78" t="s">
        <v>25</v>
      </c>
      <c r="C59" s="76"/>
      <c r="E59" s="76"/>
      <c r="F59" s="76"/>
      <c r="G59" s="76"/>
      <c r="H59" s="76"/>
      <c r="I59" s="77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1" x14ac:dyDescent="0.25">
      <c r="B60" s="74" t="s">
        <v>16</v>
      </c>
      <c r="C60" s="75" t="s">
        <v>17</v>
      </c>
      <c r="D60" s="10"/>
      <c r="E60" s="76"/>
      <c r="F60" s="76"/>
      <c r="G60" s="76"/>
      <c r="H60" s="76"/>
      <c r="I60" s="77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1" x14ac:dyDescent="0.25">
      <c r="B61" s="74"/>
      <c r="C61" s="75"/>
      <c r="D61" s="10"/>
      <c r="E61" s="76"/>
      <c r="F61" s="76"/>
      <c r="G61" s="76"/>
      <c r="H61" s="76"/>
      <c r="I61" s="77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1" x14ac:dyDescent="0.25">
      <c r="B62" s="78" t="s">
        <v>15</v>
      </c>
      <c r="C62" s="79">
        <v>1</v>
      </c>
      <c r="D62" s="10"/>
      <c r="E62" s="76"/>
      <c r="F62" s="76"/>
      <c r="G62" s="76"/>
      <c r="H62" s="76"/>
      <c r="I62" s="77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1" ht="13.5" thickBot="1" x14ac:dyDescent="0.3">
      <c r="B63" s="80" t="s">
        <v>34</v>
      </c>
      <c r="C63" s="81">
        <v>3</v>
      </c>
      <c r="D63" s="2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1:31" ht="13.5" thickTop="1" x14ac:dyDescent="0.25">
      <c r="B64" s="74"/>
      <c r="C64" s="76"/>
      <c r="D64" s="62"/>
      <c r="E64" s="76"/>
      <c r="F64" s="76"/>
      <c r="G64" s="169" t="s">
        <v>51</v>
      </c>
      <c r="H64" s="169"/>
      <c r="I64" s="169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69" t="s">
        <v>55</v>
      </c>
      <c r="AD64" s="169"/>
    </row>
    <row r="65" spans="2:33" x14ac:dyDescent="0.25">
      <c r="B65" s="84" t="s">
        <v>18</v>
      </c>
      <c r="C65" s="85" t="s">
        <v>19</v>
      </c>
      <c r="D65" s="7" t="s">
        <v>20</v>
      </c>
      <c r="E65" s="86"/>
      <c r="F65" s="86"/>
      <c r="G65" s="85">
        <f>$C$1</f>
        <v>2012</v>
      </c>
      <c r="H65" s="85">
        <f>$C$2</f>
        <v>2018</v>
      </c>
      <c r="I65" s="85" t="s">
        <v>22</v>
      </c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 t="s">
        <v>24</v>
      </c>
      <c r="AD65" s="85" t="s">
        <v>22</v>
      </c>
    </row>
    <row r="66" spans="2:33" ht="14.1" hidden="1" customHeight="1" x14ac:dyDescent="0.25">
      <c r="B66" s="74"/>
      <c r="C66" s="77"/>
      <c r="D66" s="6"/>
      <c r="E66" s="76"/>
      <c r="F66" s="76"/>
      <c r="G66" s="76"/>
      <c r="H66" s="76"/>
      <c r="I66" s="77"/>
      <c r="J66" s="76"/>
      <c r="K66" s="76"/>
      <c r="L66" s="76"/>
      <c r="M66" s="76">
        <v>1</v>
      </c>
      <c r="N66" s="76">
        <v>2</v>
      </c>
      <c r="O66" s="76">
        <v>3</v>
      </c>
      <c r="P66" s="76">
        <v>4</v>
      </c>
      <c r="Q66" s="76">
        <v>5</v>
      </c>
      <c r="R66" s="76">
        <v>6</v>
      </c>
      <c r="S66" s="76">
        <v>7</v>
      </c>
      <c r="T66" s="76">
        <v>8</v>
      </c>
      <c r="U66" s="76">
        <v>9</v>
      </c>
      <c r="V66" s="76">
        <v>10</v>
      </c>
      <c r="W66" s="76">
        <v>11</v>
      </c>
      <c r="X66" s="76">
        <v>12</v>
      </c>
      <c r="Y66" s="76">
        <v>13</v>
      </c>
      <c r="Z66" s="76">
        <v>14</v>
      </c>
      <c r="AA66" s="76">
        <v>15</v>
      </c>
      <c r="AB66" s="76">
        <v>16</v>
      </c>
      <c r="AC66" s="76"/>
      <c r="AD66" s="76"/>
    </row>
    <row r="67" spans="2:33" ht="14.1" hidden="1" customHeight="1" x14ac:dyDescent="0.25">
      <c r="B67" s="74"/>
      <c r="C67" s="77"/>
      <c r="D67" s="6"/>
      <c r="E67" s="76"/>
      <c r="F67" s="76"/>
      <c r="G67" s="76" t="str">
        <f>CONCATENATE($C62,"_",$C63,"_",G65)</f>
        <v>1_3_2012</v>
      </c>
      <c r="H67" s="76" t="str">
        <f>CONCATENATE($C62,"_",$C63,"_",H65)</f>
        <v>1_3_2018</v>
      </c>
      <c r="I67" s="77"/>
      <c r="J67" s="76"/>
      <c r="K67" s="76"/>
      <c r="L67" s="76"/>
      <c r="M67" s="76" t="str">
        <f>IF($G65+M66&gt;$H65,0,CONCATENATE($C62,"_",$C63,"_",$G65+M66))</f>
        <v>1_3_2013</v>
      </c>
      <c r="N67" s="76" t="str">
        <f t="shared" ref="N67:AB67" si="21">IF($G65+N66&gt;$H65,0,CONCATENATE($C62,"_",$C63,"_",$G65+N66))</f>
        <v>1_3_2014</v>
      </c>
      <c r="O67" s="76" t="str">
        <f t="shared" si="21"/>
        <v>1_3_2015</v>
      </c>
      <c r="P67" s="76" t="str">
        <f t="shared" si="21"/>
        <v>1_3_2016</v>
      </c>
      <c r="Q67" s="76" t="str">
        <f t="shared" si="21"/>
        <v>1_3_2017</v>
      </c>
      <c r="R67" s="76" t="str">
        <f t="shared" si="21"/>
        <v>1_3_2018</v>
      </c>
      <c r="S67" s="76">
        <f t="shared" si="21"/>
        <v>0</v>
      </c>
      <c r="T67" s="76">
        <f t="shared" si="21"/>
        <v>0</v>
      </c>
      <c r="U67" s="76">
        <f t="shared" si="21"/>
        <v>0</v>
      </c>
      <c r="V67" s="76">
        <f t="shared" si="21"/>
        <v>0</v>
      </c>
      <c r="W67" s="76">
        <f t="shared" si="21"/>
        <v>0</v>
      </c>
      <c r="X67" s="76">
        <f t="shared" si="21"/>
        <v>0</v>
      </c>
      <c r="Y67" s="76">
        <f t="shared" si="21"/>
        <v>0</v>
      </c>
      <c r="Z67" s="76">
        <f t="shared" si="21"/>
        <v>0</v>
      </c>
      <c r="AA67" s="76">
        <f t="shared" si="21"/>
        <v>0</v>
      </c>
      <c r="AB67" s="76">
        <f t="shared" si="21"/>
        <v>0</v>
      </c>
      <c r="AC67" s="76"/>
      <c r="AD67" s="76"/>
    </row>
    <row r="68" spans="2:33" ht="14.1" hidden="1" customHeight="1" x14ac:dyDescent="0.25">
      <c r="B68" s="74"/>
      <c r="C68" s="77"/>
      <c r="D68" s="6"/>
      <c r="E68" s="76"/>
      <c r="F68" s="76" t="s">
        <v>23</v>
      </c>
      <c r="G68" s="87"/>
      <c r="H68" s="87"/>
      <c r="I68" s="77"/>
      <c r="J68" s="76"/>
      <c r="K68" s="76"/>
      <c r="L68" s="76" t="s">
        <v>23</v>
      </c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2:33" x14ac:dyDescent="0.25">
      <c r="B69" s="115" t="s">
        <v>31</v>
      </c>
      <c r="C69" s="116" t="s">
        <v>21</v>
      </c>
      <c r="D69" s="104" t="s">
        <v>90</v>
      </c>
      <c r="E69" s="88"/>
      <c r="F69" s="76">
        <f>MATCH($D69,FAC_TOTALS_APTA!$A$2:$BJ$2,)</f>
        <v>13</v>
      </c>
      <c r="G69" s="87" t="e">
        <f>VLOOKUP(G67,FAC_TOTALS_APTA!$A$4:$BJ$126,$F69,FALSE)</f>
        <v>#N/A</v>
      </c>
      <c r="H69" s="87" t="e">
        <f>VLOOKUP(H67,FAC_TOTALS_APTA!$A$4:$BJ$126,$F69,FALSE)</f>
        <v>#N/A</v>
      </c>
      <c r="I69" s="89" t="str">
        <f>IFERROR(H69/G69-1,"-")</f>
        <v>-</v>
      </c>
      <c r="J69" s="90" t="str">
        <f>IF(C69="Log","_log","")</f>
        <v>_log</v>
      </c>
      <c r="K69" s="90" t="str">
        <f>CONCATENATE(D69,J69,"_FAC")</f>
        <v>VRM_ADJ_MIDLOW_log_FAC</v>
      </c>
      <c r="L69" s="76">
        <f>MATCH($K69,FAC_TOTALS_APTA!$A$2:$BH$2,)</f>
        <v>31</v>
      </c>
      <c r="M69" s="87" t="e">
        <f>IF(M67=0,0,VLOOKUP(M67,FAC_TOTALS_APTA!$A$4:$BJ$126,$L69,FALSE))</f>
        <v>#N/A</v>
      </c>
      <c r="N69" s="87" t="e">
        <f>IF(N67=0,0,VLOOKUP(N67,FAC_TOTALS_APTA!$A$4:$BJ$126,$L69,FALSE))</f>
        <v>#N/A</v>
      </c>
      <c r="O69" s="87" t="e">
        <f>IF(O67=0,0,VLOOKUP(O67,FAC_TOTALS_APTA!$A$4:$BJ$126,$L69,FALSE))</f>
        <v>#N/A</v>
      </c>
      <c r="P69" s="87" t="e">
        <f>IF(P67=0,0,VLOOKUP(P67,FAC_TOTALS_APTA!$A$4:$BJ$126,$L69,FALSE))</f>
        <v>#N/A</v>
      </c>
      <c r="Q69" s="87" t="e">
        <f>IF(Q67=0,0,VLOOKUP(Q67,FAC_TOTALS_APTA!$A$4:$BJ$126,$L69,FALSE))</f>
        <v>#N/A</v>
      </c>
      <c r="R69" s="87" t="e">
        <f>IF(R67=0,0,VLOOKUP(R67,FAC_TOTALS_APTA!$A$4:$BJ$126,$L69,FALSE))</f>
        <v>#N/A</v>
      </c>
      <c r="S69" s="87">
        <f>IF(S67=0,0,VLOOKUP(S67,FAC_TOTALS_APTA!$A$4:$BJ$126,$L69,FALSE))</f>
        <v>0</v>
      </c>
      <c r="T69" s="87">
        <f>IF(T67=0,0,VLOOKUP(T67,FAC_TOTALS_APTA!$A$4:$BJ$126,$L69,FALSE))</f>
        <v>0</v>
      </c>
      <c r="U69" s="87">
        <f>IF(U67=0,0,VLOOKUP(U67,FAC_TOTALS_APTA!$A$4:$BJ$126,$L69,FALSE))</f>
        <v>0</v>
      </c>
      <c r="V69" s="87">
        <f>IF(V67=0,0,VLOOKUP(V67,FAC_TOTALS_APTA!$A$4:$BJ$126,$L69,FALSE))</f>
        <v>0</v>
      </c>
      <c r="W69" s="87">
        <f>IF(W67=0,0,VLOOKUP(W67,FAC_TOTALS_APTA!$A$4:$BJ$126,$L69,FALSE))</f>
        <v>0</v>
      </c>
      <c r="X69" s="87">
        <f>IF(X67=0,0,VLOOKUP(X67,FAC_TOTALS_APTA!$A$4:$BJ$126,$L69,FALSE))</f>
        <v>0</v>
      </c>
      <c r="Y69" s="87">
        <f>IF(Y67=0,0,VLOOKUP(Y67,FAC_TOTALS_APTA!$A$4:$BJ$126,$L69,FALSE))</f>
        <v>0</v>
      </c>
      <c r="Z69" s="87">
        <f>IF(Z67=0,0,VLOOKUP(Z67,FAC_TOTALS_APTA!$A$4:$BJ$126,$L69,FALSE))</f>
        <v>0</v>
      </c>
      <c r="AA69" s="87">
        <f>IF(AA67=0,0,VLOOKUP(AA67,FAC_TOTALS_APTA!$A$4:$BJ$126,$L69,FALSE))</f>
        <v>0</v>
      </c>
      <c r="AB69" s="87">
        <f>IF(AB67=0,0,VLOOKUP(AB67,FAC_TOTALS_APTA!$A$4:$BJ$126,$L69,FALSE))</f>
        <v>0</v>
      </c>
      <c r="AC69" s="91" t="e">
        <f>SUM(M69:AB69)</f>
        <v>#N/A</v>
      </c>
      <c r="AD69" s="92" t="e">
        <f>AC69/G83</f>
        <v>#N/A</v>
      </c>
    </row>
    <row r="70" spans="2:33" x14ac:dyDescent="0.25">
      <c r="B70" s="115" t="s">
        <v>52</v>
      </c>
      <c r="C70" s="116" t="s">
        <v>21</v>
      </c>
      <c r="D70" s="104" t="s">
        <v>78</v>
      </c>
      <c r="E70" s="88"/>
      <c r="F70" s="76">
        <f>MATCH($D70,FAC_TOTALS_APTA!$A$2:$BJ$2,)</f>
        <v>15</v>
      </c>
      <c r="G70" s="93" t="e">
        <f>VLOOKUP(G67,FAC_TOTALS_APTA!$A$4:$BJ$126,$F70,FALSE)</f>
        <v>#N/A</v>
      </c>
      <c r="H70" s="93" t="e">
        <f>VLOOKUP(H67,FAC_TOTALS_APTA!$A$4:$BJ$126,$F70,FALSE)</f>
        <v>#N/A</v>
      </c>
      <c r="I70" s="89" t="str">
        <f t="shared" ref="I70:I81" si="22">IFERROR(H70/G70-1,"-")</f>
        <v>-</v>
      </c>
      <c r="J70" s="90" t="str">
        <f t="shared" ref="J70:J78" si="23">IF(C70="Log","_log","")</f>
        <v>_log</v>
      </c>
      <c r="K70" s="90" t="str">
        <f t="shared" ref="K70:K81" si="24">CONCATENATE(D70,J70,"_FAC")</f>
        <v>FARE_per_UPT_cleaned_2018_MIDLOW_log_FAC</v>
      </c>
      <c r="L70" s="76">
        <f>MATCH($K70,FAC_TOTALS_APTA!$A$2:$BH$2,)</f>
        <v>33</v>
      </c>
      <c r="M70" s="87" t="e">
        <f>IF(M67=0,0,VLOOKUP(M67,FAC_TOTALS_APTA!$A$4:$BJ$126,$L70,FALSE))</f>
        <v>#N/A</v>
      </c>
      <c r="N70" s="87" t="e">
        <f>IF(N67=0,0,VLOOKUP(N67,FAC_TOTALS_APTA!$A$4:$BJ$126,$L70,FALSE))</f>
        <v>#N/A</v>
      </c>
      <c r="O70" s="87" t="e">
        <f>IF(O67=0,0,VLOOKUP(O67,FAC_TOTALS_APTA!$A$4:$BJ$126,$L70,FALSE))</f>
        <v>#N/A</v>
      </c>
      <c r="P70" s="87" t="e">
        <f>IF(P67=0,0,VLOOKUP(P67,FAC_TOTALS_APTA!$A$4:$BJ$126,$L70,FALSE))</f>
        <v>#N/A</v>
      </c>
      <c r="Q70" s="87" t="e">
        <f>IF(Q67=0,0,VLOOKUP(Q67,FAC_TOTALS_APTA!$A$4:$BJ$126,$L70,FALSE))</f>
        <v>#N/A</v>
      </c>
      <c r="R70" s="87" t="e">
        <f>IF(R67=0,0,VLOOKUP(R67,FAC_TOTALS_APTA!$A$4:$BJ$126,$L70,FALSE))</f>
        <v>#N/A</v>
      </c>
      <c r="S70" s="87">
        <f>IF(S67=0,0,VLOOKUP(S67,FAC_TOTALS_APTA!$A$4:$BJ$126,$L70,FALSE))</f>
        <v>0</v>
      </c>
      <c r="T70" s="87">
        <f>IF(T67=0,0,VLOOKUP(T67,FAC_TOTALS_APTA!$A$4:$BJ$126,$L70,FALSE))</f>
        <v>0</v>
      </c>
      <c r="U70" s="87">
        <f>IF(U67=0,0,VLOOKUP(U67,FAC_TOTALS_APTA!$A$4:$BJ$126,$L70,FALSE))</f>
        <v>0</v>
      </c>
      <c r="V70" s="87">
        <f>IF(V67=0,0,VLOOKUP(V67,FAC_TOTALS_APTA!$A$4:$BJ$126,$L70,FALSE))</f>
        <v>0</v>
      </c>
      <c r="W70" s="87">
        <f>IF(W67=0,0,VLOOKUP(W67,FAC_TOTALS_APTA!$A$4:$BJ$126,$L70,FALSE))</f>
        <v>0</v>
      </c>
      <c r="X70" s="87">
        <f>IF(X67=0,0,VLOOKUP(X67,FAC_TOTALS_APTA!$A$4:$BJ$126,$L70,FALSE))</f>
        <v>0</v>
      </c>
      <c r="Y70" s="87">
        <f>IF(Y67=0,0,VLOOKUP(Y67,FAC_TOTALS_APTA!$A$4:$BJ$126,$L70,FALSE))</f>
        <v>0</v>
      </c>
      <c r="Z70" s="87">
        <f>IF(Z67=0,0,VLOOKUP(Z67,FAC_TOTALS_APTA!$A$4:$BJ$126,$L70,FALSE))</f>
        <v>0</v>
      </c>
      <c r="AA70" s="87">
        <f>IF(AA67=0,0,VLOOKUP(AA67,FAC_TOTALS_APTA!$A$4:$BJ$126,$L70,FALSE))</f>
        <v>0</v>
      </c>
      <c r="AB70" s="87">
        <f>IF(AB67=0,0,VLOOKUP(AB67,FAC_TOTALS_APTA!$A$4:$BJ$126,$L70,FALSE))</f>
        <v>0</v>
      </c>
      <c r="AC70" s="91" t="e">
        <f t="shared" ref="AC70:AC81" si="25">SUM(M70:AB70)</f>
        <v>#N/A</v>
      </c>
      <c r="AD70" s="92" t="e">
        <f>AC70/G83</f>
        <v>#N/A</v>
      </c>
    </row>
    <row r="71" spans="2:33" x14ac:dyDescent="0.25">
      <c r="B71" s="115" t="s">
        <v>82</v>
      </c>
      <c r="C71" s="116"/>
      <c r="D71" s="104" t="s">
        <v>80</v>
      </c>
      <c r="E71" s="118"/>
      <c r="F71" s="104">
        <f>MATCH($D71,FAC_TOTALS_APTA!$A$2:$BJ$2,)</f>
        <v>23</v>
      </c>
      <c r="G71" s="117" t="e">
        <f>VLOOKUP(G67,FAC_TOTALS_APTA!$A$4:$BJ$126,$F71,FALSE)</f>
        <v>#N/A</v>
      </c>
      <c r="H71" s="117" t="e">
        <f>VLOOKUP(H67,FAC_TOTALS_APTA!$A$4:$BJ$126,$F71,FALSE)</f>
        <v>#N/A</v>
      </c>
      <c r="I71" s="30" t="str">
        <f>IFERROR(H71/G71-1,"-")</f>
        <v>-</v>
      </c>
      <c r="J71" s="120" t="str">
        <f t="shared" si="23"/>
        <v/>
      </c>
      <c r="K71" s="120" t="str">
        <f t="shared" si="24"/>
        <v>RESTRUCTURE_FAC</v>
      </c>
      <c r="L71" s="104">
        <f>MATCH($K71,FAC_TOTALS_APTA!$A$2:$BH$2,)</f>
        <v>41</v>
      </c>
      <c r="M71" s="117" t="e">
        <f>IF(M67=0,0,VLOOKUP(M67,FAC_TOTALS_APTA!$A$4:$BJ$126,$L71,FALSE))</f>
        <v>#N/A</v>
      </c>
      <c r="N71" s="117" t="e">
        <f>IF(N67=0,0,VLOOKUP(N67,FAC_TOTALS_APTA!$A$4:$BJ$126,$L71,FALSE))</f>
        <v>#N/A</v>
      </c>
      <c r="O71" s="117" t="e">
        <f>IF(O67=0,0,VLOOKUP(O67,FAC_TOTALS_APTA!$A$4:$BJ$126,$L71,FALSE))</f>
        <v>#N/A</v>
      </c>
      <c r="P71" s="117" t="e">
        <f>IF(P67=0,0,VLOOKUP(P67,FAC_TOTALS_APTA!$A$4:$BJ$126,$L71,FALSE))</f>
        <v>#N/A</v>
      </c>
      <c r="Q71" s="117" t="e">
        <f>IF(Q67=0,0,VLOOKUP(Q67,FAC_TOTALS_APTA!$A$4:$BJ$126,$L71,FALSE))</f>
        <v>#N/A</v>
      </c>
      <c r="R71" s="117" t="e">
        <f>IF(R67=0,0,VLOOKUP(R67,FAC_TOTALS_APTA!$A$4:$BJ$126,$L71,FALSE))</f>
        <v>#N/A</v>
      </c>
      <c r="S71" s="117">
        <f>IF(S67=0,0,VLOOKUP(S67,FAC_TOTALS_APTA!$A$4:$BJ$126,$L71,FALSE))</f>
        <v>0</v>
      </c>
      <c r="T71" s="117">
        <f>IF(T67=0,0,VLOOKUP(T67,FAC_TOTALS_APTA!$A$4:$BJ$126,$L71,FALSE))</f>
        <v>0</v>
      </c>
      <c r="U71" s="117">
        <f>IF(U67=0,0,VLOOKUP(U67,FAC_TOTALS_APTA!$A$4:$BJ$126,$L71,FALSE))</f>
        <v>0</v>
      </c>
      <c r="V71" s="117">
        <f>IF(V67=0,0,VLOOKUP(V67,FAC_TOTALS_APTA!$A$4:$BJ$126,$L71,FALSE))</f>
        <v>0</v>
      </c>
      <c r="W71" s="117">
        <f>IF(W67=0,0,VLOOKUP(W67,FAC_TOTALS_APTA!$A$4:$BJ$126,$L71,FALSE))</f>
        <v>0</v>
      </c>
      <c r="X71" s="117">
        <f>IF(X67=0,0,VLOOKUP(X67,FAC_TOTALS_APTA!$A$4:$BJ$126,$L71,FALSE))</f>
        <v>0</v>
      </c>
      <c r="Y71" s="117">
        <f>IF(Y67=0,0,VLOOKUP(Y67,FAC_TOTALS_APTA!$A$4:$BJ$126,$L71,FALSE))</f>
        <v>0</v>
      </c>
      <c r="Z71" s="117">
        <f>IF(Z67=0,0,VLOOKUP(Z67,FAC_TOTALS_APTA!$A$4:$BJ$126,$L71,FALSE))</f>
        <v>0</v>
      </c>
      <c r="AA71" s="117">
        <f>IF(AA67=0,0,VLOOKUP(AA67,FAC_TOTALS_APTA!$A$4:$BJ$126,$L71,FALSE))</f>
        <v>0</v>
      </c>
      <c r="AB71" s="117">
        <f>IF(AB67=0,0,VLOOKUP(AB67,FAC_TOTALS_APTA!$A$4:$BJ$126,$L71,FALSE))</f>
        <v>0</v>
      </c>
      <c r="AC71" s="121" t="e">
        <f t="shared" si="25"/>
        <v>#N/A</v>
      </c>
      <c r="AD71" s="122" t="e">
        <f>AC71/G84</f>
        <v>#N/A</v>
      </c>
    </row>
    <row r="72" spans="2:33" x14ac:dyDescent="0.25">
      <c r="B72" s="115" t="s">
        <v>85</v>
      </c>
      <c r="C72" s="116"/>
      <c r="D72" s="104" t="s">
        <v>79</v>
      </c>
      <c r="E72" s="118"/>
      <c r="F72" s="104">
        <f>MATCH($D72,FAC_TOTALS_APTA!$A$2:$BJ$2,)</f>
        <v>22</v>
      </c>
      <c r="G72" s="54" t="e">
        <f>VLOOKUP(G67,FAC_TOTALS_APTA!$A$4:$BJ$126,$F72,FALSE)</f>
        <v>#N/A</v>
      </c>
      <c r="H72" s="54" t="e">
        <f>VLOOKUP(H67,FAC_TOTALS_APTA!$A$4:$BJ$126,$F72,FALSE)</f>
        <v>#N/A</v>
      </c>
      <c r="I72" s="30" t="str">
        <f>IFERROR(H72/G72-1,"-")</f>
        <v>-</v>
      </c>
      <c r="J72" s="31" t="str">
        <f t="shared" si="23"/>
        <v/>
      </c>
      <c r="K72" s="31" t="str">
        <f t="shared" si="24"/>
        <v>MAINTENANCE_WMATA_FAC</v>
      </c>
      <c r="L72" s="6">
        <f>MATCH($K72,FAC_TOTALS_APTA!$A$2:$BH$2,)</f>
        <v>40</v>
      </c>
      <c r="M72" s="29">
        <f>IF(M68=0,0,VLOOKUP(M68,FAC_TOTALS_APTA!$A$4:$BJ$126,$L72,FALSE))</f>
        <v>0</v>
      </c>
      <c r="N72" s="29">
        <f>IF(N68=0,0,VLOOKUP(N68,FAC_TOTALS_APTA!$A$4:$BJ$126,$L72,FALSE))</f>
        <v>0</v>
      </c>
      <c r="O72" s="29">
        <f>IF(O68=0,0,VLOOKUP(O68,FAC_TOTALS_APTA!$A$4:$BJ$126,$L72,FALSE))</f>
        <v>0</v>
      </c>
      <c r="P72" s="29">
        <f>IF(P68=0,0,VLOOKUP(P68,FAC_TOTALS_APTA!$A$4:$BJ$126,$L72,FALSE))</f>
        <v>0</v>
      </c>
      <c r="Q72" s="29">
        <f>IF(Q68=0,0,VLOOKUP(Q68,FAC_TOTALS_APTA!$A$4:$BJ$126,$L72,FALSE))</f>
        <v>0</v>
      </c>
      <c r="R72" s="29">
        <f>IF(R68=0,0,VLOOKUP(R68,FAC_TOTALS_APTA!$A$4:$BJ$126,$L72,FALSE))</f>
        <v>0</v>
      </c>
      <c r="S72" s="29">
        <f>IF(S68=0,0,VLOOKUP(S68,FAC_TOTALS_APTA!$A$4:$BJ$126,$L72,FALSE))</f>
        <v>0</v>
      </c>
      <c r="T72" s="29">
        <f>IF(T68=0,0,VLOOKUP(T68,FAC_TOTALS_APTA!$A$4:$BJ$126,$L72,FALSE))</f>
        <v>0</v>
      </c>
      <c r="U72" s="29">
        <f>IF(U68=0,0,VLOOKUP(U68,FAC_TOTALS_APTA!$A$4:$BJ$126,$L72,FALSE))</f>
        <v>0</v>
      </c>
      <c r="V72" s="29">
        <f>IF(V68=0,0,VLOOKUP(V68,FAC_TOTALS_APTA!$A$4:$BJ$126,$L72,FALSE))</f>
        <v>0</v>
      </c>
      <c r="W72" s="29">
        <f>IF(W68=0,0,VLOOKUP(W68,FAC_TOTALS_APTA!$A$4:$BJ$126,$L72,FALSE))</f>
        <v>0</v>
      </c>
      <c r="X72" s="29">
        <f>IF(X68=0,0,VLOOKUP(X68,FAC_TOTALS_APTA!$A$4:$BJ$126,$L72,FALSE))</f>
        <v>0</v>
      </c>
      <c r="Y72" s="29">
        <f>IF(Y68=0,0,VLOOKUP(Y68,FAC_TOTALS_APTA!$A$4:$BJ$126,$L72,FALSE))</f>
        <v>0</v>
      </c>
      <c r="Z72" s="29">
        <f>IF(Z68=0,0,VLOOKUP(Z68,FAC_TOTALS_APTA!$A$4:$BJ$126,$L72,FALSE))</f>
        <v>0</v>
      </c>
      <c r="AA72" s="29">
        <f>IF(AA68=0,0,VLOOKUP(AA68,FAC_TOTALS_APTA!$A$4:$BJ$126,$L72,FALSE))</f>
        <v>0</v>
      </c>
      <c r="AB72" s="29">
        <f>IF(AB68=0,0,VLOOKUP(AB68,FAC_TOTALS_APTA!$A$4:$BJ$126,$L72,FALSE))</f>
        <v>0</v>
      </c>
      <c r="AC72" s="32">
        <f t="shared" si="25"/>
        <v>0</v>
      </c>
      <c r="AD72" s="33" t="e">
        <f>AC72/G84</f>
        <v>#N/A</v>
      </c>
    </row>
    <row r="73" spans="2:33" x14ac:dyDescent="0.25">
      <c r="B73" s="115" t="s">
        <v>48</v>
      </c>
      <c r="C73" s="116" t="s">
        <v>21</v>
      </c>
      <c r="D73" s="104" t="s">
        <v>8</v>
      </c>
      <c r="E73" s="88"/>
      <c r="F73" s="76">
        <f>MATCH($D73,FAC_TOTALS_APTA!$A$2:$BJ$2,)</f>
        <v>16</v>
      </c>
      <c r="G73" s="87" t="e">
        <f>VLOOKUP(G67,FAC_TOTALS_APTA!$A$4:$BJ$126,$F73,FALSE)</f>
        <v>#N/A</v>
      </c>
      <c r="H73" s="87" t="e">
        <f>VLOOKUP(H67,FAC_TOTALS_APTA!$A$4:$BJ$126,$F73,FALSE)</f>
        <v>#N/A</v>
      </c>
      <c r="I73" s="89" t="str">
        <f t="shared" si="22"/>
        <v>-</v>
      </c>
      <c r="J73" s="90" t="str">
        <f t="shared" si="23"/>
        <v>_log</v>
      </c>
      <c r="K73" s="90" t="str">
        <f t="shared" si="24"/>
        <v>POP_EMP_log_FAC</v>
      </c>
      <c r="L73" s="76">
        <f>MATCH($K73,FAC_TOTALS_APTA!$A$2:$BH$2,)</f>
        <v>34</v>
      </c>
      <c r="M73" s="87" t="e">
        <f>IF(M67=0,0,VLOOKUP(M67,FAC_TOTALS_APTA!$A$4:$BJ$126,$L73,FALSE))</f>
        <v>#N/A</v>
      </c>
      <c r="N73" s="87" t="e">
        <f>IF(N67=0,0,VLOOKUP(N67,FAC_TOTALS_APTA!$A$4:$BJ$126,$L73,FALSE))</f>
        <v>#N/A</v>
      </c>
      <c r="O73" s="87" t="e">
        <f>IF(O67=0,0,VLOOKUP(O67,FAC_TOTALS_APTA!$A$4:$BJ$126,$L73,FALSE))</f>
        <v>#N/A</v>
      </c>
      <c r="P73" s="87" t="e">
        <f>IF(P67=0,0,VLOOKUP(P67,FAC_TOTALS_APTA!$A$4:$BJ$126,$L73,FALSE))</f>
        <v>#N/A</v>
      </c>
      <c r="Q73" s="87" t="e">
        <f>IF(Q67=0,0,VLOOKUP(Q67,FAC_TOTALS_APTA!$A$4:$BJ$126,$L73,FALSE))</f>
        <v>#N/A</v>
      </c>
      <c r="R73" s="87" t="e">
        <f>IF(R67=0,0,VLOOKUP(R67,FAC_TOTALS_APTA!$A$4:$BJ$126,$L73,FALSE))</f>
        <v>#N/A</v>
      </c>
      <c r="S73" s="87">
        <f>IF(S67=0,0,VLOOKUP(S67,FAC_TOTALS_APTA!$A$4:$BJ$126,$L73,FALSE))</f>
        <v>0</v>
      </c>
      <c r="T73" s="87">
        <f>IF(T67=0,0,VLOOKUP(T67,FAC_TOTALS_APTA!$A$4:$BJ$126,$L73,FALSE))</f>
        <v>0</v>
      </c>
      <c r="U73" s="87">
        <f>IF(U67=0,0,VLOOKUP(U67,FAC_TOTALS_APTA!$A$4:$BJ$126,$L73,FALSE))</f>
        <v>0</v>
      </c>
      <c r="V73" s="87">
        <f>IF(V67=0,0,VLOOKUP(V67,FAC_TOTALS_APTA!$A$4:$BJ$126,$L73,FALSE))</f>
        <v>0</v>
      </c>
      <c r="W73" s="87">
        <f>IF(W67=0,0,VLOOKUP(W67,FAC_TOTALS_APTA!$A$4:$BJ$126,$L73,FALSE))</f>
        <v>0</v>
      </c>
      <c r="X73" s="87">
        <f>IF(X67=0,0,VLOOKUP(X67,FAC_TOTALS_APTA!$A$4:$BJ$126,$L73,FALSE))</f>
        <v>0</v>
      </c>
      <c r="Y73" s="87">
        <f>IF(Y67=0,0,VLOOKUP(Y67,FAC_TOTALS_APTA!$A$4:$BJ$126,$L73,FALSE))</f>
        <v>0</v>
      </c>
      <c r="Z73" s="87">
        <f>IF(Z67=0,0,VLOOKUP(Z67,FAC_TOTALS_APTA!$A$4:$BJ$126,$L73,FALSE))</f>
        <v>0</v>
      </c>
      <c r="AA73" s="87">
        <f>IF(AA67=0,0,VLOOKUP(AA67,FAC_TOTALS_APTA!$A$4:$BJ$126,$L73,FALSE))</f>
        <v>0</v>
      </c>
      <c r="AB73" s="87">
        <f>IF(AB67=0,0,VLOOKUP(AB67,FAC_TOTALS_APTA!$A$4:$BJ$126,$L73,FALSE))</f>
        <v>0</v>
      </c>
      <c r="AC73" s="91" t="e">
        <f t="shared" si="25"/>
        <v>#N/A</v>
      </c>
      <c r="AD73" s="92" t="e">
        <f>AC73/G83</f>
        <v>#N/A</v>
      </c>
    </row>
    <row r="74" spans="2:33" x14ac:dyDescent="0.25">
      <c r="B74" s="25" t="s">
        <v>73</v>
      </c>
      <c r="C74" s="116"/>
      <c r="D74" s="104" t="s">
        <v>72</v>
      </c>
      <c r="E74" s="88"/>
      <c r="F74" s="76">
        <f>MATCH($D74,FAC_TOTALS_APTA!$A$2:$BJ$2,)</f>
        <v>17</v>
      </c>
      <c r="G74" s="93" t="e">
        <f>VLOOKUP(G67,FAC_TOTALS_APTA!$A$4:$BJ$126,$F74,FALSE)</f>
        <v>#N/A</v>
      </c>
      <c r="H74" s="93" t="e">
        <f>VLOOKUP(H67,FAC_TOTALS_APTA!$A$4:$BJ$126,$F74,FALSE)</f>
        <v>#N/A</v>
      </c>
      <c r="I74" s="89" t="str">
        <f t="shared" si="22"/>
        <v>-</v>
      </c>
      <c r="J74" s="90" t="str">
        <f t="shared" si="23"/>
        <v/>
      </c>
      <c r="K74" s="90" t="str">
        <f t="shared" si="24"/>
        <v>TSD_POP_EMP_PCT_FAC</v>
      </c>
      <c r="L74" s="76">
        <f>MATCH($K74,FAC_TOTALS_APTA!$A$2:$BH$2,)</f>
        <v>35</v>
      </c>
      <c r="M74" s="87" t="e">
        <f>IF(M67=0,0,VLOOKUP(M67,FAC_TOTALS_APTA!$A$4:$BJ$126,$L74,FALSE))</f>
        <v>#N/A</v>
      </c>
      <c r="N74" s="87" t="e">
        <f>IF(N67=0,0,VLOOKUP(N67,FAC_TOTALS_APTA!$A$4:$BJ$126,$L74,FALSE))</f>
        <v>#N/A</v>
      </c>
      <c r="O74" s="87" t="e">
        <f>IF(O67=0,0,VLOOKUP(O67,FAC_TOTALS_APTA!$A$4:$BJ$126,$L74,FALSE))</f>
        <v>#N/A</v>
      </c>
      <c r="P74" s="87" t="e">
        <f>IF(P67=0,0,VLOOKUP(P67,FAC_TOTALS_APTA!$A$4:$BJ$126,$L74,FALSE))</f>
        <v>#N/A</v>
      </c>
      <c r="Q74" s="87" t="e">
        <f>IF(Q67=0,0,VLOOKUP(Q67,FAC_TOTALS_APTA!$A$4:$BJ$126,$L74,FALSE))</f>
        <v>#N/A</v>
      </c>
      <c r="R74" s="87" t="e">
        <f>IF(R67=0,0,VLOOKUP(R67,FAC_TOTALS_APTA!$A$4:$BJ$126,$L74,FALSE))</f>
        <v>#N/A</v>
      </c>
      <c r="S74" s="87">
        <f>IF(S67=0,0,VLOOKUP(S67,FAC_TOTALS_APTA!$A$4:$BJ$126,$L74,FALSE))</f>
        <v>0</v>
      </c>
      <c r="T74" s="87">
        <f>IF(T67=0,0,VLOOKUP(T67,FAC_TOTALS_APTA!$A$4:$BJ$126,$L74,FALSE))</f>
        <v>0</v>
      </c>
      <c r="U74" s="87">
        <f>IF(U67=0,0,VLOOKUP(U67,FAC_TOTALS_APTA!$A$4:$BJ$126,$L74,FALSE))</f>
        <v>0</v>
      </c>
      <c r="V74" s="87">
        <f>IF(V67=0,0,VLOOKUP(V67,FAC_TOTALS_APTA!$A$4:$BJ$126,$L74,FALSE))</f>
        <v>0</v>
      </c>
      <c r="W74" s="87">
        <f>IF(W67=0,0,VLOOKUP(W67,FAC_TOTALS_APTA!$A$4:$BJ$126,$L74,FALSE))</f>
        <v>0</v>
      </c>
      <c r="X74" s="87">
        <f>IF(X67=0,0,VLOOKUP(X67,FAC_TOTALS_APTA!$A$4:$BJ$126,$L74,FALSE))</f>
        <v>0</v>
      </c>
      <c r="Y74" s="87">
        <f>IF(Y67=0,0,VLOOKUP(Y67,FAC_TOTALS_APTA!$A$4:$BJ$126,$L74,FALSE))</f>
        <v>0</v>
      </c>
      <c r="Z74" s="87">
        <f>IF(Z67=0,0,VLOOKUP(Z67,FAC_TOTALS_APTA!$A$4:$BJ$126,$L74,FALSE))</f>
        <v>0</v>
      </c>
      <c r="AA74" s="87">
        <f>IF(AA67=0,0,VLOOKUP(AA67,FAC_TOTALS_APTA!$A$4:$BJ$126,$L74,FALSE))</f>
        <v>0</v>
      </c>
      <c r="AB74" s="87">
        <f>IF(AB67=0,0,VLOOKUP(AB67,FAC_TOTALS_APTA!$A$4:$BJ$126,$L74,FALSE))</f>
        <v>0</v>
      </c>
      <c r="AC74" s="91" t="e">
        <f t="shared" si="25"/>
        <v>#N/A</v>
      </c>
      <c r="AD74" s="92" t="e">
        <f>AC74/G83</f>
        <v>#N/A</v>
      </c>
    </row>
    <row r="75" spans="2:33" x14ac:dyDescent="0.2">
      <c r="B75" s="115" t="s">
        <v>49</v>
      </c>
      <c r="C75" s="116" t="s">
        <v>21</v>
      </c>
      <c r="D75" s="124" t="s">
        <v>86</v>
      </c>
      <c r="E75" s="88"/>
      <c r="F75" s="76">
        <f>MATCH($D75,FAC_TOTALS_APTA!$A$2:$BJ$2,)</f>
        <v>18</v>
      </c>
      <c r="G75" s="94" t="e">
        <f>VLOOKUP(G67,FAC_TOTALS_APTA!$A$4:$BJ$126,$F75,FALSE)</f>
        <v>#N/A</v>
      </c>
      <c r="H75" s="94" t="e">
        <f>VLOOKUP(H67,FAC_TOTALS_APTA!$A$4:$BJ$126,$F75,FALSE)</f>
        <v>#N/A</v>
      </c>
      <c r="I75" s="89" t="str">
        <f t="shared" si="22"/>
        <v>-</v>
      </c>
      <c r="J75" s="90" t="str">
        <f t="shared" si="23"/>
        <v>_log</v>
      </c>
      <c r="K75" s="90" t="str">
        <f t="shared" si="24"/>
        <v>GAS_PRICE_2018_log_FAC</v>
      </c>
      <c r="L75" s="76">
        <f>MATCH($K75,FAC_TOTALS_APTA!$A$2:$BH$2,)</f>
        <v>36</v>
      </c>
      <c r="M75" s="87" t="e">
        <f>IF(M67=0,0,VLOOKUP(M67,FAC_TOTALS_APTA!$A$4:$BJ$126,$L75,FALSE))</f>
        <v>#N/A</v>
      </c>
      <c r="N75" s="87" t="e">
        <f>IF(N67=0,0,VLOOKUP(N67,FAC_TOTALS_APTA!$A$4:$BJ$126,$L75,FALSE))</f>
        <v>#N/A</v>
      </c>
      <c r="O75" s="87" t="e">
        <f>IF(O67=0,0,VLOOKUP(O67,FAC_TOTALS_APTA!$A$4:$BJ$126,$L75,FALSE))</f>
        <v>#N/A</v>
      </c>
      <c r="P75" s="87" t="e">
        <f>IF(P67=0,0,VLOOKUP(P67,FAC_TOTALS_APTA!$A$4:$BJ$126,$L75,FALSE))</f>
        <v>#N/A</v>
      </c>
      <c r="Q75" s="87" t="e">
        <f>IF(Q67=0,0,VLOOKUP(Q67,FAC_TOTALS_APTA!$A$4:$BJ$126,$L75,FALSE))</f>
        <v>#N/A</v>
      </c>
      <c r="R75" s="87" t="e">
        <f>IF(R67=0,0,VLOOKUP(R67,FAC_TOTALS_APTA!$A$4:$BJ$126,$L75,FALSE))</f>
        <v>#N/A</v>
      </c>
      <c r="S75" s="87">
        <f>IF(S67=0,0,VLOOKUP(S67,FAC_TOTALS_APTA!$A$4:$BJ$126,$L75,FALSE))</f>
        <v>0</v>
      </c>
      <c r="T75" s="87">
        <f>IF(T67=0,0,VLOOKUP(T67,FAC_TOTALS_APTA!$A$4:$BJ$126,$L75,FALSE))</f>
        <v>0</v>
      </c>
      <c r="U75" s="87">
        <f>IF(U67=0,0,VLOOKUP(U67,FAC_TOTALS_APTA!$A$4:$BJ$126,$L75,FALSE))</f>
        <v>0</v>
      </c>
      <c r="V75" s="87">
        <f>IF(V67=0,0,VLOOKUP(V67,FAC_TOTALS_APTA!$A$4:$BJ$126,$L75,FALSE))</f>
        <v>0</v>
      </c>
      <c r="W75" s="87">
        <f>IF(W67=0,0,VLOOKUP(W67,FAC_TOTALS_APTA!$A$4:$BJ$126,$L75,FALSE))</f>
        <v>0</v>
      </c>
      <c r="X75" s="87">
        <f>IF(X67=0,0,VLOOKUP(X67,FAC_TOTALS_APTA!$A$4:$BJ$126,$L75,FALSE))</f>
        <v>0</v>
      </c>
      <c r="Y75" s="87">
        <f>IF(Y67=0,0,VLOOKUP(Y67,FAC_TOTALS_APTA!$A$4:$BJ$126,$L75,FALSE))</f>
        <v>0</v>
      </c>
      <c r="Z75" s="87">
        <f>IF(Z67=0,0,VLOOKUP(Z67,FAC_TOTALS_APTA!$A$4:$BJ$126,$L75,FALSE))</f>
        <v>0</v>
      </c>
      <c r="AA75" s="87">
        <f>IF(AA67=0,0,VLOOKUP(AA67,FAC_TOTALS_APTA!$A$4:$BJ$126,$L75,FALSE))</f>
        <v>0</v>
      </c>
      <c r="AB75" s="87">
        <f>IF(AB67=0,0,VLOOKUP(AB67,FAC_TOTALS_APTA!$A$4:$BJ$126,$L75,FALSE))</f>
        <v>0</v>
      </c>
      <c r="AC75" s="91" t="e">
        <f t="shared" si="25"/>
        <v>#N/A</v>
      </c>
      <c r="AD75" s="92" t="e">
        <f>AC75/G83</f>
        <v>#N/A</v>
      </c>
    </row>
    <row r="76" spans="2:33" x14ac:dyDescent="0.25">
      <c r="B76" s="115" t="s">
        <v>46</v>
      </c>
      <c r="C76" s="116" t="s">
        <v>21</v>
      </c>
      <c r="D76" s="104" t="s">
        <v>14</v>
      </c>
      <c r="E76" s="88"/>
      <c r="F76" s="76">
        <f>MATCH($D76,FAC_TOTALS_APTA!$A$2:$BJ$2,)</f>
        <v>19</v>
      </c>
      <c r="G76" s="93" t="e">
        <f>VLOOKUP(G67,FAC_TOTALS_APTA!$A$4:$BJ$126,$F76,FALSE)</f>
        <v>#N/A</v>
      </c>
      <c r="H76" s="93" t="e">
        <f>VLOOKUP(H67,FAC_TOTALS_APTA!$A$4:$BJ$126,$F76,FALSE)</f>
        <v>#N/A</v>
      </c>
      <c r="I76" s="89" t="str">
        <f t="shared" si="22"/>
        <v>-</v>
      </c>
      <c r="J76" s="90" t="str">
        <f t="shared" si="23"/>
        <v>_log</v>
      </c>
      <c r="K76" s="90" t="str">
        <f t="shared" si="24"/>
        <v>TOTAL_MED_INC_INDIV_2018_log_FAC</v>
      </c>
      <c r="L76" s="76">
        <f>MATCH($K76,FAC_TOTALS_APTA!$A$2:$BH$2,)</f>
        <v>37</v>
      </c>
      <c r="M76" s="87" t="e">
        <f>IF(M67=0,0,VLOOKUP(M67,FAC_TOTALS_APTA!$A$4:$BJ$126,$L76,FALSE))</f>
        <v>#N/A</v>
      </c>
      <c r="N76" s="87" t="e">
        <f>IF(N67=0,0,VLOOKUP(N67,FAC_TOTALS_APTA!$A$4:$BJ$126,$L76,FALSE))</f>
        <v>#N/A</v>
      </c>
      <c r="O76" s="87" t="e">
        <f>IF(O67=0,0,VLOOKUP(O67,FAC_TOTALS_APTA!$A$4:$BJ$126,$L76,FALSE))</f>
        <v>#N/A</v>
      </c>
      <c r="P76" s="87" t="e">
        <f>IF(P67=0,0,VLOOKUP(P67,FAC_TOTALS_APTA!$A$4:$BJ$126,$L76,FALSE))</f>
        <v>#N/A</v>
      </c>
      <c r="Q76" s="87" t="e">
        <f>IF(Q67=0,0,VLOOKUP(Q67,FAC_TOTALS_APTA!$A$4:$BJ$126,$L76,FALSE))</f>
        <v>#N/A</v>
      </c>
      <c r="R76" s="87" t="e">
        <f>IF(R67=0,0,VLOOKUP(R67,FAC_TOTALS_APTA!$A$4:$BJ$126,$L76,FALSE))</f>
        <v>#N/A</v>
      </c>
      <c r="S76" s="87">
        <f>IF(S67=0,0,VLOOKUP(S67,FAC_TOTALS_APTA!$A$4:$BJ$126,$L76,FALSE))</f>
        <v>0</v>
      </c>
      <c r="T76" s="87">
        <f>IF(T67=0,0,VLOOKUP(T67,FAC_TOTALS_APTA!$A$4:$BJ$126,$L76,FALSE))</f>
        <v>0</v>
      </c>
      <c r="U76" s="87">
        <f>IF(U67=0,0,VLOOKUP(U67,FAC_TOTALS_APTA!$A$4:$BJ$126,$L76,FALSE))</f>
        <v>0</v>
      </c>
      <c r="V76" s="87">
        <f>IF(V67=0,0,VLOOKUP(V67,FAC_TOTALS_APTA!$A$4:$BJ$126,$L76,FALSE))</f>
        <v>0</v>
      </c>
      <c r="W76" s="87">
        <f>IF(W67=0,0,VLOOKUP(W67,FAC_TOTALS_APTA!$A$4:$BJ$126,$L76,FALSE))</f>
        <v>0</v>
      </c>
      <c r="X76" s="87">
        <f>IF(X67=0,0,VLOOKUP(X67,FAC_TOTALS_APTA!$A$4:$BJ$126,$L76,FALSE))</f>
        <v>0</v>
      </c>
      <c r="Y76" s="87">
        <f>IF(Y67=0,0,VLOOKUP(Y67,FAC_TOTALS_APTA!$A$4:$BJ$126,$L76,FALSE))</f>
        <v>0</v>
      </c>
      <c r="Z76" s="87">
        <f>IF(Z67=0,0,VLOOKUP(Z67,FAC_TOTALS_APTA!$A$4:$BJ$126,$L76,FALSE))</f>
        <v>0</v>
      </c>
      <c r="AA76" s="87">
        <f>IF(AA67=0,0,VLOOKUP(AA67,FAC_TOTALS_APTA!$A$4:$BJ$126,$L76,FALSE))</f>
        <v>0</v>
      </c>
      <c r="AB76" s="87">
        <f>IF(AB67=0,0,VLOOKUP(AB67,FAC_TOTALS_APTA!$A$4:$BJ$126,$L76,FALSE))</f>
        <v>0</v>
      </c>
      <c r="AC76" s="91" t="e">
        <f t="shared" si="25"/>
        <v>#N/A</v>
      </c>
      <c r="AD76" s="92" t="e">
        <f>AC76/G83</f>
        <v>#N/A</v>
      </c>
    </row>
    <row r="77" spans="2:33" x14ac:dyDescent="0.25">
      <c r="B77" s="115" t="s">
        <v>62</v>
      </c>
      <c r="C77" s="116"/>
      <c r="D77" s="104" t="s">
        <v>9</v>
      </c>
      <c r="E77" s="88"/>
      <c r="F77" s="76">
        <f>MATCH($D77,FAC_TOTALS_APTA!$A$2:$BJ$2,)</f>
        <v>20</v>
      </c>
      <c r="G77" s="87" t="e">
        <f>VLOOKUP(G67,FAC_TOTALS_APTA!$A$4:$BJ$126,$F77,FALSE)</f>
        <v>#N/A</v>
      </c>
      <c r="H77" s="87" t="e">
        <f>VLOOKUP(H67,FAC_TOTALS_APTA!$A$4:$BJ$126,$F77,FALSE)</f>
        <v>#N/A</v>
      </c>
      <c r="I77" s="89" t="str">
        <f t="shared" si="22"/>
        <v>-</v>
      </c>
      <c r="J77" s="90" t="str">
        <f t="shared" si="23"/>
        <v/>
      </c>
      <c r="K77" s="90" t="str">
        <f t="shared" si="24"/>
        <v>PCT_HH_NO_VEH_FAC</v>
      </c>
      <c r="L77" s="76">
        <f>MATCH($K77,FAC_TOTALS_APTA!$A$2:$BH$2,)</f>
        <v>38</v>
      </c>
      <c r="M77" s="87" t="e">
        <f>IF(M67=0,0,VLOOKUP(M67,FAC_TOTALS_APTA!$A$4:$BJ$126,$L77,FALSE))</f>
        <v>#N/A</v>
      </c>
      <c r="N77" s="87" t="e">
        <f>IF(N67=0,0,VLOOKUP(N67,FAC_TOTALS_APTA!$A$4:$BJ$126,$L77,FALSE))</f>
        <v>#N/A</v>
      </c>
      <c r="O77" s="87" t="e">
        <f>IF(O67=0,0,VLOOKUP(O67,FAC_TOTALS_APTA!$A$4:$BJ$126,$L77,FALSE))</f>
        <v>#N/A</v>
      </c>
      <c r="P77" s="87" t="e">
        <f>IF(P67=0,0,VLOOKUP(P67,FAC_TOTALS_APTA!$A$4:$BJ$126,$L77,FALSE))</f>
        <v>#N/A</v>
      </c>
      <c r="Q77" s="87" t="e">
        <f>IF(Q67=0,0,VLOOKUP(Q67,FAC_TOTALS_APTA!$A$4:$BJ$126,$L77,FALSE))</f>
        <v>#N/A</v>
      </c>
      <c r="R77" s="87" t="e">
        <f>IF(R67=0,0,VLOOKUP(R67,FAC_TOTALS_APTA!$A$4:$BJ$126,$L77,FALSE))</f>
        <v>#N/A</v>
      </c>
      <c r="S77" s="87">
        <f>IF(S67=0,0,VLOOKUP(S67,FAC_TOTALS_APTA!$A$4:$BJ$126,$L77,FALSE))</f>
        <v>0</v>
      </c>
      <c r="T77" s="87">
        <f>IF(T67=0,0,VLOOKUP(T67,FAC_TOTALS_APTA!$A$4:$BJ$126,$L77,FALSE))</f>
        <v>0</v>
      </c>
      <c r="U77" s="87">
        <f>IF(U67=0,0,VLOOKUP(U67,FAC_TOTALS_APTA!$A$4:$BJ$126,$L77,FALSE))</f>
        <v>0</v>
      </c>
      <c r="V77" s="87">
        <f>IF(V67=0,0,VLOOKUP(V67,FAC_TOTALS_APTA!$A$4:$BJ$126,$L77,FALSE))</f>
        <v>0</v>
      </c>
      <c r="W77" s="87">
        <f>IF(W67=0,0,VLOOKUP(W67,FAC_TOTALS_APTA!$A$4:$BJ$126,$L77,FALSE))</f>
        <v>0</v>
      </c>
      <c r="X77" s="87">
        <f>IF(X67=0,0,VLOOKUP(X67,FAC_TOTALS_APTA!$A$4:$BJ$126,$L77,FALSE))</f>
        <v>0</v>
      </c>
      <c r="Y77" s="87">
        <f>IF(Y67=0,0,VLOOKUP(Y67,FAC_TOTALS_APTA!$A$4:$BJ$126,$L77,FALSE))</f>
        <v>0</v>
      </c>
      <c r="Z77" s="87">
        <f>IF(Z67=0,0,VLOOKUP(Z67,FAC_TOTALS_APTA!$A$4:$BJ$126,$L77,FALSE))</f>
        <v>0</v>
      </c>
      <c r="AA77" s="87">
        <f>IF(AA67=0,0,VLOOKUP(AA67,FAC_TOTALS_APTA!$A$4:$BJ$126,$L77,FALSE))</f>
        <v>0</v>
      </c>
      <c r="AB77" s="87">
        <f>IF(AB67=0,0,VLOOKUP(AB67,FAC_TOTALS_APTA!$A$4:$BJ$126,$L77,FALSE))</f>
        <v>0</v>
      </c>
      <c r="AC77" s="91" t="e">
        <f t="shared" si="25"/>
        <v>#N/A</v>
      </c>
      <c r="AD77" s="92" t="e">
        <f>AC77/G83</f>
        <v>#N/A</v>
      </c>
    </row>
    <row r="78" spans="2:33" x14ac:dyDescent="0.25">
      <c r="B78" s="115" t="s">
        <v>47</v>
      </c>
      <c r="C78" s="116"/>
      <c r="D78" s="104" t="s">
        <v>28</v>
      </c>
      <c r="E78" s="88"/>
      <c r="F78" s="76">
        <f>MATCH($D78,FAC_TOTALS_APTA!$A$2:$BJ$2,)</f>
        <v>21</v>
      </c>
      <c r="G78" s="94" t="e">
        <f>VLOOKUP(G67,FAC_TOTALS_APTA!$A$4:$BJ$126,$F78,FALSE)</f>
        <v>#N/A</v>
      </c>
      <c r="H78" s="94" t="e">
        <f>VLOOKUP(H67,FAC_TOTALS_APTA!$A$4:$BJ$126,$F78,FALSE)</f>
        <v>#N/A</v>
      </c>
      <c r="I78" s="89" t="str">
        <f t="shared" si="22"/>
        <v>-</v>
      </c>
      <c r="J78" s="90" t="str">
        <f t="shared" si="23"/>
        <v/>
      </c>
      <c r="K78" s="90" t="str">
        <f t="shared" si="24"/>
        <v>JTW_HOME_PCT_FAC</v>
      </c>
      <c r="L78" s="76">
        <f>MATCH($K78,FAC_TOTALS_APTA!$A$2:$BH$2,)</f>
        <v>39</v>
      </c>
      <c r="M78" s="87" t="e">
        <f>IF(M67=0,0,VLOOKUP(M67,FAC_TOTALS_APTA!$A$4:$BJ$126,$L78,FALSE))</f>
        <v>#N/A</v>
      </c>
      <c r="N78" s="87" t="e">
        <f>IF(N67=0,0,VLOOKUP(N67,FAC_TOTALS_APTA!$A$4:$BJ$126,$L78,FALSE))</f>
        <v>#N/A</v>
      </c>
      <c r="O78" s="87" t="e">
        <f>IF(O67=0,0,VLOOKUP(O67,FAC_TOTALS_APTA!$A$4:$BJ$126,$L78,FALSE))</f>
        <v>#N/A</v>
      </c>
      <c r="P78" s="87" t="e">
        <f>IF(P67=0,0,VLOOKUP(P67,FAC_TOTALS_APTA!$A$4:$BJ$126,$L78,FALSE))</f>
        <v>#N/A</v>
      </c>
      <c r="Q78" s="87" t="e">
        <f>IF(Q67=0,0,VLOOKUP(Q67,FAC_TOTALS_APTA!$A$4:$BJ$126,$L78,FALSE))</f>
        <v>#N/A</v>
      </c>
      <c r="R78" s="87" t="e">
        <f>IF(R67=0,0,VLOOKUP(R67,FAC_TOTALS_APTA!$A$4:$BJ$126,$L78,FALSE))</f>
        <v>#N/A</v>
      </c>
      <c r="S78" s="87">
        <f>IF(S67=0,0,VLOOKUP(S67,FAC_TOTALS_APTA!$A$4:$BJ$126,$L78,FALSE))</f>
        <v>0</v>
      </c>
      <c r="T78" s="87">
        <f>IF(T67=0,0,VLOOKUP(T67,FAC_TOTALS_APTA!$A$4:$BJ$126,$L78,FALSE))</f>
        <v>0</v>
      </c>
      <c r="U78" s="87">
        <f>IF(U67=0,0,VLOOKUP(U67,FAC_TOTALS_APTA!$A$4:$BJ$126,$L78,FALSE))</f>
        <v>0</v>
      </c>
      <c r="V78" s="87">
        <f>IF(V67=0,0,VLOOKUP(V67,FAC_TOTALS_APTA!$A$4:$BJ$126,$L78,FALSE))</f>
        <v>0</v>
      </c>
      <c r="W78" s="87">
        <f>IF(W67=0,0,VLOOKUP(W67,FAC_TOTALS_APTA!$A$4:$BJ$126,$L78,FALSE))</f>
        <v>0</v>
      </c>
      <c r="X78" s="87">
        <f>IF(X67=0,0,VLOOKUP(X67,FAC_TOTALS_APTA!$A$4:$BJ$126,$L78,FALSE))</f>
        <v>0</v>
      </c>
      <c r="Y78" s="87">
        <f>IF(Y67=0,0,VLOOKUP(Y67,FAC_TOTALS_APTA!$A$4:$BJ$126,$L78,FALSE))</f>
        <v>0</v>
      </c>
      <c r="Z78" s="87">
        <f>IF(Z67=0,0,VLOOKUP(Z67,FAC_TOTALS_APTA!$A$4:$BJ$126,$L78,FALSE))</f>
        <v>0</v>
      </c>
      <c r="AA78" s="87">
        <f>IF(AA67=0,0,VLOOKUP(AA67,FAC_TOTALS_APTA!$A$4:$BJ$126,$L78,FALSE))</f>
        <v>0</v>
      </c>
      <c r="AB78" s="87">
        <f>IF(AB67=0,0,VLOOKUP(AB67,FAC_TOTALS_APTA!$A$4:$BJ$126,$L78,FALSE))</f>
        <v>0</v>
      </c>
      <c r="AC78" s="91" t="e">
        <f t="shared" si="25"/>
        <v>#N/A</v>
      </c>
      <c r="AD78" s="92" t="e">
        <f>AC78/G83</f>
        <v>#N/A</v>
      </c>
    </row>
    <row r="79" spans="2:33" x14ac:dyDescent="0.25">
      <c r="B79" s="115" t="s">
        <v>63</v>
      </c>
      <c r="C79" s="116"/>
      <c r="D79" s="126" t="s">
        <v>69</v>
      </c>
      <c r="E79" s="88"/>
      <c r="F79" s="76">
        <f>MATCH($D79,FAC_TOTALS_APTA!$A$2:$BJ$2,)</f>
        <v>27</v>
      </c>
      <c r="G79" s="94" t="e">
        <f>VLOOKUP(G67,FAC_TOTALS_APTA!$A$4:$BJ$126,$F79,FALSE)</f>
        <v>#N/A</v>
      </c>
      <c r="H79" s="94" t="e">
        <f>VLOOKUP(H67,FAC_TOTALS_APTA!$A$4:$BJ$126,$F79,FALSE)</f>
        <v>#N/A</v>
      </c>
      <c r="I79" s="89" t="str">
        <f t="shared" si="22"/>
        <v>-</v>
      </c>
      <c r="J79" s="90"/>
      <c r="K79" s="90" t="str">
        <f t="shared" si="24"/>
        <v>YEARS_SINCE_TNC_RAIL_MID_FAC</v>
      </c>
      <c r="L79" s="76">
        <f>MATCH($K79,FAC_TOTALS_APTA!$A$2:$BH$2,)</f>
        <v>45</v>
      </c>
      <c r="M79" s="87" t="e">
        <f>IF(M67=0,0,VLOOKUP(M67,FAC_TOTALS_APTA!$A$4:$BJ$126,$L79,FALSE))</f>
        <v>#N/A</v>
      </c>
      <c r="N79" s="87" t="e">
        <f>IF(N67=0,0,VLOOKUP(N67,FAC_TOTALS_APTA!$A$4:$BJ$126,$L79,FALSE))</f>
        <v>#N/A</v>
      </c>
      <c r="O79" s="87" t="e">
        <f>IF(O67=0,0,VLOOKUP(O67,FAC_TOTALS_APTA!$A$4:$BJ$126,$L79,FALSE))</f>
        <v>#N/A</v>
      </c>
      <c r="P79" s="87" t="e">
        <f>IF(P67=0,0,VLOOKUP(P67,FAC_TOTALS_APTA!$A$4:$BJ$126,$L79,FALSE))</f>
        <v>#N/A</v>
      </c>
      <c r="Q79" s="87" t="e">
        <f>IF(Q67=0,0,VLOOKUP(Q67,FAC_TOTALS_APTA!$A$4:$BJ$126,$L79,FALSE))</f>
        <v>#N/A</v>
      </c>
      <c r="R79" s="87" t="e">
        <f>IF(R67=0,0,VLOOKUP(R67,FAC_TOTALS_APTA!$A$4:$BJ$126,$L79,FALSE))</f>
        <v>#N/A</v>
      </c>
      <c r="S79" s="87">
        <f>IF(S67=0,0,VLOOKUP(S67,FAC_TOTALS_APTA!$A$4:$BJ$126,$L79,FALSE))</f>
        <v>0</v>
      </c>
      <c r="T79" s="87">
        <f>IF(T67=0,0,VLOOKUP(T67,FAC_TOTALS_APTA!$A$4:$BJ$126,$L79,FALSE))</f>
        <v>0</v>
      </c>
      <c r="U79" s="87">
        <f>IF(U67=0,0,VLOOKUP(U67,FAC_TOTALS_APTA!$A$4:$BJ$126,$L79,FALSE))</f>
        <v>0</v>
      </c>
      <c r="V79" s="87">
        <f>IF(V67=0,0,VLOOKUP(V67,FAC_TOTALS_APTA!$A$4:$BJ$126,$L79,FALSE))</f>
        <v>0</v>
      </c>
      <c r="W79" s="87">
        <f>IF(W67=0,0,VLOOKUP(W67,FAC_TOTALS_APTA!$A$4:$BJ$126,$L79,FALSE))</f>
        <v>0</v>
      </c>
      <c r="X79" s="87">
        <f>IF(X67=0,0,VLOOKUP(X67,FAC_TOTALS_APTA!$A$4:$BJ$126,$L79,FALSE))</f>
        <v>0</v>
      </c>
      <c r="Y79" s="87">
        <f>IF(Y67=0,0,VLOOKUP(Y67,FAC_TOTALS_APTA!$A$4:$BJ$126,$L79,FALSE))</f>
        <v>0</v>
      </c>
      <c r="Z79" s="87">
        <f>IF(Z67=0,0,VLOOKUP(Z67,FAC_TOTALS_APTA!$A$4:$BJ$126,$L79,FALSE))</f>
        <v>0</v>
      </c>
      <c r="AA79" s="87">
        <f>IF(AA67=0,0,VLOOKUP(AA67,FAC_TOTALS_APTA!$A$4:$BJ$126,$L79,FALSE))</f>
        <v>0</v>
      </c>
      <c r="AB79" s="87">
        <f>IF(AB67=0,0,VLOOKUP(AB67,FAC_TOTALS_APTA!$A$4:$BJ$126,$L79,FALSE))</f>
        <v>0</v>
      </c>
      <c r="AC79" s="91" t="e">
        <f t="shared" si="25"/>
        <v>#N/A</v>
      </c>
      <c r="AD79" s="92" t="e">
        <f>AC79/G83</f>
        <v>#N/A</v>
      </c>
      <c r="AG79" s="53"/>
    </row>
    <row r="80" spans="2:33" x14ac:dyDescent="0.25">
      <c r="B80" s="115" t="s">
        <v>64</v>
      </c>
      <c r="C80" s="116"/>
      <c r="D80" s="104" t="s">
        <v>43</v>
      </c>
      <c r="E80" s="88"/>
      <c r="F80" s="76">
        <f>MATCH($D80,FAC_TOTALS_APTA!$A$2:$BJ$2,)</f>
        <v>28</v>
      </c>
      <c r="G80" s="94" t="e">
        <f>VLOOKUP(G67,FAC_TOTALS_APTA!$A$4:$BJ$126,$F80,FALSE)</f>
        <v>#N/A</v>
      </c>
      <c r="H80" s="94" t="e">
        <f>VLOOKUP(H67,FAC_TOTALS_APTA!$A$4:$BJ$126,$F80,FALSE)</f>
        <v>#N/A</v>
      </c>
      <c r="I80" s="89" t="str">
        <f t="shared" si="22"/>
        <v>-</v>
      </c>
      <c r="J80" s="90" t="str">
        <f t="shared" ref="J80:J81" si="26">IF(C80="Log","_log","")</f>
        <v/>
      </c>
      <c r="K80" s="90" t="str">
        <f t="shared" si="24"/>
        <v>BIKE_SHARE_FAC</v>
      </c>
      <c r="L80" s="76">
        <f>MATCH($K80,FAC_TOTALS_APTA!$A$2:$BH$2,)</f>
        <v>46</v>
      </c>
      <c r="M80" s="87" t="e">
        <f>IF(M67=0,0,VLOOKUP(M67,FAC_TOTALS_APTA!$A$4:$BJ$126,$L80,FALSE))</f>
        <v>#N/A</v>
      </c>
      <c r="N80" s="87" t="e">
        <f>IF(N67=0,0,VLOOKUP(N67,FAC_TOTALS_APTA!$A$4:$BJ$126,$L80,FALSE))</f>
        <v>#N/A</v>
      </c>
      <c r="O80" s="87" t="e">
        <f>IF(O67=0,0,VLOOKUP(O67,FAC_TOTALS_APTA!$A$4:$BJ$126,$L80,FALSE))</f>
        <v>#N/A</v>
      </c>
      <c r="P80" s="87" t="e">
        <f>IF(P67=0,0,VLOOKUP(P67,FAC_TOTALS_APTA!$A$4:$BJ$126,$L80,FALSE))</f>
        <v>#N/A</v>
      </c>
      <c r="Q80" s="87" t="e">
        <f>IF(Q67=0,0,VLOOKUP(Q67,FAC_TOTALS_APTA!$A$4:$BJ$126,$L80,FALSE))</f>
        <v>#N/A</v>
      </c>
      <c r="R80" s="87" t="e">
        <f>IF(R67=0,0,VLOOKUP(R67,FAC_TOTALS_APTA!$A$4:$BJ$126,$L80,FALSE))</f>
        <v>#N/A</v>
      </c>
      <c r="S80" s="87">
        <f>IF(S67=0,0,VLOOKUP(S67,FAC_TOTALS_APTA!$A$4:$BJ$126,$L80,FALSE))</f>
        <v>0</v>
      </c>
      <c r="T80" s="87">
        <f>IF(T67=0,0,VLOOKUP(T67,FAC_TOTALS_APTA!$A$4:$BJ$126,$L80,FALSE))</f>
        <v>0</v>
      </c>
      <c r="U80" s="87">
        <f>IF(U67=0,0,VLOOKUP(U67,FAC_TOTALS_APTA!$A$4:$BJ$126,$L80,FALSE))</f>
        <v>0</v>
      </c>
      <c r="V80" s="87">
        <f>IF(V67=0,0,VLOOKUP(V67,FAC_TOTALS_APTA!$A$4:$BJ$126,$L80,FALSE))</f>
        <v>0</v>
      </c>
      <c r="W80" s="87">
        <f>IF(W67=0,0,VLOOKUP(W67,FAC_TOTALS_APTA!$A$4:$BJ$126,$L80,FALSE))</f>
        <v>0</v>
      </c>
      <c r="X80" s="87">
        <f>IF(X67=0,0,VLOOKUP(X67,FAC_TOTALS_APTA!$A$4:$BJ$126,$L80,FALSE))</f>
        <v>0</v>
      </c>
      <c r="Y80" s="87">
        <f>IF(Y67=0,0,VLOOKUP(Y67,FAC_TOTALS_APTA!$A$4:$BJ$126,$L80,FALSE))</f>
        <v>0</v>
      </c>
      <c r="Z80" s="87">
        <f>IF(Z67=0,0,VLOOKUP(Z67,FAC_TOTALS_APTA!$A$4:$BJ$126,$L80,FALSE))</f>
        <v>0</v>
      </c>
      <c r="AA80" s="87">
        <f>IF(AA67=0,0,VLOOKUP(AA67,FAC_TOTALS_APTA!$A$4:$BJ$126,$L80,FALSE))</f>
        <v>0</v>
      </c>
      <c r="AB80" s="87">
        <f>IF(AB67=0,0,VLOOKUP(AB67,FAC_TOTALS_APTA!$A$4:$BJ$126,$L80,FALSE))</f>
        <v>0</v>
      </c>
      <c r="AC80" s="91" t="e">
        <f t="shared" si="25"/>
        <v>#N/A</v>
      </c>
      <c r="AD80" s="92" t="e">
        <f>AC80/G83</f>
        <v>#N/A</v>
      </c>
      <c r="AG80" s="53"/>
    </row>
    <row r="81" spans="2:33" x14ac:dyDescent="0.25">
      <c r="B81" s="127" t="s">
        <v>65</v>
      </c>
      <c r="C81" s="128"/>
      <c r="D81" s="129" t="s">
        <v>44</v>
      </c>
      <c r="E81" s="95"/>
      <c r="F81" s="86">
        <f>MATCH($D81,FAC_TOTALS_APTA!$A$2:$BJ$2,)</f>
        <v>29</v>
      </c>
      <c r="G81" s="96" t="e">
        <f>VLOOKUP(G67,FAC_TOTALS_APTA!$A$4:$BJ$126,$F81,FALSE)</f>
        <v>#N/A</v>
      </c>
      <c r="H81" s="96" t="e">
        <f>VLOOKUP(H67,FAC_TOTALS_APTA!$A$4:$BJ$126,$F81,FALSE)</f>
        <v>#N/A</v>
      </c>
      <c r="I81" s="97" t="str">
        <f t="shared" si="22"/>
        <v>-</v>
      </c>
      <c r="J81" s="98" t="str">
        <f t="shared" si="26"/>
        <v/>
      </c>
      <c r="K81" s="98" t="str">
        <f t="shared" si="24"/>
        <v>scooter_flag_FAC</v>
      </c>
      <c r="L81" s="86">
        <f>MATCH($K81,FAC_TOTALS_APTA!$A$2:$BH$2,)</f>
        <v>47</v>
      </c>
      <c r="M81" s="99" t="e">
        <f>IF(M67=0,0,VLOOKUP(M67,FAC_TOTALS_APTA!$A$4:$BJ$126,$L81,FALSE))</f>
        <v>#N/A</v>
      </c>
      <c r="N81" s="99" t="e">
        <f>IF(N67=0,0,VLOOKUP(N67,FAC_TOTALS_APTA!$A$4:$BJ$126,$L81,FALSE))</f>
        <v>#N/A</v>
      </c>
      <c r="O81" s="99" t="e">
        <f>IF(O67=0,0,VLOOKUP(O67,FAC_TOTALS_APTA!$A$4:$BJ$126,$L81,FALSE))</f>
        <v>#N/A</v>
      </c>
      <c r="P81" s="99" t="e">
        <f>IF(P67=0,0,VLOOKUP(P67,FAC_TOTALS_APTA!$A$4:$BJ$126,$L81,FALSE))</f>
        <v>#N/A</v>
      </c>
      <c r="Q81" s="99" t="e">
        <f>IF(Q67=0,0,VLOOKUP(Q67,FAC_TOTALS_APTA!$A$4:$BJ$126,$L81,FALSE))</f>
        <v>#N/A</v>
      </c>
      <c r="R81" s="99" t="e">
        <f>IF(R67=0,0,VLOOKUP(R67,FAC_TOTALS_APTA!$A$4:$BJ$126,$L81,FALSE))</f>
        <v>#N/A</v>
      </c>
      <c r="S81" s="99">
        <f>IF(S67=0,0,VLOOKUP(S67,FAC_TOTALS_APTA!$A$4:$BJ$126,$L81,FALSE))</f>
        <v>0</v>
      </c>
      <c r="T81" s="99">
        <f>IF(T67=0,0,VLOOKUP(T67,FAC_TOTALS_APTA!$A$4:$BJ$126,$L81,FALSE))</f>
        <v>0</v>
      </c>
      <c r="U81" s="99">
        <f>IF(U67=0,0,VLOOKUP(U67,FAC_TOTALS_APTA!$A$4:$BJ$126,$L81,FALSE))</f>
        <v>0</v>
      </c>
      <c r="V81" s="99">
        <f>IF(V67=0,0,VLOOKUP(V67,FAC_TOTALS_APTA!$A$4:$BJ$126,$L81,FALSE))</f>
        <v>0</v>
      </c>
      <c r="W81" s="99">
        <f>IF(W67=0,0,VLOOKUP(W67,FAC_TOTALS_APTA!$A$4:$BJ$126,$L81,FALSE))</f>
        <v>0</v>
      </c>
      <c r="X81" s="99">
        <f>IF(X67=0,0,VLOOKUP(X67,FAC_TOTALS_APTA!$A$4:$BJ$126,$L81,FALSE))</f>
        <v>0</v>
      </c>
      <c r="Y81" s="99">
        <f>IF(Y67=0,0,VLOOKUP(Y67,FAC_TOTALS_APTA!$A$4:$BJ$126,$L81,FALSE))</f>
        <v>0</v>
      </c>
      <c r="Z81" s="99">
        <f>IF(Z67=0,0,VLOOKUP(Z67,FAC_TOTALS_APTA!$A$4:$BJ$126,$L81,FALSE))</f>
        <v>0</v>
      </c>
      <c r="AA81" s="99">
        <f>IF(AA67=0,0,VLOOKUP(AA67,FAC_TOTALS_APTA!$A$4:$BJ$126,$L81,FALSE))</f>
        <v>0</v>
      </c>
      <c r="AB81" s="99">
        <f>IF(AB67=0,0,VLOOKUP(AB67,FAC_TOTALS_APTA!$A$4:$BJ$126,$L81,FALSE))</f>
        <v>0</v>
      </c>
      <c r="AC81" s="100" t="e">
        <f t="shared" si="25"/>
        <v>#N/A</v>
      </c>
      <c r="AD81" s="101" t="e">
        <f>AC81/G83</f>
        <v>#N/A</v>
      </c>
      <c r="AG81" s="53"/>
    </row>
    <row r="82" spans="2:33" x14ac:dyDescent="0.25">
      <c r="B82" s="41" t="s">
        <v>53</v>
      </c>
      <c r="C82" s="42"/>
      <c r="D82" s="41" t="s">
        <v>45</v>
      </c>
      <c r="E82" s="43"/>
      <c r="F82" s="44"/>
      <c r="G82" s="45"/>
      <c r="H82" s="45"/>
      <c r="I82" s="46"/>
      <c r="J82" s="47"/>
      <c r="K82" s="47" t="str">
        <f t="shared" ref="K82" si="27">CONCATENATE(D82,J82,"_FAC")</f>
        <v>New_Reporter_FAC</v>
      </c>
      <c r="L82" s="44">
        <f>MATCH($K82,FAC_TOTALS_APTA!$A$2:$BH$2,)</f>
        <v>51</v>
      </c>
      <c r="M82" s="45" t="e">
        <f>IF(M67=0,0,VLOOKUP(M67,FAC_TOTALS_APTA!$A$4:$BJ$126,$L82,FALSE))</f>
        <v>#N/A</v>
      </c>
      <c r="N82" s="45" t="e">
        <f>IF(N67=0,0,VLOOKUP(N67,FAC_TOTALS_APTA!$A$4:$BJ$126,$L82,FALSE))</f>
        <v>#N/A</v>
      </c>
      <c r="O82" s="45" t="e">
        <f>IF(O67=0,0,VLOOKUP(O67,FAC_TOTALS_APTA!$A$4:$BJ$126,$L82,FALSE))</f>
        <v>#N/A</v>
      </c>
      <c r="P82" s="45" t="e">
        <f>IF(P67=0,0,VLOOKUP(P67,FAC_TOTALS_APTA!$A$4:$BJ$126,$L82,FALSE))</f>
        <v>#N/A</v>
      </c>
      <c r="Q82" s="45" t="e">
        <f>IF(Q67=0,0,VLOOKUP(Q67,FAC_TOTALS_APTA!$A$4:$BJ$126,$L82,FALSE))</f>
        <v>#N/A</v>
      </c>
      <c r="R82" s="45" t="e">
        <f>IF(R67=0,0,VLOOKUP(R67,FAC_TOTALS_APTA!$A$4:$BJ$126,$L82,FALSE))</f>
        <v>#N/A</v>
      </c>
      <c r="S82" s="45">
        <f>IF(S67=0,0,VLOOKUP(S67,FAC_TOTALS_APTA!$A$4:$BJ$126,$L82,FALSE))</f>
        <v>0</v>
      </c>
      <c r="T82" s="45">
        <f>IF(T67=0,0,VLOOKUP(T67,FAC_TOTALS_APTA!$A$4:$BJ$126,$L82,FALSE))</f>
        <v>0</v>
      </c>
      <c r="U82" s="45">
        <f>IF(U67=0,0,VLOOKUP(U67,FAC_TOTALS_APTA!$A$4:$BJ$126,$L82,FALSE))</f>
        <v>0</v>
      </c>
      <c r="V82" s="45">
        <f>IF(V67=0,0,VLOOKUP(V67,FAC_TOTALS_APTA!$A$4:$BJ$126,$L82,FALSE))</f>
        <v>0</v>
      </c>
      <c r="W82" s="45">
        <f>IF(W67=0,0,VLOOKUP(W67,FAC_TOTALS_APTA!$A$4:$BJ$126,$L82,FALSE))</f>
        <v>0</v>
      </c>
      <c r="X82" s="45">
        <f>IF(X67=0,0,VLOOKUP(X67,FAC_TOTALS_APTA!$A$4:$BJ$126,$L82,FALSE))</f>
        <v>0</v>
      </c>
      <c r="Y82" s="45">
        <f>IF(Y67=0,0,VLOOKUP(Y67,FAC_TOTALS_APTA!$A$4:$BJ$126,$L82,FALSE))</f>
        <v>0</v>
      </c>
      <c r="Z82" s="45">
        <f>IF(Z67=0,0,VLOOKUP(Z67,FAC_TOTALS_APTA!$A$4:$BJ$126,$L82,FALSE))</f>
        <v>0</v>
      </c>
      <c r="AA82" s="45">
        <f>IF(AA67=0,0,VLOOKUP(AA67,FAC_TOTALS_APTA!$A$4:$BJ$126,$L82,FALSE))</f>
        <v>0</v>
      </c>
      <c r="AB82" s="45">
        <f>IF(AB67=0,0,VLOOKUP(AB67,FAC_TOTALS_APTA!$A$4:$BJ$126,$L82,FALSE))</f>
        <v>0</v>
      </c>
      <c r="AC82" s="48" t="e">
        <f>SUM(M82:AB82)</f>
        <v>#N/A</v>
      </c>
      <c r="AD82" s="49" t="e">
        <f>AC82/G84</f>
        <v>#N/A</v>
      </c>
    </row>
    <row r="83" spans="2:33" x14ac:dyDescent="0.25">
      <c r="B83" s="25" t="s">
        <v>66</v>
      </c>
      <c r="C83" s="28"/>
      <c r="D83" s="6" t="s">
        <v>6</v>
      </c>
      <c r="E83" s="55"/>
      <c r="F83" s="6">
        <f>MATCH($D83,FAC_TOTALS_APTA!$A$2:$BH$2,)</f>
        <v>10</v>
      </c>
      <c r="G83" s="110" t="e">
        <f>VLOOKUP(G67,FAC_TOTALS_APTA!$A$4:$BJ$126,$F83,FALSE)</f>
        <v>#N/A</v>
      </c>
      <c r="H83" s="110" t="e">
        <f>VLOOKUP(H67,FAC_TOTALS_APTA!$A$4:$BH$126,$F83,FALSE)</f>
        <v>#N/A</v>
      </c>
      <c r="I83" s="112" t="e">
        <f t="shared" ref="I83" si="28">H83/G83-1</f>
        <v>#N/A</v>
      </c>
      <c r="J83" s="31"/>
      <c r="K83" s="31"/>
      <c r="L83" s="6"/>
      <c r="M83" s="29" t="e">
        <f t="shared" ref="M83:AB83" si="29">SUM(M69:M76)</f>
        <v>#N/A</v>
      </c>
      <c r="N83" s="29" t="e">
        <f t="shared" si="29"/>
        <v>#N/A</v>
      </c>
      <c r="O83" s="29" t="e">
        <f t="shared" si="29"/>
        <v>#N/A</v>
      </c>
      <c r="P83" s="29" t="e">
        <f t="shared" si="29"/>
        <v>#N/A</v>
      </c>
      <c r="Q83" s="29" t="e">
        <f t="shared" si="29"/>
        <v>#N/A</v>
      </c>
      <c r="R83" s="29" t="e">
        <f t="shared" si="29"/>
        <v>#N/A</v>
      </c>
      <c r="S83" s="29">
        <f t="shared" si="29"/>
        <v>0</v>
      </c>
      <c r="T83" s="29">
        <f t="shared" si="29"/>
        <v>0</v>
      </c>
      <c r="U83" s="29">
        <f t="shared" si="29"/>
        <v>0</v>
      </c>
      <c r="V83" s="29">
        <f t="shared" si="29"/>
        <v>0</v>
      </c>
      <c r="W83" s="29">
        <f t="shared" si="29"/>
        <v>0</v>
      </c>
      <c r="X83" s="29">
        <f t="shared" si="29"/>
        <v>0</v>
      </c>
      <c r="Y83" s="29">
        <f t="shared" si="29"/>
        <v>0</v>
      </c>
      <c r="Z83" s="29">
        <f t="shared" si="29"/>
        <v>0</v>
      </c>
      <c r="AA83" s="29">
        <f t="shared" si="29"/>
        <v>0</v>
      </c>
      <c r="AB83" s="29">
        <f t="shared" si="29"/>
        <v>0</v>
      </c>
      <c r="AC83" s="32" t="e">
        <f>H83-G83</f>
        <v>#N/A</v>
      </c>
      <c r="AD83" s="33" t="e">
        <f>I83</f>
        <v>#N/A</v>
      </c>
    </row>
    <row r="84" spans="2:33" ht="13.5" thickBot="1" x14ac:dyDescent="0.3">
      <c r="B84" s="9" t="s">
        <v>50</v>
      </c>
      <c r="C84" s="23"/>
      <c r="D84" s="23" t="s">
        <v>4</v>
      </c>
      <c r="E84" s="23"/>
      <c r="F84" s="23">
        <f>MATCH($D84,FAC_TOTALS_APTA!$A$2:$BH$2,)</f>
        <v>8</v>
      </c>
      <c r="G84" s="111" t="e">
        <f>VLOOKUP(G67,FAC_TOTALS_APTA!$A$4:$BH$126,$F84,FALSE)</f>
        <v>#N/A</v>
      </c>
      <c r="H84" s="111" t="e">
        <f>VLOOKUP(H67,FAC_TOTALS_APTA!$A$4:$BH$126,$F84,FALSE)</f>
        <v>#N/A</v>
      </c>
      <c r="I84" s="113" t="e">
        <f t="shared" ref="I84" si="30">H84/G84-1</f>
        <v>#N/A</v>
      </c>
      <c r="J84" s="50"/>
      <c r="K84" s="50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51" t="e">
        <f>H84-G84</f>
        <v>#N/A</v>
      </c>
      <c r="AD84" s="52" t="e">
        <f>I84</f>
        <v>#N/A</v>
      </c>
    </row>
    <row r="85" spans="2:33" ht="14.25" thickTop="1" thickBot="1" x14ac:dyDescent="0.3">
      <c r="B85" s="57" t="s">
        <v>67</v>
      </c>
      <c r="C85" s="58"/>
      <c r="D85" s="58"/>
      <c r="E85" s="59"/>
      <c r="F85" s="58"/>
      <c r="G85" s="58"/>
      <c r="H85" s="58"/>
      <c r="I85" s="60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2" t="e">
        <f>AD84-AD83</f>
        <v>#N/A</v>
      </c>
    </row>
    <row r="86" spans="2:33" ht="13.5" thickTop="1" x14ac:dyDescent="0.25"/>
    <row r="87" spans="2:33" s="10" customFormat="1" x14ac:dyDescent="0.25">
      <c r="B87" s="18" t="s">
        <v>25</v>
      </c>
      <c r="E87" s="6"/>
      <c r="I87" s="17"/>
    </row>
    <row r="88" spans="2:33" x14ac:dyDescent="0.25">
      <c r="B88" s="15" t="s">
        <v>16</v>
      </c>
      <c r="C88" s="16" t="s">
        <v>17</v>
      </c>
      <c r="D88" s="10"/>
      <c r="E88" s="6"/>
      <c r="F88" s="10"/>
      <c r="G88" s="10"/>
      <c r="H88" s="10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</row>
    <row r="89" spans="2:33" x14ac:dyDescent="0.25">
      <c r="B89" s="15"/>
      <c r="C89" s="16"/>
      <c r="D89" s="10"/>
      <c r="E89" s="6"/>
      <c r="F89" s="10"/>
      <c r="G89" s="10"/>
      <c r="H89" s="10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</row>
    <row r="90" spans="2:33" x14ac:dyDescent="0.25">
      <c r="B90" s="18" t="s">
        <v>15</v>
      </c>
      <c r="C90" s="19">
        <v>1</v>
      </c>
      <c r="D90" s="10"/>
      <c r="E90" s="6"/>
      <c r="F90" s="10"/>
      <c r="G90" s="10"/>
      <c r="H90" s="10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</row>
    <row r="91" spans="2:33" ht="13.5" thickBot="1" x14ac:dyDescent="0.3">
      <c r="B91" s="20" t="s">
        <v>35</v>
      </c>
      <c r="C91" s="21">
        <v>10</v>
      </c>
      <c r="D91" s="22"/>
      <c r="E91" s="23"/>
      <c r="F91" s="22"/>
      <c r="G91" s="22"/>
      <c r="H91" s="22"/>
      <c r="I91" s="24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</row>
    <row r="92" spans="2:33" ht="13.5" thickTop="1" x14ac:dyDescent="0.25">
      <c r="B92" s="25"/>
      <c r="C92" s="6"/>
      <c r="D92" s="62"/>
      <c r="E92" s="6"/>
      <c r="F92" s="6"/>
      <c r="G92" s="168" t="s">
        <v>51</v>
      </c>
      <c r="H92" s="168"/>
      <c r="I92" s="16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168" t="s">
        <v>55</v>
      </c>
      <c r="AD92" s="168"/>
    </row>
    <row r="93" spans="2:33" x14ac:dyDescent="0.25">
      <c r="B93" s="8" t="s">
        <v>18</v>
      </c>
      <c r="C93" s="27" t="s">
        <v>19</v>
      </c>
      <c r="D93" s="7" t="s">
        <v>20</v>
      </c>
      <c r="E93" s="7"/>
      <c r="F93" s="7"/>
      <c r="G93" s="27">
        <f>$C$1</f>
        <v>2012</v>
      </c>
      <c r="H93" s="27">
        <f>$C$2</f>
        <v>2018</v>
      </c>
      <c r="I93" s="27" t="s">
        <v>22</v>
      </c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 t="s">
        <v>24</v>
      </c>
      <c r="AD93" s="27" t="s">
        <v>22</v>
      </c>
    </row>
    <row r="94" spans="2:33" hidden="1" x14ac:dyDescent="0.25">
      <c r="B94" s="25"/>
      <c r="C94" s="28"/>
      <c r="D94" s="6"/>
      <c r="E94" s="6"/>
      <c r="F94" s="6"/>
      <c r="G94" s="6"/>
      <c r="H94" s="6"/>
      <c r="I94" s="28"/>
      <c r="J94" s="6"/>
      <c r="K94" s="6"/>
      <c r="L94" s="6"/>
      <c r="M94" s="6">
        <v>1</v>
      </c>
      <c r="N94" s="6">
        <v>2</v>
      </c>
      <c r="O94" s="6">
        <v>3</v>
      </c>
      <c r="P94" s="6">
        <v>4</v>
      </c>
      <c r="Q94" s="6">
        <v>5</v>
      </c>
      <c r="R94" s="6">
        <v>6</v>
      </c>
      <c r="S94" s="6">
        <v>7</v>
      </c>
      <c r="T94" s="6">
        <v>8</v>
      </c>
      <c r="U94" s="6">
        <v>9</v>
      </c>
      <c r="V94" s="6">
        <v>10</v>
      </c>
      <c r="W94" s="6">
        <v>11</v>
      </c>
      <c r="X94" s="6">
        <v>12</v>
      </c>
      <c r="Y94" s="6">
        <v>13</v>
      </c>
      <c r="Z94" s="6">
        <v>14</v>
      </c>
      <c r="AA94" s="6">
        <v>15</v>
      </c>
      <c r="AB94" s="6">
        <v>16</v>
      </c>
      <c r="AC94" s="6"/>
      <c r="AD94" s="6"/>
    </row>
    <row r="95" spans="2:33" hidden="1" x14ac:dyDescent="0.25">
      <c r="B95" s="25"/>
      <c r="C95" s="28"/>
      <c r="D95" s="6"/>
      <c r="E95" s="6"/>
      <c r="F95" s="6"/>
      <c r="G95" s="6" t="str">
        <f>CONCATENATE($C90,"_",$C91,"_",G93)</f>
        <v>1_10_2012</v>
      </c>
      <c r="H95" s="6" t="str">
        <f>CONCATENATE($C90,"_",$C91,"_",H93)</f>
        <v>1_10_2018</v>
      </c>
      <c r="I95" s="28"/>
      <c r="J95" s="6"/>
      <c r="K95" s="6"/>
      <c r="L95" s="6"/>
      <c r="M95" s="6" t="str">
        <f>IF($G93+M94&gt;$H93,0,CONCATENATE($C90,"_",$C91,"_",$G93+M94))</f>
        <v>1_10_2013</v>
      </c>
      <c r="N95" s="6" t="str">
        <f t="shared" ref="N95:AB95" si="31">IF($G93+N94&gt;$H93,0,CONCATENATE($C90,"_",$C91,"_",$G93+N94))</f>
        <v>1_10_2014</v>
      </c>
      <c r="O95" s="6" t="str">
        <f t="shared" si="31"/>
        <v>1_10_2015</v>
      </c>
      <c r="P95" s="6" t="str">
        <f t="shared" si="31"/>
        <v>1_10_2016</v>
      </c>
      <c r="Q95" s="6" t="str">
        <f t="shared" si="31"/>
        <v>1_10_2017</v>
      </c>
      <c r="R95" s="6" t="str">
        <f t="shared" si="31"/>
        <v>1_10_2018</v>
      </c>
      <c r="S95" s="6">
        <f t="shared" si="31"/>
        <v>0</v>
      </c>
      <c r="T95" s="6">
        <f t="shared" si="31"/>
        <v>0</v>
      </c>
      <c r="U95" s="6">
        <f t="shared" si="31"/>
        <v>0</v>
      </c>
      <c r="V95" s="6">
        <f t="shared" si="31"/>
        <v>0</v>
      </c>
      <c r="W95" s="6">
        <f t="shared" si="31"/>
        <v>0</v>
      </c>
      <c r="X95" s="6">
        <f t="shared" si="31"/>
        <v>0</v>
      </c>
      <c r="Y95" s="6">
        <f t="shared" si="31"/>
        <v>0</v>
      </c>
      <c r="Z95" s="6">
        <f t="shared" si="31"/>
        <v>0</v>
      </c>
      <c r="AA95" s="6">
        <f t="shared" si="31"/>
        <v>0</v>
      </c>
      <c r="AB95" s="6">
        <f t="shared" si="31"/>
        <v>0</v>
      </c>
      <c r="AC95" s="6"/>
      <c r="AD95" s="6"/>
    </row>
    <row r="96" spans="2:33" hidden="1" x14ac:dyDescent="0.25">
      <c r="B96" s="25"/>
      <c r="C96" s="28"/>
      <c r="D96" s="6"/>
      <c r="E96" s="6"/>
      <c r="F96" s="6" t="s">
        <v>23</v>
      </c>
      <c r="G96" s="29"/>
      <c r="H96" s="29"/>
      <c r="I96" s="28"/>
      <c r="J96" s="6"/>
      <c r="K96" s="6"/>
      <c r="L96" s="6" t="s">
        <v>23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1" x14ac:dyDescent="0.25">
      <c r="B97" s="115" t="s">
        <v>31</v>
      </c>
      <c r="C97" s="116" t="s">
        <v>21</v>
      </c>
      <c r="D97" s="104" t="s">
        <v>89</v>
      </c>
      <c r="E97" s="55"/>
      <c r="F97" s="6">
        <f>MATCH($D97,FAC_TOTALS_APTA!$A$2:$BJ$2,)</f>
        <v>12</v>
      </c>
      <c r="G97" s="29">
        <f>VLOOKUP(G95,FAC_TOTALS_APTA!$A$4:$BJ$126,$F97,FALSE)</f>
        <v>542311539</v>
      </c>
      <c r="H97" s="29">
        <f>VLOOKUP(H95,FAC_TOTALS_APTA!$A$4:$BJ$126,$F97,FALSE)</f>
        <v>560645668</v>
      </c>
      <c r="I97" s="30">
        <f>IFERROR(H97/G97-1,"-")</f>
        <v>3.3807373956687981E-2</v>
      </c>
      <c r="J97" s="31" t="str">
        <f>IF(C97="Log","_log","")</f>
        <v>_log</v>
      </c>
      <c r="K97" s="31" t="str">
        <f>CONCATENATE(D97,J97,"_FAC")</f>
        <v>VRM_ADJ_HINY_log_FAC</v>
      </c>
      <c r="L97" s="6">
        <f>MATCH($K97,FAC_TOTALS_APTA!$A$2:$BH$2,)</f>
        <v>30</v>
      </c>
      <c r="M97" s="29">
        <f>IF(M95=0,0,VLOOKUP(M95,FAC_TOTALS_APTA!$A$4:$BJ$126,$L97,FALSE))</f>
        <v>44309277.014490202</v>
      </c>
      <c r="N97" s="29">
        <f>IF(N95=0,0,VLOOKUP(N95,FAC_TOTALS_APTA!$A$4:$BJ$126,$L97,FALSE))</f>
        <v>25688147.434843201</v>
      </c>
      <c r="O97" s="29">
        <f>IF(O95=0,0,VLOOKUP(O95,FAC_TOTALS_APTA!$A$4:$BJ$126,$L97,FALSE))</f>
        <v>4537372.55661467</v>
      </c>
      <c r="P97" s="29">
        <f>IF(P95=0,0,VLOOKUP(P95,FAC_TOTALS_APTA!$A$4:$BJ$126,$L97,FALSE))</f>
        <v>-1925513.06479322</v>
      </c>
      <c r="Q97" s="29">
        <f>IF(Q95=0,0,VLOOKUP(Q95,FAC_TOTALS_APTA!$A$4:$BJ$126,$L97,FALSE))</f>
        <v>12006529.671959899</v>
      </c>
      <c r="R97" s="29">
        <f>IF(R95=0,0,VLOOKUP(R95,FAC_TOTALS_APTA!$A$4:$BJ$126,$L97,FALSE))</f>
        <v>-17162330.0224257</v>
      </c>
      <c r="S97" s="29">
        <f>IF(S95=0,0,VLOOKUP(S95,FAC_TOTALS_APTA!$A$4:$BJ$126,$L97,FALSE))</f>
        <v>0</v>
      </c>
      <c r="T97" s="29">
        <f>IF(T95=0,0,VLOOKUP(T95,FAC_TOTALS_APTA!$A$4:$BJ$126,$L97,FALSE))</f>
        <v>0</v>
      </c>
      <c r="U97" s="29">
        <f>IF(U95=0,0,VLOOKUP(U95,FAC_TOTALS_APTA!$A$4:$BJ$126,$L97,FALSE))</f>
        <v>0</v>
      </c>
      <c r="V97" s="29">
        <f>IF(V95=0,0,VLOOKUP(V95,FAC_TOTALS_APTA!$A$4:$BJ$126,$L97,FALSE))</f>
        <v>0</v>
      </c>
      <c r="W97" s="29">
        <f>IF(W95=0,0,VLOOKUP(W95,FAC_TOTALS_APTA!$A$4:$BJ$126,$L97,FALSE))</f>
        <v>0</v>
      </c>
      <c r="X97" s="29">
        <f>IF(X95=0,0,VLOOKUP(X95,FAC_TOTALS_APTA!$A$4:$BJ$126,$L97,FALSE))</f>
        <v>0</v>
      </c>
      <c r="Y97" s="29">
        <f>IF(Y95=0,0,VLOOKUP(Y95,FAC_TOTALS_APTA!$A$4:$BJ$126,$L97,FALSE))</f>
        <v>0</v>
      </c>
      <c r="Z97" s="29">
        <f>IF(Z95=0,0,VLOOKUP(Z95,FAC_TOTALS_APTA!$A$4:$BJ$126,$L97,FALSE))</f>
        <v>0</v>
      </c>
      <c r="AA97" s="29">
        <f>IF(AA95=0,0,VLOOKUP(AA95,FAC_TOTALS_APTA!$A$4:$BJ$126,$L97,FALSE))</f>
        <v>0</v>
      </c>
      <c r="AB97" s="29">
        <f>IF(AB95=0,0,VLOOKUP(AB95,FAC_TOTALS_APTA!$A$4:$BJ$126,$L97,FALSE))</f>
        <v>0</v>
      </c>
      <c r="AC97" s="32">
        <f>SUM(M97:AB97)</f>
        <v>67453483.590689048</v>
      </c>
      <c r="AD97" s="33">
        <f>AC97/G111</f>
        <v>2.1645900626635444E-2</v>
      </c>
    </row>
    <row r="98" spans="1:31" x14ac:dyDescent="0.25">
      <c r="B98" s="115" t="s">
        <v>52</v>
      </c>
      <c r="C98" s="116" t="s">
        <v>21</v>
      </c>
      <c r="D98" s="104" t="s">
        <v>77</v>
      </c>
      <c r="E98" s="55"/>
      <c r="F98" s="6">
        <f>MATCH($D98,FAC_TOTALS_APTA!$A$2:$BJ$2,)</f>
        <v>14</v>
      </c>
      <c r="G98" s="54">
        <f>VLOOKUP(G95,FAC_TOTALS_APTA!$A$4:$BJ$126,$F98,FALSE)</f>
        <v>1.6964752675200001</v>
      </c>
      <c r="H98" s="54">
        <f>VLOOKUP(H95,FAC_TOTALS_APTA!$A$4:$BJ$126,$F98,FALSE)</f>
        <v>1.9555512669999999</v>
      </c>
      <c r="I98" s="30">
        <f t="shared" ref="I98:I109" si="32">IFERROR(H98/G98-1,"-")</f>
        <v>0.15271428027284539</v>
      </c>
      <c r="J98" s="31" t="str">
        <f t="shared" ref="J98:J106" si="33">IF(C98="Log","_log","")</f>
        <v>_log</v>
      </c>
      <c r="K98" s="31" t="str">
        <f t="shared" ref="K98:K109" si="34">CONCATENATE(D98,J98,"_FAC")</f>
        <v>FARE_per_UPT_cleaned_2018_HINY_log_FAC</v>
      </c>
      <c r="L98" s="6">
        <f>MATCH($K98,FAC_TOTALS_APTA!$A$2:$BH$2,)</f>
        <v>32</v>
      </c>
      <c r="M98" s="29">
        <f>IF(M95=0,0,VLOOKUP(M95,FAC_TOTALS_APTA!$A$4:$BJ$126,$L98,FALSE))</f>
        <v>-8366479.77683492</v>
      </c>
      <c r="N98" s="29">
        <f>IF(N95=0,0,VLOOKUP(N95,FAC_TOTALS_APTA!$A$4:$BJ$126,$L98,FALSE))</f>
        <v>1280793.77652073</v>
      </c>
      <c r="O98" s="29">
        <f>IF(O95=0,0,VLOOKUP(O95,FAC_TOTALS_APTA!$A$4:$BJ$126,$L98,FALSE))</f>
        <v>-19162575.202273302</v>
      </c>
      <c r="P98" s="29">
        <f>IF(P95=0,0,VLOOKUP(P95,FAC_TOTALS_APTA!$A$4:$BJ$126,$L98,FALSE))</f>
        <v>-1320636.1608655299</v>
      </c>
      <c r="Q98" s="29">
        <f>IF(Q95=0,0,VLOOKUP(Q95,FAC_TOTALS_APTA!$A$4:$BJ$126,$L98,FALSE))</f>
        <v>-532117.11036246899</v>
      </c>
      <c r="R98" s="29">
        <f>IF(R95=0,0,VLOOKUP(R95,FAC_TOTALS_APTA!$A$4:$BJ$126,$L98,FALSE))</f>
        <v>-7757985.9940197701</v>
      </c>
      <c r="S98" s="29">
        <f>IF(S95=0,0,VLOOKUP(S95,FAC_TOTALS_APTA!$A$4:$BJ$126,$L98,FALSE))</f>
        <v>0</v>
      </c>
      <c r="T98" s="29">
        <f>IF(T95=0,0,VLOOKUP(T95,FAC_TOTALS_APTA!$A$4:$BJ$126,$L98,FALSE))</f>
        <v>0</v>
      </c>
      <c r="U98" s="29">
        <f>IF(U95=0,0,VLOOKUP(U95,FAC_TOTALS_APTA!$A$4:$BJ$126,$L98,FALSE))</f>
        <v>0</v>
      </c>
      <c r="V98" s="29">
        <f>IF(V95=0,0,VLOOKUP(V95,FAC_TOTALS_APTA!$A$4:$BJ$126,$L98,FALSE))</f>
        <v>0</v>
      </c>
      <c r="W98" s="29">
        <f>IF(W95=0,0,VLOOKUP(W95,FAC_TOTALS_APTA!$A$4:$BJ$126,$L98,FALSE))</f>
        <v>0</v>
      </c>
      <c r="X98" s="29">
        <f>IF(X95=0,0,VLOOKUP(X95,FAC_TOTALS_APTA!$A$4:$BJ$126,$L98,FALSE))</f>
        <v>0</v>
      </c>
      <c r="Y98" s="29">
        <f>IF(Y95=0,0,VLOOKUP(Y95,FAC_TOTALS_APTA!$A$4:$BJ$126,$L98,FALSE))</f>
        <v>0</v>
      </c>
      <c r="Z98" s="29">
        <f>IF(Z95=0,0,VLOOKUP(Z95,FAC_TOTALS_APTA!$A$4:$BJ$126,$L98,FALSE))</f>
        <v>0</v>
      </c>
      <c r="AA98" s="29">
        <f>IF(AA95=0,0,VLOOKUP(AA95,FAC_TOTALS_APTA!$A$4:$BJ$126,$L98,FALSE))</f>
        <v>0</v>
      </c>
      <c r="AB98" s="29">
        <f>IF(AB95=0,0,VLOOKUP(AB95,FAC_TOTALS_APTA!$A$4:$BJ$126,$L98,FALSE))</f>
        <v>0</v>
      </c>
      <c r="AC98" s="32">
        <f t="shared" ref="AC98:AC109" si="35">SUM(M98:AB98)</f>
        <v>-35859000.467835262</v>
      </c>
      <c r="AD98" s="33">
        <f>AC98/G111</f>
        <v>-1.1507194578819038E-2</v>
      </c>
    </row>
    <row r="99" spans="1:31" x14ac:dyDescent="0.25">
      <c r="B99" s="115" t="s">
        <v>82</v>
      </c>
      <c r="C99" s="116"/>
      <c r="D99" s="104" t="s">
        <v>80</v>
      </c>
      <c r="E99" s="118"/>
      <c r="F99" s="104">
        <f>MATCH($D99,FAC_TOTALS_APTA!$A$2:$BJ$2,)</f>
        <v>23</v>
      </c>
      <c r="G99" s="117">
        <f>VLOOKUP(G95,FAC_TOTALS_APTA!$A$4:$BJ$126,$F99,FALSE)</f>
        <v>0</v>
      </c>
      <c r="H99" s="117">
        <f>VLOOKUP(H95,FAC_TOTALS_APTA!$A$4:$BJ$126,$F99,FALSE)</f>
        <v>0</v>
      </c>
      <c r="I99" s="30" t="str">
        <f>IFERROR(H99/G99-1,"-")</f>
        <v>-</v>
      </c>
      <c r="J99" s="120" t="str">
        <f t="shared" si="33"/>
        <v/>
      </c>
      <c r="K99" s="120" t="str">
        <f t="shared" si="34"/>
        <v>RESTRUCTURE_FAC</v>
      </c>
      <c r="L99" s="104">
        <f>MATCH($K99,FAC_TOTALS_APTA!$A$2:$BH$2,)</f>
        <v>41</v>
      </c>
      <c r="M99" s="117">
        <f>IF(M95=0,0,VLOOKUP(M95,FAC_TOTALS_APTA!$A$4:$BJ$126,$L99,FALSE))</f>
        <v>0</v>
      </c>
      <c r="N99" s="117">
        <f>IF(N95=0,0,VLOOKUP(N95,FAC_TOTALS_APTA!$A$4:$BJ$126,$L99,FALSE))</f>
        <v>0</v>
      </c>
      <c r="O99" s="117">
        <f>IF(O95=0,0,VLOOKUP(O95,FAC_TOTALS_APTA!$A$4:$BJ$126,$L99,FALSE))</f>
        <v>0</v>
      </c>
      <c r="P99" s="117">
        <f>IF(P95=0,0,VLOOKUP(P95,FAC_TOTALS_APTA!$A$4:$BJ$126,$L99,FALSE))</f>
        <v>0</v>
      </c>
      <c r="Q99" s="117">
        <f>IF(Q95=0,0,VLOOKUP(Q95,FAC_TOTALS_APTA!$A$4:$BJ$126,$L99,FALSE))</f>
        <v>0</v>
      </c>
      <c r="R99" s="117">
        <f>IF(R95=0,0,VLOOKUP(R95,FAC_TOTALS_APTA!$A$4:$BJ$126,$L99,FALSE))</f>
        <v>0</v>
      </c>
      <c r="S99" s="117">
        <f>IF(S95=0,0,VLOOKUP(S95,FAC_TOTALS_APTA!$A$4:$BJ$126,$L99,FALSE))</f>
        <v>0</v>
      </c>
      <c r="T99" s="117">
        <f>IF(T95=0,0,VLOOKUP(T95,FAC_TOTALS_APTA!$A$4:$BJ$126,$L99,FALSE))</f>
        <v>0</v>
      </c>
      <c r="U99" s="117">
        <f>IF(U95=0,0,VLOOKUP(U95,FAC_TOTALS_APTA!$A$4:$BJ$126,$L99,FALSE))</f>
        <v>0</v>
      </c>
      <c r="V99" s="117">
        <f>IF(V95=0,0,VLOOKUP(V95,FAC_TOTALS_APTA!$A$4:$BJ$126,$L99,FALSE))</f>
        <v>0</v>
      </c>
      <c r="W99" s="117">
        <f>IF(W95=0,0,VLOOKUP(W95,FAC_TOTALS_APTA!$A$4:$BJ$126,$L99,FALSE))</f>
        <v>0</v>
      </c>
      <c r="X99" s="117">
        <f>IF(X95=0,0,VLOOKUP(X95,FAC_TOTALS_APTA!$A$4:$BJ$126,$L99,FALSE))</f>
        <v>0</v>
      </c>
      <c r="Y99" s="117">
        <f>IF(Y95=0,0,VLOOKUP(Y95,FAC_TOTALS_APTA!$A$4:$BJ$126,$L99,FALSE))</f>
        <v>0</v>
      </c>
      <c r="Z99" s="117">
        <f>IF(Z95=0,0,VLOOKUP(Z95,FAC_TOTALS_APTA!$A$4:$BJ$126,$L99,FALSE))</f>
        <v>0</v>
      </c>
      <c r="AA99" s="117">
        <f>IF(AA95=0,0,VLOOKUP(AA95,FAC_TOTALS_APTA!$A$4:$BJ$126,$L99,FALSE))</f>
        <v>0</v>
      </c>
      <c r="AB99" s="117">
        <f>IF(AB95=0,0,VLOOKUP(AB95,FAC_TOTALS_APTA!$A$4:$BJ$126,$L99,FALSE))</f>
        <v>0</v>
      </c>
      <c r="AC99" s="121">
        <f t="shared" si="35"/>
        <v>0</v>
      </c>
      <c r="AD99" s="122">
        <f>AC99/G112</f>
        <v>0</v>
      </c>
    </row>
    <row r="100" spans="1:31" x14ac:dyDescent="0.25">
      <c r="B100" s="115" t="s">
        <v>85</v>
      </c>
      <c r="C100" s="116"/>
      <c r="D100" s="104" t="s">
        <v>79</v>
      </c>
      <c r="E100" s="118"/>
      <c r="F100" s="104">
        <f>MATCH($D100,FAC_TOTALS_APTA!$A$2:$BJ$2,)</f>
        <v>22</v>
      </c>
      <c r="G100" s="54">
        <f>VLOOKUP(G95,FAC_TOTALS_APTA!$A$4:$BJ$126,$F100,FALSE)</f>
        <v>0</v>
      </c>
      <c r="H100" s="54">
        <f>VLOOKUP(H95,FAC_TOTALS_APTA!$A$4:$BJ$126,$F100,FALSE)</f>
        <v>0</v>
      </c>
      <c r="I100" s="30" t="str">
        <f>IFERROR(H100/G100-1,"-")</f>
        <v>-</v>
      </c>
      <c r="J100" s="31" t="str">
        <f t="shared" si="33"/>
        <v/>
      </c>
      <c r="K100" s="31" t="str">
        <f t="shared" si="34"/>
        <v>MAINTENANCE_WMATA_FAC</v>
      </c>
      <c r="L100" s="6">
        <f>MATCH($K100,FAC_TOTALS_APTA!$A$2:$BH$2,)</f>
        <v>40</v>
      </c>
      <c r="M100" s="29">
        <f>IF(M96=0,0,VLOOKUP(M96,FAC_TOTALS_APTA!$A$4:$BJ$126,$L100,FALSE))</f>
        <v>0</v>
      </c>
      <c r="N100" s="29">
        <f>IF(N96=0,0,VLOOKUP(N96,FAC_TOTALS_APTA!$A$4:$BJ$126,$L100,FALSE))</f>
        <v>0</v>
      </c>
      <c r="O100" s="29">
        <f>IF(O96=0,0,VLOOKUP(O96,FAC_TOTALS_APTA!$A$4:$BJ$126,$L100,FALSE))</f>
        <v>0</v>
      </c>
      <c r="P100" s="29">
        <f>IF(P96=0,0,VLOOKUP(P96,FAC_TOTALS_APTA!$A$4:$BJ$126,$L100,FALSE))</f>
        <v>0</v>
      </c>
      <c r="Q100" s="29">
        <f>IF(Q96=0,0,VLOOKUP(Q96,FAC_TOTALS_APTA!$A$4:$BJ$126,$L100,FALSE))</f>
        <v>0</v>
      </c>
      <c r="R100" s="29">
        <f>IF(R96=0,0,VLOOKUP(R96,FAC_TOTALS_APTA!$A$4:$BJ$126,$L100,FALSE))</f>
        <v>0</v>
      </c>
      <c r="S100" s="29">
        <f>IF(S96=0,0,VLOOKUP(S96,FAC_TOTALS_APTA!$A$4:$BJ$126,$L100,FALSE))</f>
        <v>0</v>
      </c>
      <c r="T100" s="29">
        <f>IF(T96=0,0,VLOOKUP(T96,FAC_TOTALS_APTA!$A$4:$BJ$126,$L100,FALSE))</f>
        <v>0</v>
      </c>
      <c r="U100" s="29">
        <f>IF(U96=0,0,VLOOKUP(U96,FAC_TOTALS_APTA!$A$4:$BJ$126,$L100,FALSE))</f>
        <v>0</v>
      </c>
      <c r="V100" s="29">
        <f>IF(V96=0,0,VLOOKUP(V96,FAC_TOTALS_APTA!$A$4:$BJ$126,$L100,FALSE))</f>
        <v>0</v>
      </c>
      <c r="W100" s="29">
        <f>IF(W96=0,0,VLOOKUP(W96,FAC_TOTALS_APTA!$A$4:$BJ$126,$L100,FALSE))</f>
        <v>0</v>
      </c>
      <c r="X100" s="29">
        <f>IF(X96=0,0,VLOOKUP(X96,FAC_TOTALS_APTA!$A$4:$BJ$126,$L100,FALSE))</f>
        <v>0</v>
      </c>
      <c r="Y100" s="29">
        <f>IF(Y96=0,0,VLOOKUP(Y96,FAC_TOTALS_APTA!$A$4:$BJ$126,$L100,FALSE))</f>
        <v>0</v>
      </c>
      <c r="Z100" s="29">
        <f>IF(Z96=0,0,VLOOKUP(Z96,FAC_TOTALS_APTA!$A$4:$BJ$126,$L100,FALSE))</f>
        <v>0</v>
      </c>
      <c r="AA100" s="29">
        <f>IF(AA96=0,0,VLOOKUP(AA96,FAC_TOTALS_APTA!$A$4:$BJ$126,$L100,FALSE))</f>
        <v>0</v>
      </c>
      <c r="AB100" s="29">
        <f>IF(AB96=0,0,VLOOKUP(AB96,FAC_TOTALS_APTA!$A$4:$BJ$126,$L100,FALSE))</f>
        <v>0</v>
      </c>
      <c r="AC100" s="32">
        <f t="shared" si="35"/>
        <v>0</v>
      </c>
      <c r="AD100" s="33">
        <f>AC100/G112</f>
        <v>0</v>
      </c>
    </row>
    <row r="101" spans="1:31" x14ac:dyDescent="0.25">
      <c r="B101" s="115" t="s">
        <v>48</v>
      </c>
      <c r="C101" s="116" t="s">
        <v>21</v>
      </c>
      <c r="D101" s="104" t="s">
        <v>8</v>
      </c>
      <c r="E101" s="55"/>
      <c r="F101" s="6">
        <f>MATCH($D101,FAC_TOTALS_APTA!$A$2:$BJ$2,)</f>
        <v>16</v>
      </c>
      <c r="G101" s="29">
        <f>VLOOKUP(G95,FAC_TOTALS_APTA!$A$4:$BJ$126,$F101,FALSE)</f>
        <v>27909105.420000002</v>
      </c>
      <c r="H101" s="29">
        <f>VLOOKUP(H95,FAC_TOTALS_APTA!$A$4:$BJ$126,$F101,FALSE)</f>
        <v>29807700.839999899</v>
      </c>
      <c r="I101" s="30">
        <f t="shared" si="32"/>
        <v>6.8027813555046501E-2</v>
      </c>
      <c r="J101" s="31" t="str">
        <f t="shared" si="33"/>
        <v>_log</v>
      </c>
      <c r="K101" s="31" t="str">
        <f t="shared" si="34"/>
        <v>POP_EMP_log_FAC</v>
      </c>
      <c r="L101" s="6">
        <f>MATCH($K101,FAC_TOTALS_APTA!$A$2:$BH$2,)</f>
        <v>34</v>
      </c>
      <c r="M101" s="29">
        <f>IF(M95=0,0,VLOOKUP(M95,FAC_TOTALS_APTA!$A$4:$BJ$126,$L101,FALSE))</f>
        <v>20555467.113874901</v>
      </c>
      <c r="N101" s="29">
        <f>IF(N95=0,0,VLOOKUP(N95,FAC_TOTALS_APTA!$A$4:$BJ$126,$L101,FALSE))</f>
        <v>6681905.7172240801</v>
      </c>
      <c r="O101" s="29">
        <f>IF(O95=0,0,VLOOKUP(O95,FAC_TOTALS_APTA!$A$4:$BJ$126,$L101,FALSE))</f>
        <v>6272199.2630243897</v>
      </c>
      <c r="P101" s="29">
        <f>IF(P95=0,0,VLOOKUP(P95,FAC_TOTALS_APTA!$A$4:$BJ$126,$L101,FALSE))</f>
        <v>1343898.51787034</v>
      </c>
      <c r="Q101" s="29">
        <f>IF(Q95=0,0,VLOOKUP(Q95,FAC_TOTALS_APTA!$A$4:$BJ$126,$L101,FALSE))</f>
        <v>5237021.7734705396</v>
      </c>
      <c r="R101" s="29">
        <f>IF(R95=0,0,VLOOKUP(R95,FAC_TOTALS_APTA!$A$4:$BJ$126,$L101,FALSE))</f>
        <v>3163072.6687944201</v>
      </c>
      <c r="S101" s="29">
        <f>IF(S95=0,0,VLOOKUP(S95,FAC_TOTALS_APTA!$A$4:$BJ$126,$L101,FALSE))</f>
        <v>0</v>
      </c>
      <c r="T101" s="29">
        <f>IF(T95=0,0,VLOOKUP(T95,FAC_TOTALS_APTA!$A$4:$BJ$126,$L101,FALSE))</f>
        <v>0</v>
      </c>
      <c r="U101" s="29">
        <f>IF(U95=0,0,VLOOKUP(U95,FAC_TOTALS_APTA!$A$4:$BJ$126,$L101,FALSE))</f>
        <v>0</v>
      </c>
      <c r="V101" s="29">
        <f>IF(V95=0,0,VLOOKUP(V95,FAC_TOTALS_APTA!$A$4:$BJ$126,$L101,FALSE))</f>
        <v>0</v>
      </c>
      <c r="W101" s="29">
        <f>IF(W95=0,0,VLOOKUP(W95,FAC_TOTALS_APTA!$A$4:$BJ$126,$L101,FALSE))</f>
        <v>0</v>
      </c>
      <c r="X101" s="29">
        <f>IF(X95=0,0,VLOOKUP(X95,FAC_TOTALS_APTA!$A$4:$BJ$126,$L101,FALSE))</f>
        <v>0</v>
      </c>
      <c r="Y101" s="29">
        <f>IF(Y95=0,0,VLOOKUP(Y95,FAC_TOTALS_APTA!$A$4:$BJ$126,$L101,FALSE))</f>
        <v>0</v>
      </c>
      <c r="Z101" s="29">
        <f>IF(Z95=0,0,VLOOKUP(Z95,FAC_TOTALS_APTA!$A$4:$BJ$126,$L101,FALSE))</f>
        <v>0</v>
      </c>
      <c r="AA101" s="29">
        <f>IF(AA95=0,0,VLOOKUP(AA95,FAC_TOTALS_APTA!$A$4:$BJ$126,$L101,FALSE))</f>
        <v>0</v>
      </c>
      <c r="AB101" s="29">
        <f>IF(AB95=0,0,VLOOKUP(AB95,FAC_TOTALS_APTA!$A$4:$BJ$126,$L101,FALSE))</f>
        <v>0</v>
      </c>
      <c r="AC101" s="32">
        <f t="shared" si="35"/>
        <v>43253565.054258674</v>
      </c>
      <c r="AD101" s="33">
        <f>AC101/G111</f>
        <v>1.3880118877083939E-2</v>
      </c>
    </row>
    <row r="102" spans="1:31" x14ac:dyDescent="0.25">
      <c r="B102" s="25" t="s">
        <v>73</v>
      </c>
      <c r="C102" s="116"/>
      <c r="D102" s="104" t="s">
        <v>72</v>
      </c>
      <c r="E102" s="55"/>
      <c r="F102" s="6">
        <f>MATCH($D102,FAC_TOTALS_APTA!$A$2:$BJ$2,)</f>
        <v>17</v>
      </c>
      <c r="G102" s="54">
        <f>VLOOKUP(G95,FAC_TOTALS_APTA!$A$4:$BJ$126,$F102,FALSE)</f>
        <v>0.70702565886186597</v>
      </c>
      <c r="H102" s="54">
        <f>VLOOKUP(H95,FAC_TOTALS_APTA!$A$4:$BJ$126,$F102,FALSE)</f>
        <v>0.71440492607780803</v>
      </c>
      <c r="I102" s="30">
        <f t="shared" si="32"/>
        <v>1.0437057161151397E-2</v>
      </c>
      <c r="J102" s="31" t="str">
        <f t="shared" si="33"/>
        <v/>
      </c>
      <c r="K102" s="31" t="str">
        <f t="shared" si="34"/>
        <v>TSD_POP_EMP_PCT_FAC</v>
      </c>
      <c r="L102" s="6">
        <f>MATCH($K102,FAC_TOTALS_APTA!$A$2:$BH$2,)</f>
        <v>35</v>
      </c>
      <c r="M102" s="29">
        <f>IF(M95=0,0,VLOOKUP(M95,FAC_TOTALS_APTA!$A$4:$BJ$126,$L102,FALSE))</f>
        <v>1430146.9132141899</v>
      </c>
      <c r="N102" s="29">
        <f>IF(N95=0,0,VLOOKUP(N95,FAC_TOTALS_APTA!$A$4:$BJ$126,$L102,FALSE))</f>
        <v>2726460.8189412798</v>
      </c>
      <c r="O102" s="29">
        <f>IF(O95=0,0,VLOOKUP(O95,FAC_TOTALS_APTA!$A$4:$BJ$126,$L102,FALSE))</f>
        <v>4165556.98271847</v>
      </c>
      <c r="P102" s="29">
        <f>IF(P95=0,0,VLOOKUP(P95,FAC_TOTALS_APTA!$A$4:$BJ$126,$L102,FALSE))</f>
        <v>976728.80754347704</v>
      </c>
      <c r="Q102" s="29">
        <f>IF(Q95=0,0,VLOOKUP(Q95,FAC_TOTALS_APTA!$A$4:$BJ$126,$L102,FALSE))</f>
        <v>1656478.1750495699</v>
      </c>
      <c r="R102" s="29">
        <f>IF(R95=0,0,VLOOKUP(R95,FAC_TOTALS_APTA!$A$4:$BJ$126,$L102,FALSE))</f>
        <v>-1485540.72437579</v>
      </c>
      <c r="S102" s="29">
        <f>IF(S95=0,0,VLOOKUP(S95,FAC_TOTALS_APTA!$A$4:$BJ$126,$L102,FALSE))</f>
        <v>0</v>
      </c>
      <c r="T102" s="29">
        <f>IF(T95=0,0,VLOOKUP(T95,FAC_TOTALS_APTA!$A$4:$BJ$126,$L102,FALSE))</f>
        <v>0</v>
      </c>
      <c r="U102" s="29">
        <f>IF(U95=0,0,VLOOKUP(U95,FAC_TOTALS_APTA!$A$4:$BJ$126,$L102,FALSE))</f>
        <v>0</v>
      </c>
      <c r="V102" s="29">
        <f>IF(V95=0,0,VLOOKUP(V95,FAC_TOTALS_APTA!$A$4:$BJ$126,$L102,FALSE))</f>
        <v>0</v>
      </c>
      <c r="W102" s="29">
        <f>IF(W95=0,0,VLOOKUP(W95,FAC_TOTALS_APTA!$A$4:$BJ$126,$L102,FALSE))</f>
        <v>0</v>
      </c>
      <c r="X102" s="29">
        <f>IF(X95=0,0,VLOOKUP(X95,FAC_TOTALS_APTA!$A$4:$BJ$126,$L102,FALSE))</f>
        <v>0</v>
      </c>
      <c r="Y102" s="29">
        <f>IF(Y95=0,0,VLOOKUP(Y95,FAC_TOTALS_APTA!$A$4:$BJ$126,$L102,FALSE))</f>
        <v>0</v>
      </c>
      <c r="Z102" s="29">
        <f>IF(Z95=0,0,VLOOKUP(Z95,FAC_TOTALS_APTA!$A$4:$BJ$126,$L102,FALSE))</f>
        <v>0</v>
      </c>
      <c r="AA102" s="29">
        <f>IF(AA95=0,0,VLOOKUP(AA95,FAC_TOTALS_APTA!$A$4:$BJ$126,$L102,FALSE))</f>
        <v>0</v>
      </c>
      <c r="AB102" s="29">
        <f>IF(AB95=0,0,VLOOKUP(AB95,FAC_TOTALS_APTA!$A$4:$BJ$126,$L102,FALSE))</f>
        <v>0</v>
      </c>
      <c r="AC102" s="32">
        <f t="shared" si="35"/>
        <v>9469830.9730911963</v>
      </c>
      <c r="AD102" s="33">
        <f>AC102/G111</f>
        <v>3.038879673560126E-3</v>
      </c>
    </row>
    <row r="103" spans="1:31" x14ac:dyDescent="0.2">
      <c r="B103" s="115" t="s">
        <v>49</v>
      </c>
      <c r="C103" s="116" t="s">
        <v>21</v>
      </c>
      <c r="D103" s="124" t="s">
        <v>86</v>
      </c>
      <c r="E103" s="55"/>
      <c r="F103" s="6">
        <f>MATCH($D103,FAC_TOTALS_APTA!$A$2:$BJ$2,)</f>
        <v>18</v>
      </c>
      <c r="G103" s="34">
        <f>VLOOKUP(G95,FAC_TOTALS_APTA!$A$4:$BJ$126,$F103,FALSE)</f>
        <v>4.1093000000000002</v>
      </c>
      <c r="H103" s="34">
        <f>VLOOKUP(H95,FAC_TOTALS_APTA!$A$4:$BJ$126,$F103,FALSE)</f>
        <v>2.9199999999999902</v>
      </c>
      <c r="I103" s="30">
        <f t="shared" si="32"/>
        <v>-0.28941668897379358</v>
      </c>
      <c r="J103" s="31" t="str">
        <f t="shared" si="33"/>
        <v>_log</v>
      </c>
      <c r="K103" s="31" t="str">
        <f t="shared" si="34"/>
        <v>GAS_PRICE_2018_log_FAC</v>
      </c>
      <c r="L103" s="6">
        <f>MATCH($K103,FAC_TOTALS_APTA!$A$2:$BH$2,)</f>
        <v>36</v>
      </c>
      <c r="M103" s="29">
        <f>IF(M95=0,0,VLOOKUP(M95,FAC_TOTALS_APTA!$A$4:$BJ$126,$L103,FALSE))</f>
        <v>-13997461.442108</v>
      </c>
      <c r="N103" s="29">
        <f>IF(N95=0,0,VLOOKUP(N95,FAC_TOTALS_APTA!$A$4:$BJ$126,$L103,FALSE))</f>
        <v>-16997829.227055199</v>
      </c>
      <c r="O103" s="29">
        <f>IF(O95=0,0,VLOOKUP(O95,FAC_TOTALS_APTA!$A$4:$BJ$126,$L103,FALSE))</f>
        <v>-110619004.018281</v>
      </c>
      <c r="P103" s="29">
        <f>IF(P95=0,0,VLOOKUP(P95,FAC_TOTALS_APTA!$A$4:$BJ$126,$L103,FALSE))</f>
        <v>-33988482.180350199</v>
      </c>
      <c r="Q103" s="29">
        <f>IF(Q95=0,0,VLOOKUP(Q95,FAC_TOTALS_APTA!$A$4:$BJ$126,$L103,FALSE))</f>
        <v>33390942.740279</v>
      </c>
      <c r="R103" s="29">
        <f>IF(R95=0,0,VLOOKUP(R95,FAC_TOTALS_APTA!$A$4:$BJ$126,$L103,FALSE))</f>
        <v>26685052.9084782</v>
      </c>
      <c r="S103" s="29">
        <f>IF(S95=0,0,VLOOKUP(S95,FAC_TOTALS_APTA!$A$4:$BJ$126,$L103,FALSE))</f>
        <v>0</v>
      </c>
      <c r="T103" s="29">
        <f>IF(T95=0,0,VLOOKUP(T95,FAC_TOTALS_APTA!$A$4:$BJ$126,$L103,FALSE))</f>
        <v>0</v>
      </c>
      <c r="U103" s="29">
        <f>IF(U95=0,0,VLOOKUP(U95,FAC_TOTALS_APTA!$A$4:$BJ$126,$L103,FALSE))</f>
        <v>0</v>
      </c>
      <c r="V103" s="29">
        <f>IF(V95=0,0,VLOOKUP(V95,FAC_TOTALS_APTA!$A$4:$BJ$126,$L103,FALSE))</f>
        <v>0</v>
      </c>
      <c r="W103" s="29">
        <f>IF(W95=0,0,VLOOKUP(W95,FAC_TOTALS_APTA!$A$4:$BJ$126,$L103,FALSE))</f>
        <v>0</v>
      </c>
      <c r="X103" s="29">
        <f>IF(X95=0,0,VLOOKUP(X95,FAC_TOTALS_APTA!$A$4:$BJ$126,$L103,FALSE))</f>
        <v>0</v>
      </c>
      <c r="Y103" s="29">
        <f>IF(Y95=0,0,VLOOKUP(Y95,FAC_TOTALS_APTA!$A$4:$BJ$126,$L103,FALSE))</f>
        <v>0</v>
      </c>
      <c r="Z103" s="29">
        <f>IF(Z95=0,0,VLOOKUP(Z95,FAC_TOTALS_APTA!$A$4:$BJ$126,$L103,FALSE))</f>
        <v>0</v>
      </c>
      <c r="AA103" s="29">
        <f>IF(AA95=0,0,VLOOKUP(AA95,FAC_TOTALS_APTA!$A$4:$BJ$126,$L103,FALSE))</f>
        <v>0</v>
      </c>
      <c r="AB103" s="29">
        <f>IF(AB95=0,0,VLOOKUP(AB95,FAC_TOTALS_APTA!$A$4:$BJ$126,$L103,FALSE))</f>
        <v>0</v>
      </c>
      <c r="AC103" s="32">
        <f t="shared" si="35"/>
        <v>-115526781.2190372</v>
      </c>
      <c r="AD103" s="33">
        <f>AC103/G111</f>
        <v>-3.7072677241646791E-2</v>
      </c>
    </row>
    <row r="104" spans="1:31" x14ac:dyDescent="0.25">
      <c r="B104" s="115" t="s">
        <v>46</v>
      </c>
      <c r="C104" s="116" t="s">
        <v>21</v>
      </c>
      <c r="D104" s="104" t="s">
        <v>14</v>
      </c>
      <c r="E104" s="55"/>
      <c r="F104" s="6">
        <f>MATCH($D104,FAC_TOTALS_APTA!$A$2:$BJ$2,)</f>
        <v>19</v>
      </c>
      <c r="G104" s="54">
        <f>VLOOKUP(G95,FAC_TOTALS_APTA!$A$4:$BJ$126,$F104,FALSE)</f>
        <v>33963.31</v>
      </c>
      <c r="H104" s="54">
        <f>VLOOKUP(H95,FAC_TOTALS_APTA!$A$4:$BJ$126,$F104,FALSE)</f>
        <v>36801.5</v>
      </c>
      <c r="I104" s="30">
        <f t="shared" si="32"/>
        <v>8.3566354398319831E-2</v>
      </c>
      <c r="J104" s="31" t="str">
        <f t="shared" si="33"/>
        <v>_log</v>
      </c>
      <c r="K104" s="31" t="str">
        <f t="shared" si="34"/>
        <v>TOTAL_MED_INC_INDIV_2018_log_FAC</v>
      </c>
      <c r="L104" s="6">
        <f>MATCH($K104,FAC_TOTALS_APTA!$A$2:$BH$2,)</f>
        <v>37</v>
      </c>
      <c r="M104" s="29">
        <f>IF(M95=0,0,VLOOKUP(M95,FAC_TOTALS_APTA!$A$4:$BJ$126,$L104,FALSE))</f>
        <v>1541889.77335619</v>
      </c>
      <c r="N104" s="29">
        <f>IF(N95=0,0,VLOOKUP(N95,FAC_TOTALS_APTA!$A$4:$BJ$126,$L104,FALSE))</f>
        <v>728484.035627748</v>
      </c>
      <c r="O104" s="29">
        <f>IF(O95=0,0,VLOOKUP(O95,FAC_TOTALS_APTA!$A$4:$BJ$126,$L104,FALSE))</f>
        <v>-3712468.9047247302</v>
      </c>
      <c r="P104" s="29">
        <f>IF(P95=0,0,VLOOKUP(P95,FAC_TOTALS_APTA!$A$4:$BJ$126,$L104,FALSE))</f>
        <v>-6701450.2049922999</v>
      </c>
      <c r="Q104" s="29">
        <f>IF(Q95=0,0,VLOOKUP(Q95,FAC_TOTALS_APTA!$A$4:$BJ$126,$L104,FALSE))</f>
        <v>-3756089.4188664099</v>
      </c>
      <c r="R104" s="29">
        <f>IF(R95=0,0,VLOOKUP(R95,FAC_TOTALS_APTA!$A$4:$BJ$126,$L104,FALSE))</f>
        <v>-4922163.3032023804</v>
      </c>
      <c r="S104" s="29">
        <f>IF(S95=0,0,VLOOKUP(S95,FAC_TOTALS_APTA!$A$4:$BJ$126,$L104,FALSE))</f>
        <v>0</v>
      </c>
      <c r="T104" s="29">
        <f>IF(T95=0,0,VLOOKUP(T95,FAC_TOTALS_APTA!$A$4:$BJ$126,$L104,FALSE))</f>
        <v>0</v>
      </c>
      <c r="U104" s="29">
        <f>IF(U95=0,0,VLOOKUP(U95,FAC_TOTALS_APTA!$A$4:$BJ$126,$L104,FALSE))</f>
        <v>0</v>
      </c>
      <c r="V104" s="29">
        <f>IF(V95=0,0,VLOOKUP(V95,FAC_TOTALS_APTA!$A$4:$BJ$126,$L104,FALSE))</f>
        <v>0</v>
      </c>
      <c r="W104" s="29">
        <f>IF(W95=0,0,VLOOKUP(W95,FAC_TOTALS_APTA!$A$4:$BJ$126,$L104,FALSE))</f>
        <v>0</v>
      </c>
      <c r="X104" s="29">
        <f>IF(X95=0,0,VLOOKUP(X95,FAC_TOTALS_APTA!$A$4:$BJ$126,$L104,FALSE))</f>
        <v>0</v>
      </c>
      <c r="Y104" s="29">
        <f>IF(Y95=0,0,VLOOKUP(Y95,FAC_TOTALS_APTA!$A$4:$BJ$126,$L104,FALSE))</f>
        <v>0</v>
      </c>
      <c r="Z104" s="29">
        <f>IF(Z95=0,0,VLOOKUP(Z95,FAC_TOTALS_APTA!$A$4:$BJ$126,$L104,FALSE))</f>
        <v>0</v>
      </c>
      <c r="AA104" s="29">
        <f>IF(AA95=0,0,VLOOKUP(AA95,FAC_TOTALS_APTA!$A$4:$BJ$126,$L104,FALSE))</f>
        <v>0</v>
      </c>
      <c r="AB104" s="29">
        <f>IF(AB95=0,0,VLOOKUP(AB95,FAC_TOTALS_APTA!$A$4:$BJ$126,$L104,FALSE))</f>
        <v>0</v>
      </c>
      <c r="AC104" s="32">
        <f t="shared" si="35"/>
        <v>-16821798.022801884</v>
      </c>
      <c r="AD104" s="33">
        <f>AC104/G111</f>
        <v>-5.3981343731988353E-3</v>
      </c>
    </row>
    <row r="105" spans="1:31" x14ac:dyDescent="0.25">
      <c r="B105" s="115" t="s">
        <v>62</v>
      </c>
      <c r="C105" s="116"/>
      <c r="D105" s="104" t="s">
        <v>9</v>
      </c>
      <c r="E105" s="55"/>
      <c r="F105" s="6">
        <f>MATCH($D105,FAC_TOTALS_APTA!$A$2:$BJ$2,)</f>
        <v>20</v>
      </c>
      <c r="G105" s="29">
        <f>VLOOKUP(G95,FAC_TOTALS_APTA!$A$4:$BJ$126,$F105,FALSE)</f>
        <v>31.51</v>
      </c>
      <c r="H105" s="29">
        <f>VLOOKUP(H95,FAC_TOTALS_APTA!$A$4:$BJ$126,$F105,FALSE)</f>
        <v>30.01</v>
      </c>
      <c r="I105" s="30">
        <f t="shared" si="32"/>
        <v>-4.7603935258648034E-2</v>
      </c>
      <c r="J105" s="31" t="str">
        <f t="shared" si="33"/>
        <v/>
      </c>
      <c r="K105" s="31" t="str">
        <f t="shared" si="34"/>
        <v>PCT_HH_NO_VEH_FAC</v>
      </c>
      <c r="L105" s="6">
        <f>MATCH($K105,FAC_TOTALS_APTA!$A$2:$BH$2,)</f>
        <v>38</v>
      </c>
      <c r="M105" s="29">
        <f>IF(M95=0,0,VLOOKUP(M95,FAC_TOTALS_APTA!$A$4:$BJ$126,$L105,FALSE))</f>
        <v>-9450606.5895987004</v>
      </c>
      <c r="N105" s="29">
        <f>IF(N95=0,0,VLOOKUP(N95,FAC_TOTALS_APTA!$A$4:$BJ$126,$L105,FALSE))</f>
        <v>1672841.7523044201</v>
      </c>
      <c r="O105" s="29">
        <f>IF(O95=0,0,VLOOKUP(O95,FAC_TOTALS_APTA!$A$4:$BJ$126,$L105,FALSE))</f>
        <v>-192480.189563069</v>
      </c>
      <c r="P105" s="29">
        <f>IF(P95=0,0,VLOOKUP(P95,FAC_TOTALS_APTA!$A$4:$BJ$126,$L105,FALSE))</f>
        <v>-1808326.1951272001</v>
      </c>
      <c r="Q105" s="29">
        <f>IF(Q95=0,0,VLOOKUP(Q95,FAC_TOTALS_APTA!$A$4:$BJ$126,$L105,FALSE))</f>
        <v>754077.32568279596</v>
      </c>
      <c r="R105" s="29">
        <f>IF(R95=0,0,VLOOKUP(R95,FAC_TOTALS_APTA!$A$4:$BJ$126,$L105,FALSE))</f>
        <v>63261.871574818899</v>
      </c>
      <c r="S105" s="29">
        <f>IF(S95=0,0,VLOOKUP(S95,FAC_TOTALS_APTA!$A$4:$BJ$126,$L105,FALSE))</f>
        <v>0</v>
      </c>
      <c r="T105" s="29">
        <f>IF(T95=0,0,VLOOKUP(T95,FAC_TOTALS_APTA!$A$4:$BJ$126,$L105,FALSE))</f>
        <v>0</v>
      </c>
      <c r="U105" s="29">
        <f>IF(U95=0,0,VLOOKUP(U95,FAC_TOTALS_APTA!$A$4:$BJ$126,$L105,FALSE))</f>
        <v>0</v>
      </c>
      <c r="V105" s="29">
        <f>IF(V95=0,0,VLOOKUP(V95,FAC_TOTALS_APTA!$A$4:$BJ$126,$L105,FALSE))</f>
        <v>0</v>
      </c>
      <c r="W105" s="29">
        <f>IF(W95=0,0,VLOOKUP(W95,FAC_TOTALS_APTA!$A$4:$BJ$126,$L105,FALSE))</f>
        <v>0</v>
      </c>
      <c r="X105" s="29">
        <f>IF(X95=0,0,VLOOKUP(X95,FAC_TOTALS_APTA!$A$4:$BJ$126,$L105,FALSE))</f>
        <v>0</v>
      </c>
      <c r="Y105" s="29">
        <f>IF(Y95=0,0,VLOOKUP(Y95,FAC_TOTALS_APTA!$A$4:$BJ$126,$L105,FALSE))</f>
        <v>0</v>
      </c>
      <c r="Z105" s="29">
        <f>IF(Z95=0,0,VLOOKUP(Z95,FAC_TOTALS_APTA!$A$4:$BJ$126,$L105,FALSE))</f>
        <v>0</v>
      </c>
      <c r="AA105" s="29">
        <f>IF(AA95=0,0,VLOOKUP(AA95,FAC_TOTALS_APTA!$A$4:$BJ$126,$L105,FALSE))</f>
        <v>0</v>
      </c>
      <c r="AB105" s="29">
        <f>IF(AB95=0,0,VLOOKUP(AB95,FAC_TOTALS_APTA!$A$4:$BJ$126,$L105,FALSE))</f>
        <v>0</v>
      </c>
      <c r="AC105" s="32">
        <f t="shared" si="35"/>
        <v>-8961232.0247269329</v>
      </c>
      <c r="AD105" s="33">
        <f>AC105/G111</f>
        <v>-2.8756696848528302E-3</v>
      </c>
    </row>
    <row r="106" spans="1:31" x14ac:dyDescent="0.25">
      <c r="B106" s="115" t="s">
        <v>47</v>
      </c>
      <c r="C106" s="116"/>
      <c r="D106" s="104" t="s">
        <v>28</v>
      </c>
      <c r="E106" s="55"/>
      <c r="F106" s="6">
        <f>MATCH($D106,FAC_TOTALS_APTA!$A$2:$BJ$2,)</f>
        <v>21</v>
      </c>
      <c r="G106" s="34">
        <f>VLOOKUP(G95,FAC_TOTALS_APTA!$A$4:$BJ$126,$F106,FALSE)</f>
        <v>4.0999999999999996</v>
      </c>
      <c r="H106" s="34">
        <f>VLOOKUP(H95,FAC_TOTALS_APTA!$A$4:$BJ$126,$F106,FALSE)</f>
        <v>4.5999999999999996</v>
      </c>
      <c r="I106" s="30">
        <f t="shared" si="32"/>
        <v>0.12195121951219523</v>
      </c>
      <c r="J106" s="31" t="str">
        <f t="shared" si="33"/>
        <v/>
      </c>
      <c r="K106" s="31" t="str">
        <f t="shared" si="34"/>
        <v>JTW_HOME_PCT_FAC</v>
      </c>
      <c r="L106" s="6">
        <f>MATCH($K106,FAC_TOTALS_APTA!$A$2:$BH$2,)</f>
        <v>39</v>
      </c>
      <c r="M106" s="29">
        <f>IF(M95=0,0,VLOOKUP(M95,FAC_TOTALS_APTA!$A$4:$BJ$126,$L106,FALSE))</f>
        <v>-2308696.8069053702</v>
      </c>
      <c r="N106" s="29">
        <f>IF(N95=0,0,VLOOKUP(N95,FAC_TOTALS_APTA!$A$4:$BJ$126,$L106,FALSE))</f>
        <v>0</v>
      </c>
      <c r="O106" s="29">
        <f>IF(O95=0,0,VLOOKUP(O95,FAC_TOTALS_APTA!$A$4:$BJ$126,$L106,FALSE))</f>
        <v>2474476.5522726602</v>
      </c>
      <c r="P106" s="29">
        <f>IF(P95=0,0,VLOOKUP(P95,FAC_TOTALS_APTA!$A$4:$BJ$126,$L106,FALSE))</f>
        <v>-9603221.8253503405</v>
      </c>
      <c r="Q106" s="29">
        <f>IF(Q95=0,0,VLOOKUP(Q95,FAC_TOTALS_APTA!$A$4:$BJ$126,$L106,FALSE))</f>
        <v>0</v>
      </c>
      <c r="R106" s="29">
        <f>IF(R95=0,0,VLOOKUP(R95,FAC_TOTALS_APTA!$A$4:$BJ$126,$L106,FALSE))</f>
        <v>-2437813.26976238</v>
      </c>
      <c r="S106" s="29">
        <f>IF(S95=0,0,VLOOKUP(S95,FAC_TOTALS_APTA!$A$4:$BJ$126,$L106,FALSE))</f>
        <v>0</v>
      </c>
      <c r="T106" s="29">
        <f>IF(T95=0,0,VLOOKUP(T95,FAC_TOTALS_APTA!$A$4:$BJ$126,$L106,FALSE))</f>
        <v>0</v>
      </c>
      <c r="U106" s="29">
        <f>IF(U95=0,0,VLOOKUP(U95,FAC_TOTALS_APTA!$A$4:$BJ$126,$L106,FALSE))</f>
        <v>0</v>
      </c>
      <c r="V106" s="29">
        <f>IF(V95=0,0,VLOOKUP(V95,FAC_TOTALS_APTA!$A$4:$BJ$126,$L106,FALSE))</f>
        <v>0</v>
      </c>
      <c r="W106" s="29">
        <f>IF(W95=0,0,VLOOKUP(W95,FAC_TOTALS_APTA!$A$4:$BJ$126,$L106,FALSE))</f>
        <v>0</v>
      </c>
      <c r="X106" s="29">
        <f>IF(X95=0,0,VLOOKUP(X95,FAC_TOTALS_APTA!$A$4:$BJ$126,$L106,FALSE))</f>
        <v>0</v>
      </c>
      <c r="Y106" s="29">
        <f>IF(Y95=0,0,VLOOKUP(Y95,FAC_TOTALS_APTA!$A$4:$BJ$126,$L106,FALSE))</f>
        <v>0</v>
      </c>
      <c r="Z106" s="29">
        <f>IF(Z95=0,0,VLOOKUP(Z95,FAC_TOTALS_APTA!$A$4:$BJ$126,$L106,FALSE))</f>
        <v>0</v>
      </c>
      <c r="AA106" s="29">
        <f>IF(AA95=0,0,VLOOKUP(AA95,FAC_TOTALS_APTA!$A$4:$BJ$126,$L106,FALSE))</f>
        <v>0</v>
      </c>
      <c r="AB106" s="29">
        <f>IF(AB95=0,0,VLOOKUP(AB95,FAC_TOTALS_APTA!$A$4:$BJ$126,$L106,FALSE))</f>
        <v>0</v>
      </c>
      <c r="AC106" s="32">
        <f t="shared" si="35"/>
        <v>-11875255.34974543</v>
      </c>
      <c r="AD106" s="33">
        <f>AC106/G111</f>
        <v>-3.8107831283600677E-3</v>
      </c>
    </row>
    <row r="107" spans="1:31" x14ac:dyDescent="0.25">
      <c r="B107" s="115" t="s">
        <v>63</v>
      </c>
      <c r="C107" s="116"/>
      <c r="D107" s="126" t="s">
        <v>93</v>
      </c>
      <c r="E107" s="55"/>
      <c r="F107" s="6">
        <f>MATCH($D107,FAC_TOTALS_APTA!$A$2:$BJ$2,)</f>
        <v>26</v>
      </c>
      <c r="G107" s="34">
        <f>VLOOKUP(G95,FAC_TOTALS_APTA!$A$4:$BJ$126,$F107,FALSE)</f>
        <v>1</v>
      </c>
      <c r="H107" s="34">
        <f>VLOOKUP(H95,FAC_TOTALS_APTA!$A$4:$BJ$126,$F107,FALSE)</f>
        <v>7</v>
      </c>
      <c r="I107" s="30">
        <f t="shared" si="32"/>
        <v>6</v>
      </c>
      <c r="J107" s="31"/>
      <c r="K107" s="31" t="str">
        <f t="shared" si="34"/>
        <v>YEARS_SINCE_TNC_RAIL_HINY_FAC</v>
      </c>
      <c r="L107" s="6">
        <f>MATCH($K107,FAC_TOTALS_APTA!$A$2:$BH$2,)</f>
        <v>44</v>
      </c>
      <c r="M107" s="29">
        <f>IF(M95=0,0,VLOOKUP(M95,FAC_TOTALS_APTA!$A$4:$BJ$126,$L107,FALSE))</f>
        <v>3273304.5885498198</v>
      </c>
      <c r="N107" s="29">
        <f>IF(N95=0,0,VLOOKUP(N95,FAC_TOTALS_APTA!$A$4:$BJ$126,$L107,FALSE))</f>
        <v>3384180.7096790299</v>
      </c>
      <c r="O107" s="29">
        <f>IF(O95=0,0,VLOOKUP(O95,FAC_TOTALS_APTA!$A$4:$BJ$126,$L107,FALSE))</f>
        <v>3505584.69237136</v>
      </c>
      <c r="P107" s="29">
        <f>IF(P95=0,0,VLOOKUP(P95,FAC_TOTALS_APTA!$A$4:$BJ$126,$L107,FALSE))</f>
        <v>3407924.0848606699</v>
      </c>
      <c r="Q107" s="29">
        <f>IF(Q95=0,0,VLOOKUP(Q95,FAC_TOTALS_APTA!$A$4:$BJ$126,$L107,FALSE))</f>
        <v>3432920.1626401902</v>
      </c>
      <c r="R107" s="29">
        <f>IF(R95=0,0,VLOOKUP(R95,FAC_TOTALS_APTA!$A$4:$BJ$126,$L107,FALSE))</f>
        <v>3456367.8253780901</v>
      </c>
      <c r="S107" s="29">
        <f>IF(S95=0,0,VLOOKUP(S95,FAC_TOTALS_APTA!$A$4:$BJ$126,$L107,FALSE))</f>
        <v>0</v>
      </c>
      <c r="T107" s="29">
        <f>IF(T95=0,0,VLOOKUP(T95,FAC_TOTALS_APTA!$A$4:$BJ$126,$L107,FALSE))</f>
        <v>0</v>
      </c>
      <c r="U107" s="29">
        <f>IF(U95=0,0,VLOOKUP(U95,FAC_TOTALS_APTA!$A$4:$BJ$126,$L107,FALSE))</f>
        <v>0</v>
      </c>
      <c r="V107" s="29">
        <f>IF(V95=0,0,VLOOKUP(V95,FAC_TOTALS_APTA!$A$4:$BJ$126,$L107,FALSE))</f>
        <v>0</v>
      </c>
      <c r="W107" s="29">
        <f>IF(W95=0,0,VLOOKUP(W95,FAC_TOTALS_APTA!$A$4:$BJ$126,$L107,FALSE))</f>
        <v>0</v>
      </c>
      <c r="X107" s="29">
        <f>IF(X95=0,0,VLOOKUP(X95,FAC_TOTALS_APTA!$A$4:$BJ$126,$L107,FALSE))</f>
        <v>0</v>
      </c>
      <c r="Y107" s="29">
        <f>IF(Y95=0,0,VLOOKUP(Y95,FAC_TOTALS_APTA!$A$4:$BJ$126,$L107,FALSE))</f>
        <v>0</v>
      </c>
      <c r="Z107" s="29">
        <f>IF(Z95=0,0,VLOOKUP(Z95,FAC_TOTALS_APTA!$A$4:$BJ$126,$L107,FALSE))</f>
        <v>0</v>
      </c>
      <c r="AA107" s="29">
        <f>IF(AA95=0,0,VLOOKUP(AA95,FAC_TOTALS_APTA!$A$4:$BJ$126,$L107,FALSE))</f>
        <v>0</v>
      </c>
      <c r="AB107" s="29">
        <f>IF(AB95=0,0,VLOOKUP(AB95,FAC_TOTALS_APTA!$A$4:$BJ$126,$L107,FALSE))</f>
        <v>0</v>
      </c>
      <c r="AC107" s="32">
        <f t="shared" si="35"/>
        <v>20460282.063479159</v>
      </c>
      <c r="AD107" s="33">
        <f>AC107/G111</f>
        <v>6.5657280953260455E-3</v>
      </c>
    </row>
    <row r="108" spans="1:31" hidden="1" x14ac:dyDescent="0.25">
      <c r="B108" s="115" t="s">
        <v>64</v>
      </c>
      <c r="C108" s="116"/>
      <c r="D108" s="104" t="s">
        <v>43</v>
      </c>
      <c r="E108" s="55"/>
      <c r="F108" s="6">
        <f>MATCH($D108,FAC_TOTALS_APTA!$A$2:$BJ$2,)</f>
        <v>28</v>
      </c>
      <c r="G108" s="34">
        <f>VLOOKUP(G95,FAC_TOTALS_APTA!$A$4:$BJ$126,$F108,FALSE)</f>
        <v>0</v>
      </c>
      <c r="H108" s="34">
        <f>VLOOKUP(H95,FAC_TOTALS_APTA!$A$4:$BJ$126,$F108,FALSE)</f>
        <v>1</v>
      </c>
      <c r="I108" s="30" t="str">
        <f t="shared" si="32"/>
        <v>-</v>
      </c>
      <c r="J108" s="31" t="str">
        <f t="shared" ref="J108:J109" si="36">IF(C108="Log","_log","")</f>
        <v/>
      </c>
      <c r="K108" s="31" t="str">
        <f t="shared" si="34"/>
        <v>BIKE_SHARE_FAC</v>
      </c>
      <c r="L108" s="6">
        <f>MATCH($K108,FAC_TOTALS_APTA!$A$2:$BH$2,)</f>
        <v>46</v>
      </c>
      <c r="M108" s="29">
        <f>IF(M95=0,0,VLOOKUP(M95,FAC_TOTALS_APTA!$A$4:$BJ$126,$L108,FALSE))</f>
        <v>-34973214.485854901</v>
      </c>
      <c r="N108" s="29">
        <f>IF(N95=0,0,VLOOKUP(N95,FAC_TOTALS_APTA!$A$4:$BJ$126,$L108,FALSE))</f>
        <v>0</v>
      </c>
      <c r="O108" s="29">
        <f>IF(O95=0,0,VLOOKUP(O95,FAC_TOTALS_APTA!$A$4:$BJ$126,$L108,FALSE))</f>
        <v>0</v>
      </c>
      <c r="P108" s="29">
        <f>IF(P95=0,0,VLOOKUP(P95,FAC_TOTALS_APTA!$A$4:$BJ$126,$L108,FALSE))</f>
        <v>0</v>
      </c>
      <c r="Q108" s="29">
        <f>IF(Q95=0,0,VLOOKUP(Q95,FAC_TOTALS_APTA!$A$4:$BJ$126,$L108,FALSE))</f>
        <v>0</v>
      </c>
      <c r="R108" s="29">
        <f>IF(R95=0,0,VLOOKUP(R95,FAC_TOTALS_APTA!$A$4:$BJ$126,$L108,FALSE))</f>
        <v>0</v>
      </c>
      <c r="S108" s="29">
        <f>IF(S95=0,0,VLOOKUP(S95,FAC_TOTALS_APTA!$A$4:$BJ$126,$L108,FALSE))</f>
        <v>0</v>
      </c>
      <c r="T108" s="29">
        <f>IF(T95=0,0,VLOOKUP(T95,FAC_TOTALS_APTA!$A$4:$BJ$126,$L108,FALSE))</f>
        <v>0</v>
      </c>
      <c r="U108" s="29">
        <f>IF(U95=0,0,VLOOKUP(U95,FAC_TOTALS_APTA!$A$4:$BJ$126,$L108,FALSE))</f>
        <v>0</v>
      </c>
      <c r="V108" s="29">
        <f>IF(V95=0,0,VLOOKUP(V95,FAC_TOTALS_APTA!$A$4:$BJ$126,$L108,FALSE))</f>
        <v>0</v>
      </c>
      <c r="W108" s="29">
        <f>IF(W95=0,0,VLOOKUP(W95,FAC_TOTALS_APTA!$A$4:$BJ$126,$L108,FALSE))</f>
        <v>0</v>
      </c>
      <c r="X108" s="29">
        <f>IF(X95=0,0,VLOOKUP(X95,FAC_TOTALS_APTA!$A$4:$BJ$126,$L108,FALSE))</f>
        <v>0</v>
      </c>
      <c r="Y108" s="29">
        <f>IF(Y95=0,0,VLOOKUP(Y95,FAC_TOTALS_APTA!$A$4:$BJ$126,$L108,FALSE))</f>
        <v>0</v>
      </c>
      <c r="Z108" s="29">
        <f>IF(Z95=0,0,VLOOKUP(Z95,FAC_TOTALS_APTA!$A$4:$BJ$126,$L108,FALSE))</f>
        <v>0</v>
      </c>
      <c r="AA108" s="29">
        <f>IF(AA95=0,0,VLOOKUP(AA95,FAC_TOTALS_APTA!$A$4:$BJ$126,$L108,FALSE))</f>
        <v>0</v>
      </c>
      <c r="AB108" s="29">
        <f>IF(AB95=0,0,VLOOKUP(AB95,FAC_TOTALS_APTA!$A$4:$BJ$126,$L108,FALSE))</f>
        <v>0</v>
      </c>
      <c r="AC108" s="32">
        <f t="shared" si="35"/>
        <v>-34973214.485854901</v>
      </c>
      <c r="AD108" s="33">
        <f>AC108/G111</f>
        <v>-1.1222944836303735E-2</v>
      </c>
    </row>
    <row r="109" spans="1:31" hidden="1" x14ac:dyDescent="0.25">
      <c r="B109" s="127" t="s">
        <v>65</v>
      </c>
      <c r="C109" s="128"/>
      <c r="D109" s="129" t="s">
        <v>44</v>
      </c>
      <c r="E109" s="56"/>
      <c r="F109" s="7">
        <f>MATCH($D109,FAC_TOTALS_APTA!$A$2:$BJ$2,)</f>
        <v>29</v>
      </c>
      <c r="G109" s="35">
        <f>VLOOKUP(G95,FAC_TOTALS_APTA!$A$4:$BJ$126,$F109,FALSE)</f>
        <v>0</v>
      </c>
      <c r="H109" s="35">
        <f>VLOOKUP(H95,FAC_TOTALS_APTA!$A$4:$BJ$126,$F109,FALSE)</f>
        <v>1</v>
      </c>
      <c r="I109" s="36" t="str">
        <f t="shared" si="32"/>
        <v>-</v>
      </c>
      <c r="J109" s="37" t="str">
        <f t="shared" si="36"/>
        <v/>
      </c>
      <c r="K109" s="37" t="str">
        <f t="shared" si="34"/>
        <v>scooter_flag_FAC</v>
      </c>
      <c r="L109" s="7">
        <f>MATCH($K109,FAC_TOTALS_APTA!$A$2:$BH$2,)</f>
        <v>47</v>
      </c>
      <c r="M109" s="38">
        <f>IF(M95=0,0,VLOOKUP(M95,FAC_TOTALS_APTA!$A$4:$BJ$126,$L109,FALSE))</f>
        <v>0</v>
      </c>
      <c r="N109" s="38">
        <f>IF(N95=0,0,VLOOKUP(N95,FAC_TOTALS_APTA!$A$4:$BJ$126,$L109,FALSE))</f>
        <v>0</v>
      </c>
      <c r="O109" s="38">
        <f>IF(O95=0,0,VLOOKUP(O95,FAC_TOTALS_APTA!$A$4:$BJ$126,$L109,FALSE))</f>
        <v>0</v>
      </c>
      <c r="P109" s="38">
        <f>IF(P95=0,0,VLOOKUP(P95,FAC_TOTALS_APTA!$A$4:$BJ$126,$L109,FALSE))</f>
        <v>0</v>
      </c>
      <c r="Q109" s="38">
        <f>IF(Q95=0,0,VLOOKUP(Q95,FAC_TOTALS_APTA!$A$4:$BJ$126,$L109,FALSE))</f>
        <v>0</v>
      </c>
      <c r="R109" s="38">
        <f>IF(R95=0,0,VLOOKUP(R95,FAC_TOTALS_APTA!$A$4:$BJ$126,$L109,FALSE))</f>
        <v>-113238766.24513599</v>
      </c>
      <c r="S109" s="38">
        <f>IF(S95=0,0,VLOOKUP(S95,FAC_TOTALS_APTA!$A$4:$BJ$126,$L109,FALSE))</f>
        <v>0</v>
      </c>
      <c r="T109" s="38">
        <f>IF(T95=0,0,VLOOKUP(T95,FAC_TOTALS_APTA!$A$4:$BJ$126,$L109,FALSE))</f>
        <v>0</v>
      </c>
      <c r="U109" s="38">
        <f>IF(U95=0,0,VLOOKUP(U95,FAC_TOTALS_APTA!$A$4:$BJ$126,$L109,FALSE))</f>
        <v>0</v>
      </c>
      <c r="V109" s="38">
        <f>IF(V95=0,0,VLOOKUP(V95,FAC_TOTALS_APTA!$A$4:$BJ$126,$L109,FALSE))</f>
        <v>0</v>
      </c>
      <c r="W109" s="38">
        <f>IF(W95=0,0,VLOOKUP(W95,FAC_TOTALS_APTA!$A$4:$BJ$126,$L109,FALSE))</f>
        <v>0</v>
      </c>
      <c r="X109" s="38">
        <f>IF(X95=0,0,VLOOKUP(X95,FAC_TOTALS_APTA!$A$4:$BJ$126,$L109,FALSE))</f>
        <v>0</v>
      </c>
      <c r="Y109" s="38">
        <f>IF(Y95=0,0,VLOOKUP(Y95,FAC_TOTALS_APTA!$A$4:$BJ$126,$L109,FALSE))</f>
        <v>0</v>
      </c>
      <c r="Z109" s="38">
        <f>IF(Z95=0,0,VLOOKUP(Z95,FAC_TOTALS_APTA!$A$4:$BJ$126,$L109,FALSE))</f>
        <v>0</v>
      </c>
      <c r="AA109" s="38">
        <f>IF(AA95=0,0,VLOOKUP(AA95,FAC_TOTALS_APTA!$A$4:$BJ$126,$L109,FALSE))</f>
        <v>0</v>
      </c>
      <c r="AB109" s="38">
        <f>IF(AB95=0,0,VLOOKUP(AB95,FAC_TOTALS_APTA!$A$4:$BJ$126,$L109,FALSE))</f>
        <v>0</v>
      </c>
      <c r="AC109" s="39">
        <f t="shared" si="35"/>
        <v>-113238766.24513599</v>
      </c>
      <c r="AD109" s="40">
        <f>AC109/G111</f>
        <v>-3.6338450599508534E-2</v>
      </c>
    </row>
    <row r="110" spans="1:31" x14ac:dyDescent="0.25">
      <c r="B110" s="41" t="s">
        <v>53</v>
      </c>
      <c r="C110" s="42"/>
      <c r="D110" s="41" t="s">
        <v>45</v>
      </c>
      <c r="E110" s="43"/>
      <c r="F110" s="44"/>
      <c r="G110" s="45"/>
      <c r="H110" s="45"/>
      <c r="I110" s="46"/>
      <c r="J110" s="47"/>
      <c r="K110" s="47" t="str">
        <f t="shared" ref="K110" si="37">CONCATENATE(D110,J110,"_FAC")</f>
        <v>New_Reporter_FAC</v>
      </c>
      <c r="L110" s="44">
        <f>MATCH($K110,FAC_TOTALS_APTA!$A$2:$BH$2,)</f>
        <v>51</v>
      </c>
      <c r="M110" s="45">
        <f>IF(M95=0,0,VLOOKUP(M95,FAC_TOTALS_APTA!$A$4:$BJ$126,$L110,FALSE))</f>
        <v>0</v>
      </c>
      <c r="N110" s="45">
        <f>IF(N95=0,0,VLOOKUP(N95,FAC_TOTALS_APTA!$A$4:$BJ$126,$L110,FALSE))</f>
        <v>0</v>
      </c>
      <c r="O110" s="45">
        <f>IF(O95=0,0,VLOOKUP(O95,FAC_TOTALS_APTA!$A$4:$BJ$126,$L110,FALSE))</f>
        <v>0</v>
      </c>
      <c r="P110" s="45">
        <f>IF(P95=0,0,VLOOKUP(P95,FAC_TOTALS_APTA!$A$4:$BJ$126,$L110,FALSE))</f>
        <v>0</v>
      </c>
      <c r="Q110" s="45">
        <f>IF(Q95=0,0,VLOOKUP(Q95,FAC_TOTALS_APTA!$A$4:$BJ$126,$L110,FALSE))</f>
        <v>0</v>
      </c>
      <c r="R110" s="45">
        <f>IF(R95=0,0,VLOOKUP(R95,FAC_TOTALS_APTA!$A$4:$BJ$126,$L110,FALSE))</f>
        <v>0</v>
      </c>
      <c r="S110" s="45">
        <f>IF(S95=0,0,VLOOKUP(S95,FAC_TOTALS_APTA!$A$4:$BJ$126,$L110,FALSE))</f>
        <v>0</v>
      </c>
      <c r="T110" s="45">
        <f>IF(T95=0,0,VLOOKUP(T95,FAC_TOTALS_APTA!$A$4:$BJ$126,$L110,FALSE))</f>
        <v>0</v>
      </c>
      <c r="U110" s="45">
        <f>IF(U95=0,0,VLOOKUP(U95,FAC_TOTALS_APTA!$A$4:$BJ$126,$L110,FALSE))</f>
        <v>0</v>
      </c>
      <c r="V110" s="45">
        <f>IF(V95=0,0,VLOOKUP(V95,FAC_TOTALS_APTA!$A$4:$BJ$126,$L110,FALSE))</f>
        <v>0</v>
      </c>
      <c r="W110" s="45">
        <f>IF(W95=0,0,VLOOKUP(W95,FAC_TOTALS_APTA!$A$4:$BJ$126,$L110,FALSE))</f>
        <v>0</v>
      </c>
      <c r="X110" s="45">
        <f>IF(X95=0,0,VLOOKUP(X95,FAC_TOTALS_APTA!$A$4:$BJ$126,$L110,FALSE))</f>
        <v>0</v>
      </c>
      <c r="Y110" s="45">
        <f>IF(Y95=0,0,VLOOKUP(Y95,FAC_TOTALS_APTA!$A$4:$BJ$126,$L110,FALSE))</f>
        <v>0</v>
      </c>
      <c r="Z110" s="45">
        <f>IF(Z95=0,0,VLOOKUP(Z95,FAC_TOTALS_APTA!$A$4:$BJ$126,$L110,FALSE))</f>
        <v>0</v>
      </c>
      <c r="AA110" s="45">
        <f>IF(AA95=0,0,VLOOKUP(AA95,FAC_TOTALS_APTA!$A$4:$BJ$126,$L110,FALSE))</f>
        <v>0</v>
      </c>
      <c r="AB110" s="45">
        <f>IF(AB95=0,0,VLOOKUP(AB95,FAC_TOTALS_APTA!$A$4:$BJ$126,$L110,FALSE))</f>
        <v>0</v>
      </c>
      <c r="AC110" s="48">
        <f>SUM(M110:AB110)</f>
        <v>0</v>
      </c>
      <c r="AD110" s="49">
        <f>AC110/G112</f>
        <v>0</v>
      </c>
    </row>
    <row r="111" spans="1:31" s="107" customFormat="1" ht="15.75" customHeight="1" x14ac:dyDescent="0.25">
      <c r="A111" s="106"/>
      <c r="B111" s="25" t="s">
        <v>66</v>
      </c>
      <c r="C111" s="28"/>
      <c r="D111" s="6" t="s">
        <v>6</v>
      </c>
      <c r="E111" s="55"/>
      <c r="F111" s="6">
        <f>MATCH($D111,FAC_TOTALS_APTA!$A$2:$BH$2,)</f>
        <v>10</v>
      </c>
      <c r="G111" s="110">
        <f>VLOOKUP(G95,FAC_TOTALS_APTA!$A$4:$BJ$126,$F111,FALSE)</f>
        <v>3116224395.2874398</v>
      </c>
      <c r="H111" s="110">
        <f>VLOOKUP(H95,FAC_TOTALS_APTA!$A$4:$BH$126,$F111,FALSE)</f>
        <v>2920735369.6357498</v>
      </c>
      <c r="I111" s="112">
        <f t="shared" ref="I111" si="38">H111/G111-1</f>
        <v>-6.2732653639231306E-2</v>
      </c>
      <c r="J111" s="31"/>
      <c r="K111" s="31"/>
      <c r="L111" s="6"/>
      <c r="M111" s="29">
        <f t="shared" ref="M111:AB111" si="39">SUM(M97:M104)</f>
        <v>45472839.595992565</v>
      </c>
      <c r="N111" s="29">
        <f t="shared" si="39"/>
        <v>20107962.55610184</v>
      </c>
      <c r="O111" s="29">
        <f t="shared" si="39"/>
        <v>-118518919.3229215</v>
      </c>
      <c r="P111" s="29">
        <f t="shared" si="39"/>
        <v>-41615454.285587437</v>
      </c>
      <c r="Q111" s="29">
        <f t="shared" si="39"/>
        <v>48002765.831530131</v>
      </c>
      <c r="R111" s="29">
        <f t="shared" si="39"/>
        <v>-1479894.4667510213</v>
      </c>
      <c r="S111" s="29">
        <f t="shared" si="39"/>
        <v>0</v>
      </c>
      <c r="T111" s="29">
        <f t="shared" si="39"/>
        <v>0</v>
      </c>
      <c r="U111" s="29">
        <f t="shared" si="39"/>
        <v>0</v>
      </c>
      <c r="V111" s="29">
        <f t="shared" si="39"/>
        <v>0</v>
      </c>
      <c r="W111" s="29">
        <f t="shared" si="39"/>
        <v>0</v>
      </c>
      <c r="X111" s="29">
        <f t="shared" si="39"/>
        <v>0</v>
      </c>
      <c r="Y111" s="29">
        <f t="shared" si="39"/>
        <v>0</v>
      </c>
      <c r="Z111" s="29">
        <f t="shared" si="39"/>
        <v>0</v>
      </c>
      <c r="AA111" s="29">
        <f t="shared" si="39"/>
        <v>0</v>
      </c>
      <c r="AB111" s="29">
        <f t="shared" si="39"/>
        <v>0</v>
      </c>
      <c r="AC111" s="32">
        <f>H111-G111</f>
        <v>-195489025.65169001</v>
      </c>
      <c r="AD111" s="33">
        <f>I111</f>
        <v>-6.2732653639231306E-2</v>
      </c>
      <c r="AE111" s="106"/>
    </row>
    <row r="112" spans="1:31" ht="13.5" thickBot="1" x14ac:dyDescent="0.3">
      <c r="B112" s="9" t="s">
        <v>50</v>
      </c>
      <c r="C112" s="23"/>
      <c r="D112" s="23" t="s">
        <v>4</v>
      </c>
      <c r="E112" s="23"/>
      <c r="F112" s="23">
        <f>MATCH($D112,FAC_TOTALS_APTA!$A$2:$BH$2,)</f>
        <v>8</v>
      </c>
      <c r="G112" s="111">
        <f>VLOOKUP(G95,FAC_TOTALS_APTA!$A$4:$BH$126,$F112,FALSE)</f>
        <v>2929500930.99999</v>
      </c>
      <c r="H112" s="111">
        <f>VLOOKUP(H95,FAC_TOTALS_APTA!$A$4:$BH$126,$F112,FALSE)</f>
        <v>3028681761</v>
      </c>
      <c r="I112" s="113">
        <f t="shared" ref="I112" si="40">H112/G112-1</f>
        <v>3.3855879324180549E-2</v>
      </c>
      <c r="J112" s="50"/>
      <c r="K112" s="50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51">
        <f>H112-G112</f>
        <v>99180830.000010014</v>
      </c>
      <c r="AD112" s="52">
        <f>I112</f>
        <v>3.3855879324180549E-2</v>
      </c>
    </row>
    <row r="113" spans="2:30" ht="14.25" thickTop="1" thickBot="1" x14ac:dyDescent="0.3">
      <c r="B113" s="57" t="s">
        <v>67</v>
      </c>
      <c r="C113" s="58"/>
      <c r="D113" s="58"/>
      <c r="E113" s="59"/>
      <c r="F113" s="58"/>
      <c r="G113" s="58"/>
      <c r="H113" s="58"/>
      <c r="I113" s="60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2">
        <f>AD112-AD111</f>
        <v>9.6588532963411855E-2</v>
      </c>
    </row>
    <row r="114" spans="2:30" ht="13.5" thickTop="1" x14ac:dyDescent="0.25"/>
  </sheetData>
  <mergeCells count="8">
    <mergeCell ref="G92:I92"/>
    <mergeCell ref="AC92:AD92"/>
    <mergeCell ref="G8:I8"/>
    <mergeCell ref="AC8:AD8"/>
    <mergeCell ref="G36:I36"/>
    <mergeCell ref="AC36:AD36"/>
    <mergeCell ref="G64:I64"/>
    <mergeCell ref="AC64:AD6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26"/>
  <sheetViews>
    <sheetView workbookViewId="0">
      <pane xSplit="4" ySplit="3" topLeftCell="E71" activePane="bottomRight" state="frozen"/>
      <selection pane="topRight" activeCell="E1" sqref="E1"/>
      <selection pane="bottomLeft" activeCell="A4" sqref="A4"/>
      <selection pane="bottomRight" activeCell="E76" sqref="E76:AZ126"/>
    </sheetView>
  </sheetViews>
  <sheetFormatPr defaultColWidth="11" defaultRowHeight="15.75" x14ac:dyDescent="0.25"/>
  <cols>
    <col min="1" max="2" width="11" customWidth="1"/>
    <col min="3" max="3" width="23.625" bestFit="1" customWidth="1"/>
    <col min="4" max="4" width="7.375" style="162" bestFit="1" customWidth="1"/>
    <col min="5" max="5" width="13.5" style="162" bestFit="1" customWidth="1"/>
    <col min="6" max="6" width="11.875" style="162" customWidth="1"/>
    <col min="7" max="8" width="16.25" style="163" bestFit="1" customWidth="1"/>
    <col min="9" max="9" width="15.375" style="163" customWidth="1"/>
    <col min="10" max="10" width="16.125" style="163" customWidth="1"/>
    <col min="11" max="11" width="15.5" style="163" bestFit="1" customWidth="1"/>
    <col min="12" max="12" width="14.75" style="163" bestFit="1" customWidth="1"/>
    <col min="13" max="13" width="15.25" style="163" bestFit="1" customWidth="1"/>
    <col min="14" max="15" width="12" style="163" bestFit="1" customWidth="1"/>
    <col min="16" max="16" width="16.75" style="163" bestFit="1" customWidth="1"/>
    <col min="17" max="17" width="14.5" style="163" bestFit="1" customWidth="1"/>
    <col min="18" max="18" width="12.625" style="163" bestFit="1" customWidth="1"/>
    <col min="19" max="19" width="13.875" style="163" bestFit="1" customWidth="1"/>
    <col min="20" max="20" width="14" style="163" bestFit="1" customWidth="1"/>
    <col min="21" max="21" width="13.875" style="163" customWidth="1"/>
    <col min="22" max="22" width="14" style="163" bestFit="1" customWidth="1"/>
    <col min="23" max="23" width="13.875" style="163" customWidth="1"/>
    <col min="24" max="24" width="14.125" style="163" bestFit="1" customWidth="1"/>
    <col min="25" max="25" width="14" style="163" customWidth="1"/>
    <col min="26" max="26" width="14.375" style="163" bestFit="1" customWidth="1"/>
    <col min="27" max="28" width="12" style="163" bestFit="1" customWidth="1"/>
    <col min="29" max="29" width="14.375" style="163" bestFit="1" customWidth="1"/>
    <col min="30" max="30" width="14.125" style="163" bestFit="1" customWidth="1"/>
    <col min="31" max="31" width="16.75" style="163" bestFit="1" customWidth="1"/>
    <col min="32" max="32" width="21.875" style="162" bestFit="1" customWidth="1"/>
    <col min="33" max="33" width="22.125" style="163" bestFit="1" customWidth="1"/>
    <col min="34" max="34" width="27.125" style="162" bestFit="1" customWidth="1"/>
    <col min="35" max="35" width="18.75" style="163" bestFit="1" customWidth="1"/>
    <col min="36" max="36" width="23" style="162" bestFit="1" customWidth="1"/>
    <col min="37" max="37" width="17.75" style="163" bestFit="1" customWidth="1"/>
    <col min="38" max="38" width="22.125" style="162" bestFit="1" customWidth="1"/>
    <col min="39" max="40" width="22" style="162" customWidth="1"/>
    <col min="41" max="41" width="22" style="163" bestFit="1" customWidth="1"/>
    <col min="42" max="42" width="26.25" style="162" bestFit="1" customWidth="1"/>
    <col min="43" max="43" width="18.75" style="163" bestFit="1" customWidth="1"/>
    <col min="44" max="44" width="23.125" style="162" bestFit="1" customWidth="1"/>
    <col min="45" max="50" width="23" style="162" customWidth="1"/>
    <col min="51" max="54" width="23" customWidth="1"/>
    <col min="55" max="55" width="15.375" style="2" bestFit="1" customWidth="1"/>
    <col min="56" max="59" width="25.125" style="2" customWidth="1"/>
    <col min="60" max="60" width="17.5" style="2" bestFit="1" customWidth="1"/>
  </cols>
  <sheetData>
    <row r="1" spans="1:80" s="5" customFormat="1" x14ac:dyDescent="0.25">
      <c r="C1" s="72" t="s">
        <v>12</v>
      </c>
      <c r="D1" s="161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3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1"/>
      <c r="AT1" s="161"/>
      <c r="AU1" s="161"/>
      <c r="AV1" s="161"/>
      <c r="AW1" s="164"/>
      <c r="AX1" s="164"/>
      <c r="BC1" s="73"/>
      <c r="BD1" s="73"/>
      <c r="BE1" s="73"/>
      <c r="BF1" s="73"/>
      <c r="BG1" s="73"/>
      <c r="BH1" s="73"/>
    </row>
    <row r="2" spans="1:80" s="5" customFormat="1" x14ac:dyDescent="0.25">
      <c r="B2" s="5" t="s">
        <v>0</v>
      </c>
      <c r="C2" s="5" t="s">
        <v>2</v>
      </c>
      <c r="D2" s="161" t="s">
        <v>1</v>
      </c>
      <c r="E2" t="s">
        <v>54</v>
      </c>
      <c r="F2" t="s">
        <v>68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89</v>
      </c>
      <c r="M2" t="s">
        <v>90</v>
      </c>
      <c r="N2" t="s">
        <v>77</v>
      </c>
      <c r="O2" t="s">
        <v>78</v>
      </c>
      <c r="P2" t="s">
        <v>8</v>
      </c>
      <c r="Q2" t="s">
        <v>72</v>
      </c>
      <c r="R2" t="s">
        <v>86</v>
      </c>
      <c r="S2" t="s">
        <v>14</v>
      </c>
      <c r="T2" t="s">
        <v>9</v>
      </c>
      <c r="U2" t="s">
        <v>28</v>
      </c>
      <c r="V2" t="s">
        <v>79</v>
      </c>
      <c r="W2" t="s">
        <v>80</v>
      </c>
      <c r="X2" t="s">
        <v>91</v>
      </c>
      <c r="Y2" t="s">
        <v>92</v>
      </c>
      <c r="Z2" t="s">
        <v>93</v>
      </c>
      <c r="AA2" t="s">
        <v>69</v>
      </c>
      <c r="AB2" t="s">
        <v>43</v>
      </c>
      <c r="AC2" t="s">
        <v>44</v>
      </c>
      <c r="AD2" t="s">
        <v>94</v>
      </c>
      <c r="AE2" t="s">
        <v>95</v>
      </c>
      <c r="AF2" t="s">
        <v>83</v>
      </c>
      <c r="AG2" t="s">
        <v>84</v>
      </c>
      <c r="AH2" t="s">
        <v>10</v>
      </c>
      <c r="AI2" t="s">
        <v>74</v>
      </c>
      <c r="AJ2" t="s">
        <v>87</v>
      </c>
      <c r="AK2" t="s">
        <v>29</v>
      </c>
      <c r="AL2" t="s">
        <v>11</v>
      </c>
      <c r="AM2" t="s">
        <v>30</v>
      </c>
      <c r="AN2" t="s">
        <v>81</v>
      </c>
      <c r="AO2" t="s">
        <v>96</v>
      </c>
      <c r="AP2" t="s">
        <v>97</v>
      </c>
      <c r="AQ2" t="s">
        <v>98</v>
      </c>
      <c r="AR2" t="s">
        <v>99</v>
      </c>
      <c r="AS2" t="s">
        <v>88</v>
      </c>
      <c r="AT2" t="s">
        <v>75</v>
      </c>
      <c r="AU2" t="s">
        <v>76</v>
      </c>
      <c r="AV2" t="s">
        <v>38</v>
      </c>
      <c r="AW2" t="s">
        <v>39</v>
      </c>
      <c r="AX2" t="s">
        <v>40</v>
      </c>
      <c r="AY2" t="s">
        <v>41</v>
      </c>
      <c r="AZ2" t="s">
        <v>42</v>
      </c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 x14ac:dyDescent="0.25">
      <c r="A3" s="4">
        <v>1</v>
      </c>
      <c r="B3" s="4">
        <v>2</v>
      </c>
      <c r="C3" s="4">
        <v>3</v>
      </c>
      <c r="D3" s="165">
        <v>4</v>
      </c>
      <c r="E3" s="165">
        <v>5</v>
      </c>
      <c r="F3" s="165">
        <v>6</v>
      </c>
      <c r="G3" s="165">
        <v>7</v>
      </c>
      <c r="H3" s="165">
        <v>8</v>
      </c>
      <c r="I3" s="165">
        <v>9</v>
      </c>
      <c r="J3" s="165">
        <v>10</v>
      </c>
      <c r="K3" s="165">
        <v>11</v>
      </c>
      <c r="L3" s="165">
        <v>12</v>
      </c>
      <c r="M3" s="165">
        <v>13</v>
      </c>
      <c r="N3" s="165">
        <v>14</v>
      </c>
      <c r="O3" s="165">
        <v>15</v>
      </c>
      <c r="P3" s="165">
        <v>16</v>
      </c>
      <c r="Q3" s="165">
        <v>17</v>
      </c>
      <c r="R3" s="165">
        <v>18</v>
      </c>
      <c r="S3" s="165">
        <v>19</v>
      </c>
      <c r="T3" s="166">
        <v>20</v>
      </c>
      <c r="U3" s="165">
        <v>21</v>
      </c>
      <c r="V3" s="165">
        <v>22</v>
      </c>
      <c r="W3" s="165">
        <v>23</v>
      </c>
      <c r="X3" s="165">
        <v>24</v>
      </c>
      <c r="Y3" s="165">
        <v>25</v>
      </c>
      <c r="Z3" s="165">
        <v>26</v>
      </c>
      <c r="AA3" s="165">
        <v>27</v>
      </c>
      <c r="AB3" s="165">
        <v>28</v>
      </c>
      <c r="AC3" s="165">
        <v>29</v>
      </c>
      <c r="AD3" s="165">
        <v>30</v>
      </c>
      <c r="AE3" s="165">
        <v>31</v>
      </c>
      <c r="AF3" s="165">
        <v>32</v>
      </c>
      <c r="AG3" s="165">
        <v>33</v>
      </c>
      <c r="AH3" s="165">
        <v>34</v>
      </c>
      <c r="AI3" s="165">
        <v>35</v>
      </c>
      <c r="AJ3" s="165">
        <v>36</v>
      </c>
      <c r="AK3" s="165">
        <v>37</v>
      </c>
      <c r="AL3" s="165">
        <v>38</v>
      </c>
      <c r="AM3" s="165">
        <v>39</v>
      </c>
      <c r="AN3" s="165">
        <v>40</v>
      </c>
      <c r="AO3" s="165">
        <v>41</v>
      </c>
      <c r="AP3" s="165">
        <v>42</v>
      </c>
      <c r="AQ3" s="165">
        <v>43</v>
      </c>
      <c r="AR3" s="165">
        <v>44</v>
      </c>
      <c r="AS3" s="165"/>
      <c r="AT3" s="165"/>
      <c r="AU3" s="165"/>
      <c r="AV3" s="165"/>
      <c r="AW3" s="165"/>
      <c r="AX3" s="165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spans="1:80" x14ac:dyDescent="0.25">
      <c r="A4" t="str">
        <f>CONCATENATE(B4,"_",C4,"_",D4)</f>
        <v>0_1_2002</v>
      </c>
      <c r="B4">
        <v>0</v>
      </c>
      <c r="C4">
        <v>1</v>
      </c>
      <c r="D4" s="162">
        <v>2002</v>
      </c>
      <c r="E4">
        <v>2217749582</v>
      </c>
      <c r="F4">
        <v>2203565452</v>
      </c>
      <c r="G4">
        <v>0</v>
      </c>
      <c r="H4">
        <v>2217749582</v>
      </c>
      <c r="I4">
        <v>0</v>
      </c>
      <c r="J4">
        <v>1985211597.81634</v>
      </c>
      <c r="K4">
        <v>0</v>
      </c>
      <c r="L4">
        <v>69431799.636510193</v>
      </c>
      <c r="M4">
        <v>0</v>
      </c>
      <c r="N4">
        <v>0.91027864284140703</v>
      </c>
      <c r="O4">
        <v>0</v>
      </c>
      <c r="P4">
        <v>9573567.1438265797</v>
      </c>
      <c r="Q4">
        <v>0.56791506562331096</v>
      </c>
      <c r="R4">
        <v>1.99892297215457</v>
      </c>
      <c r="S4">
        <v>39381.469965213502</v>
      </c>
      <c r="T4">
        <v>9.9176880297119094</v>
      </c>
      <c r="U4">
        <v>3.9438940773070499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2217749582</v>
      </c>
      <c r="AZ4">
        <v>2217749582</v>
      </c>
      <c r="BC4"/>
      <c r="BD4"/>
      <c r="BE4"/>
      <c r="BF4"/>
      <c r="BG4"/>
      <c r="BH4"/>
    </row>
    <row r="5" spans="1:80" x14ac:dyDescent="0.25">
      <c r="A5" t="str">
        <f t="shared" ref="A5:A71" si="0">CONCATENATE(B5,"_",C5,"_",D5)</f>
        <v>0_1_2003</v>
      </c>
      <c r="B5">
        <v>0</v>
      </c>
      <c r="C5">
        <v>1</v>
      </c>
      <c r="D5" s="162">
        <v>2003</v>
      </c>
      <c r="E5">
        <v>2217749582</v>
      </c>
      <c r="F5">
        <v>2203565452</v>
      </c>
      <c r="G5">
        <v>2217749582</v>
      </c>
      <c r="H5">
        <v>2150502598.99999</v>
      </c>
      <c r="I5">
        <v>-67246983.000000104</v>
      </c>
      <c r="J5">
        <v>2151729695.2788901</v>
      </c>
      <c r="K5">
        <v>36107781.458503</v>
      </c>
      <c r="L5">
        <v>69475683.838446796</v>
      </c>
      <c r="M5">
        <v>0</v>
      </c>
      <c r="N5">
        <v>0.91687073440147104</v>
      </c>
      <c r="O5">
        <v>0</v>
      </c>
      <c r="P5">
        <v>9715711.2025870793</v>
      </c>
      <c r="Q5">
        <v>0.56633197127096302</v>
      </c>
      <c r="R5">
        <v>2.3077092528229799</v>
      </c>
      <c r="S5">
        <v>38481.401179127999</v>
      </c>
      <c r="T5">
        <v>9.8266441604857402</v>
      </c>
      <c r="U5">
        <v>3.9438940773070499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-2193986.9758063802</v>
      </c>
      <c r="AE5">
        <v>0</v>
      </c>
      <c r="AF5">
        <v>-870959.57941764698</v>
      </c>
      <c r="AG5">
        <v>0</v>
      </c>
      <c r="AH5">
        <v>8360898.5954062203</v>
      </c>
      <c r="AI5">
        <v>-3850606.6604857501</v>
      </c>
      <c r="AJ5">
        <v>31216589.882941701</v>
      </c>
      <c r="AK5">
        <v>3311187.1377121899</v>
      </c>
      <c r="AL5">
        <v>-412701.29744867003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37586503.1160561</v>
      </c>
      <c r="AW5">
        <v>37812526.850587003</v>
      </c>
      <c r="AX5">
        <v>-109348190.850586</v>
      </c>
      <c r="AY5">
        <v>0</v>
      </c>
      <c r="AZ5">
        <v>-71535663.999999896</v>
      </c>
      <c r="BC5"/>
      <c r="BD5"/>
      <c r="BE5"/>
      <c r="BF5"/>
      <c r="BG5"/>
      <c r="BH5"/>
    </row>
    <row r="6" spans="1:80" x14ac:dyDescent="0.25">
      <c r="A6" t="str">
        <f t="shared" si="0"/>
        <v>0_1_2004</v>
      </c>
      <c r="B6">
        <v>0</v>
      </c>
      <c r="C6">
        <v>1</v>
      </c>
      <c r="D6" s="162">
        <v>2004</v>
      </c>
      <c r="E6">
        <v>2396974805</v>
      </c>
      <c r="F6">
        <v>2389867700</v>
      </c>
      <c r="G6">
        <v>2150502598.99999</v>
      </c>
      <c r="H6">
        <v>2410970010</v>
      </c>
      <c r="I6">
        <v>81242188.000000298</v>
      </c>
      <c r="J6">
        <v>2458402819.0623999</v>
      </c>
      <c r="K6">
        <v>75266501.943542004</v>
      </c>
      <c r="L6">
        <v>71765534.239041999</v>
      </c>
      <c r="M6">
        <v>0</v>
      </c>
      <c r="N6">
        <v>0.88111629180226403</v>
      </c>
      <c r="O6">
        <v>0</v>
      </c>
      <c r="P6">
        <v>9734314.7826844901</v>
      </c>
      <c r="Q6">
        <v>0.56708000568482797</v>
      </c>
      <c r="R6">
        <v>2.60745949407365</v>
      </c>
      <c r="S6">
        <v>38183.589923807398</v>
      </c>
      <c r="T6">
        <v>9.7869676092694604</v>
      </c>
      <c r="U6">
        <v>3.9555663396720502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34940613.271178998</v>
      </c>
      <c r="AE6">
        <v>0</v>
      </c>
      <c r="AF6">
        <v>5024748.4300927799</v>
      </c>
      <c r="AG6">
        <v>0</v>
      </c>
      <c r="AH6">
        <v>9926551.0035447404</v>
      </c>
      <c r="AI6">
        <v>-2119264.3838135102</v>
      </c>
      <c r="AJ6">
        <v>28191468.569089301</v>
      </c>
      <c r="AK6">
        <v>4514690.5961441901</v>
      </c>
      <c r="AL6">
        <v>-393657.42835478799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71528419.693582505</v>
      </c>
      <c r="AW6">
        <v>72456952.282285497</v>
      </c>
      <c r="AX6">
        <v>-2152586.28228526</v>
      </c>
      <c r="AY6">
        <v>179225222.99999899</v>
      </c>
      <c r="AZ6">
        <v>249529589</v>
      </c>
      <c r="BC6"/>
      <c r="BD6"/>
      <c r="BE6"/>
      <c r="BF6"/>
      <c r="BG6"/>
      <c r="BH6"/>
    </row>
    <row r="7" spans="1:80" x14ac:dyDescent="0.25">
      <c r="A7" t="str">
        <f t="shared" si="0"/>
        <v>0_1_2005</v>
      </c>
      <c r="B7">
        <v>0</v>
      </c>
      <c r="C7">
        <v>1</v>
      </c>
      <c r="D7" s="162">
        <v>2005</v>
      </c>
      <c r="E7">
        <v>2522641888</v>
      </c>
      <c r="F7">
        <v>2541057031</v>
      </c>
      <c r="G7">
        <v>2410970010</v>
      </c>
      <c r="H7">
        <v>2568753503.99999</v>
      </c>
      <c r="I7">
        <v>32116410.999998499</v>
      </c>
      <c r="J7">
        <v>2667782262.6131902</v>
      </c>
      <c r="K7">
        <v>24920865.085517801</v>
      </c>
      <c r="L7">
        <v>70767074.604147598</v>
      </c>
      <c r="M7">
        <v>0</v>
      </c>
      <c r="N7">
        <v>0.908709006019361</v>
      </c>
      <c r="O7">
        <v>0</v>
      </c>
      <c r="P7">
        <v>9670224.8115459997</v>
      </c>
      <c r="Q7">
        <v>0.56213257598667299</v>
      </c>
      <c r="R7">
        <v>3.0629169958820901</v>
      </c>
      <c r="S7">
        <v>37264.378431327401</v>
      </c>
      <c r="T7">
        <v>9.5820881245511096</v>
      </c>
      <c r="U7">
        <v>3.9826876644648799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-27411666.048174702</v>
      </c>
      <c r="AE7">
        <v>0</v>
      </c>
      <c r="AF7">
        <v>-2484103.3605019199</v>
      </c>
      <c r="AG7">
        <v>0</v>
      </c>
      <c r="AH7">
        <v>11455247.755654501</v>
      </c>
      <c r="AI7">
        <v>-1558467.00458699</v>
      </c>
      <c r="AJ7">
        <v>41114906.991845399</v>
      </c>
      <c r="AK7">
        <v>4360895.9395968402</v>
      </c>
      <c r="AL7">
        <v>-586573.78008870303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24890240.493744399</v>
      </c>
      <c r="AW7">
        <v>24366676.884244401</v>
      </c>
      <c r="AX7">
        <v>7749734.1157541601</v>
      </c>
      <c r="AY7">
        <v>125667082.999999</v>
      </c>
      <c r="AZ7">
        <v>157783493.999998</v>
      </c>
      <c r="BC7"/>
      <c r="BD7"/>
      <c r="BE7"/>
      <c r="BF7"/>
      <c r="BG7"/>
      <c r="BH7"/>
    </row>
    <row r="8" spans="1:80" x14ac:dyDescent="0.25">
      <c r="A8" t="str">
        <f t="shared" si="0"/>
        <v>0_1_2006</v>
      </c>
      <c r="B8">
        <v>0</v>
      </c>
      <c r="C8">
        <v>1</v>
      </c>
      <c r="D8" s="162">
        <v>2006</v>
      </c>
      <c r="E8">
        <v>2522641888</v>
      </c>
      <c r="F8">
        <v>2541057031</v>
      </c>
      <c r="G8">
        <v>2568753503.99999</v>
      </c>
      <c r="H8">
        <v>2599108817</v>
      </c>
      <c r="I8">
        <v>30355313.0000026</v>
      </c>
      <c r="J8">
        <v>2700209836.3179998</v>
      </c>
      <c r="K8">
        <v>32427573.704810701</v>
      </c>
      <c r="L8">
        <v>70624705.906152099</v>
      </c>
      <c r="M8">
        <v>0</v>
      </c>
      <c r="N8">
        <v>0.897836833845017</v>
      </c>
      <c r="O8">
        <v>0</v>
      </c>
      <c r="P8">
        <v>9915449.72303918</v>
      </c>
      <c r="Q8">
        <v>0.56167964854839703</v>
      </c>
      <c r="R8">
        <v>3.3556920653326898</v>
      </c>
      <c r="S8">
        <v>35771.540827119403</v>
      </c>
      <c r="T8">
        <v>9.4619485484100494</v>
      </c>
      <c r="U8">
        <v>4.3015517876788696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-6460094.45964849</v>
      </c>
      <c r="AE8">
        <v>0</v>
      </c>
      <c r="AF8">
        <v>1677210.2156190199</v>
      </c>
      <c r="AG8">
        <v>0</v>
      </c>
      <c r="AH8">
        <v>15518046.5538985</v>
      </c>
      <c r="AI8">
        <v>-467070.862052968</v>
      </c>
      <c r="AJ8">
        <v>25867665.378555</v>
      </c>
      <c r="AK8">
        <v>7053451.1678759903</v>
      </c>
      <c r="AL8">
        <v>-655441.26382914104</v>
      </c>
      <c r="AM8">
        <v>-6345195.1586182704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36188571.571799703</v>
      </c>
      <c r="AW8">
        <v>36229303.672195502</v>
      </c>
      <c r="AX8">
        <v>-5873990.6721928399</v>
      </c>
      <c r="AY8">
        <v>0</v>
      </c>
      <c r="AZ8">
        <v>30355313.0000026</v>
      </c>
      <c r="BC8"/>
      <c r="BD8"/>
      <c r="BE8"/>
      <c r="BF8"/>
      <c r="BG8"/>
      <c r="BH8"/>
    </row>
    <row r="9" spans="1:80" x14ac:dyDescent="0.25">
      <c r="A9" t="str">
        <f t="shared" si="0"/>
        <v>0_1_2007</v>
      </c>
      <c r="B9">
        <v>0</v>
      </c>
      <c r="C9">
        <v>1</v>
      </c>
      <c r="D9" s="162">
        <v>2007</v>
      </c>
      <c r="E9">
        <v>2522641888</v>
      </c>
      <c r="F9">
        <v>2541057031</v>
      </c>
      <c r="G9">
        <v>2599108817</v>
      </c>
      <c r="H9">
        <v>2608864140.99999</v>
      </c>
      <c r="I9">
        <v>9755323.9999974594</v>
      </c>
      <c r="J9">
        <v>2730909792.4358101</v>
      </c>
      <c r="K9">
        <v>30699956.117807701</v>
      </c>
      <c r="L9">
        <v>71582714.355237693</v>
      </c>
      <c r="M9">
        <v>0</v>
      </c>
      <c r="N9">
        <v>0.92086023061058198</v>
      </c>
      <c r="O9">
        <v>0</v>
      </c>
      <c r="P9">
        <v>9964969.7656980809</v>
      </c>
      <c r="Q9">
        <v>0.55508678283873902</v>
      </c>
      <c r="R9">
        <v>3.5310062793786798</v>
      </c>
      <c r="S9">
        <v>36276.706108743201</v>
      </c>
      <c r="T9">
        <v>9.2945652359991193</v>
      </c>
      <c r="U9">
        <v>4.4274885399032797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29220788.837232299</v>
      </c>
      <c r="AE9">
        <v>0</v>
      </c>
      <c r="AF9">
        <v>-4349481.0973646902</v>
      </c>
      <c r="AG9">
        <v>0</v>
      </c>
      <c r="AH9">
        <v>4277675.1235625297</v>
      </c>
      <c r="AI9">
        <v>-7149406.2770208102</v>
      </c>
      <c r="AJ9">
        <v>14779125.1650919</v>
      </c>
      <c r="AK9">
        <v>-2450526.8685882599</v>
      </c>
      <c r="AL9">
        <v>-871143.99917661201</v>
      </c>
      <c r="AM9">
        <v>-2734540.46300796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30722490.4207284</v>
      </c>
      <c r="AW9">
        <v>30691688.136859801</v>
      </c>
      <c r="AX9">
        <v>-20936364.1368623</v>
      </c>
      <c r="AY9">
        <v>0</v>
      </c>
      <c r="AZ9">
        <v>9755323.9999974594</v>
      </c>
      <c r="BC9"/>
      <c r="BD9"/>
      <c r="BE9"/>
      <c r="BF9"/>
      <c r="BG9"/>
      <c r="BH9"/>
    </row>
    <row r="10" spans="1:80" x14ac:dyDescent="0.25">
      <c r="A10" t="str">
        <f t="shared" si="0"/>
        <v>0_1_2008</v>
      </c>
      <c r="B10">
        <v>0</v>
      </c>
      <c r="C10">
        <v>1</v>
      </c>
      <c r="D10" s="162">
        <v>2008</v>
      </c>
      <c r="E10">
        <v>2522641888</v>
      </c>
      <c r="F10">
        <v>2541057031</v>
      </c>
      <c r="G10">
        <v>2608864140.99999</v>
      </c>
      <c r="H10">
        <v>2692308348.99999</v>
      </c>
      <c r="I10">
        <v>83444208.000000998</v>
      </c>
      <c r="J10">
        <v>2788494117.88342</v>
      </c>
      <c r="K10">
        <v>57584325.447606497</v>
      </c>
      <c r="L10">
        <v>71889164.491291001</v>
      </c>
      <c r="M10">
        <v>0</v>
      </c>
      <c r="N10">
        <v>0.90104162550678502</v>
      </c>
      <c r="O10">
        <v>0</v>
      </c>
      <c r="P10">
        <v>9988399.3974122796</v>
      </c>
      <c r="Q10">
        <v>0.55810480951068597</v>
      </c>
      <c r="R10">
        <v>3.9554554445044898</v>
      </c>
      <c r="S10">
        <v>36238.918817514997</v>
      </c>
      <c r="T10">
        <v>9.4554621860263008</v>
      </c>
      <c r="U10">
        <v>4.5087477278502996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7.1046637199104395E-2</v>
      </c>
      <c r="AC10">
        <v>0</v>
      </c>
      <c r="AD10">
        <v>13927455.0014928</v>
      </c>
      <c r="AE10">
        <v>0</v>
      </c>
      <c r="AF10">
        <v>3151605.7705220901</v>
      </c>
      <c r="AG10">
        <v>0</v>
      </c>
      <c r="AH10">
        <v>2828671.49764142</v>
      </c>
      <c r="AI10">
        <v>3289345.4856676501</v>
      </c>
      <c r="AJ10">
        <v>33857961.182524703</v>
      </c>
      <c r="AK10">
        <v>225912.405039359</v>
      </c>
      <c r="AL10">
        <v>856781.40299975697</v>
      </c>
      <c r="AM10">
        <v>-1658961.8587476499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-2161658.8167145802</v>
      </c>
      <c r="AU10">
        <v>0</v>
      </c>
      <c r="AV10">
        <v>54317112.070425697</v>
      </c>
      <c r="AW10">
        <v>54656373.363702498</v>
      </c>
      <c r="AX10">
        <v>28787834.6362985</v>
      </c>
      <c r="AY10">
        <v>0</v>
      </c>
      <c r="AZ10">
        <v>83444208.000000998</v>
      </c>
      <c r="BC10"/>
      <c r="BD10"/>
      <c r="BE10"/>
      <c r="BF10"/>
      <c r="BG10"/>
      <c r="BH10"/>
    </row>
    <row r="11" spans="1:80" x14ac:dyDescent="0.25">
      <c r="A11" t="str">
        <f t="shared" si="0"/>
        <v>0_1_2009</v>
      </c>
      <c r="B11">
        <v>0</v>
      </c>
      <c r="C11">
        <v>1</v>
      </c>
      <c r="D11" s="162">
        <v>2009</v>
      </c>
      <c r="E11">
        <v>2522641888</v>
      </c>
      <c r="F11">
        <v>2541057031</v>
      </c>
      <c r="G11">
        <v>2692308348.99999</v>
      </c>
      <c r="H11">
        <v>2564111221</v>
      </c>
      <c r="I11">
        <v>-128197127.999999</v>
      </c>
      <c r="J11">
        <v>2666387319.7607298</v>
      </c>
      <c r="K11">
        <v>-122106798.12269001</v>
      </c>
      <c r="L11">
        <v>70967398.250165403</v>
      </c>
      <c r="M11">
        <v>0</v>
      </c>
      <c r="N11">
        <v>0.99318691376596602</v>
      </c>
      <c r="O11">
        <v>0</v>
      </c>
      <c r="P11">
        <v>9910892.7921914905</v>
      </c>
      <c r="Q11">
        <v>0.56058664875456199</v>
      </c>
      <c r="R11">
        <v>2.9101362046971899</v>
      </c>
      <c r="S11">
        <v>34545.635455789001</v>
      </c>
      <c r="T11">
        <v>9.5671246893685105</v>
      </c>
      <c r="U11">
        <v>4.7193406660422497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7.1046637199104395E-2</v>
      </c>
      <c r="AC11">
        <v>0</v>
      </c>
      <c r="AD11">
        <v>-18588606.8769597</v>
      </c>
      <c r="AE11">
        <v>0</v>
      </c>
      <c r="AF11">
        <v>-16229194.7933682</v>
      </c>
      <c r="AG11">
        <v>0</v>
      </c>
      <c r="AH11">
        <v>-2676372.0336295399</v>
      </c>
      <c r="AI11">
        <v>2952862.8195747598</v>
      </c>
      <c r="AJ11">
        <v>-90353890.4764667</v>
      </c>
      <c r="AK11">
        <v>9049828.7267641891</v>
      </c>
      <c r="AL11">
        <v>608401.97785656305</v>
      </c>
      <c r="AM11">
        <v>-4464350.4103098996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-119701321.06653801</v>
      </c>
      <c r="AW11">
        <v>-118661279.45502999</v>
      </c>
      <c r="AX11">
        <v>-9535848.5449692793</v>
      </c>
      <c r="AY11">
        <v>0</v>
      </c>
      <c r="AZ11">
        <v>-128197127.999999</v>
      </c>
      <c r="BC11"/>
      <c r="BD11"/>
      <c r="BE11"/>
      <c r="BF11"/>
      <c r="BG11"/>
      <c r="BH11"/>
    </row>
    <row r="12" spans="1:80" x14ac:dyDescent="0.25">
      <c r="A12" t="str">
        <f t="shared" si="0"/>
        <v>0_1_2010</v>
      </c>
      <c r="B12">
        <v>0</v>
      </c>
      <c r="C12">
        <v>1</v>
      </c>
      <c r="D12" s="162">
        <v>2010</v>
      </c>
      <c r="E12">
        <v>2522641888</v>
      </c>
      <c r="F12">
        <v>2541057031</v>
      </c>
      <c r="G12">
        <v>2564111221</v>
      </c>
      <c r="H12">
        <v>2477369489</v>
      </c>
      <c r="I12">
        <v>-86741731.999998793</v>
      </c>
      <c r="J12">
        <v>2622401232.8438401</v>
      </c>
      <c r="K12">
        <v>-43986086.916882202</v>
      </c>
      <c r="L12">
        <v>67087317.041166797</v>
      </c>
      <c r="M12">
        <v>0</v>
      </c>
      <c r="N12">
        <v>1.0111597906565399</v>
      </c>
      <c r="O12">
        <v>0</v>
      </c>
      <c r="P12">
        <v>9893600.1005124096</v>
      </c>
      <c r="Q12">
        <v>0.56410963816295001</v>
      </c>
      <c r="R12">
        <v>3.3619635552803002</v>
      </c>
      <c r="S12">
        <v>33716.160475015902</v>
      </c>
      <c r="T12">
        <v>9.7777681153092697</v>
      </c>
      <c r="U12">
        <v>4.9479701995259902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0.127685464009864</v>
      </c>
      <c r="AC12">
        <v>0</v>
      </c>
      <c r="AD12">
        <v>-81207270.077026799</v>
      </c>
      <c r="AE12">
        <v>0</v>
      </c>
      <c r="AF12">
        <v>-2929253.5722007202</v>
      </c>
      <c r="AG12">
        <v>0</v>
      </c>
      <c r="AH12">
        <v>305979.80173898197</v>
      </c>
      <c r="AI12">
        <v>3752224.0463599502</v>
      </c>
      <c r="AJ12">
        <v>40750628.4324506</v>
      </c>
      <c r="AK12">
        <v>4314529.3138058297</v>
      </c>
      <c r="AL12">
        <v>1134991.9176018799</v>
      </c>
      <c r="AM12">
        <v>-4616844.2325668801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-1843366.21845417</v>
      </c>
      <c r="AU12">
        <v>0</v>
      </c>
      <c r="AV12">
        <v>-40338380.588291198</v>
      </c>
      <c r="AW12">
        <v>-41387882.717496403</v>
      </c>
      <c r="AX12">
        <v>-45353849.282502301</v>
      </c>
      <c r="AY12">
        <v>0</v>
      </c>
      <c r="AZ12">
        <v>-86741731.999998793</v>
      </c>
      <c r="BC12"/>
      <c r="BD12"/>
      <c r="BE12"/>
      <c r="BF12"/>
      <c r="BG12"/>
      <c r="BH12"/>
    </row>
    <row r="13" spans="1:80" x14ac:dyDescent="0.25">
      <c r="A13" t="str">
        <f t="shared" si="0"/>
        <v>0_1_2011</v>
      </c>
      <c r="B13">
        <v>0</v>
      </c>
      <c r="C13">
        <v>1</v>
      </c>
      <c r="D13" s="162">
        <v>2011</v>
      </c>
      <c r="E13">
        <v>2522641888</v>
      </c>
      <c r="F13">
        <v>2541057031</v>
      </c>
      <c r="G13">
        <v>2477369489</v>
      </c>
      <c r="H13">
        <v>2507911502</v>
      </c>
      <c r="I13">
        <v>30542012.999999698</v>
      </c>
      <c r="J13">
        <v>2618382386.5728302</v>
      </c>
      <c r="K13">
        <v>-4018846.2710193601</v>
      </c>
      <c r="L13">
        <v>64589050.378745601</v>
      </c>
      <c r="M13">
        <v>0</v>
      </c>
      <c r="N13">
        <v>1.0324809727559301</v>
      </c>
      <c r="O13">
        <v>0</v>
      </c>
      <c r="P13">
        <v>9986664.0981256608</v>
      </c>
      <c r="Q13">
        <v>0.55971715621927998</v>
      </c>
      <c r="R13">
        <v>4.09287732495845</v>
      </c>
      <c r="S13">
        <v>33057.754898560801</v>
      </c>
      <c r="T13">
        <v>10.065434436475099</v>
      </c>
      <c r="U13">
        <v>4.8950368235540802</v>
      </c>
      <c r="V13">
        <v>0</v>
      </c>
      <c r="W13">
        <v>0</v>
      </c>
      <c r="X13">
        <v>0.12496612797067699</v>
      </c>
      <c r="Y13">
        <v>0</v>
      </c>
      <c r="Z13">
        <v>0</v>
      </c>
      <c r="AA13">
        <v>0</v>
      </c>
      <c r="AB13">
        <v>0.16867203705134001</v>
      </c>
      <c r="AC13">
        <v>0</v>
      </c>
      <c r="AD13">
        <v>-54314687.651648298</v>
      </c>
      <c r="AE13">
        <v>0</v>
      </c>
      <c r="AF13">
        <v>-3173563.78788919</v>
      </c>
      <c r="AG13">
        <v>0</v>
      </c>
      <c r="AH13">
        <v>5652710.5094893603</v>
      </c>
      <c r="AI13">
        <v>-4560856.2781779002</v>
      </c>
      <c r="AJ13">
        <v>55957986.634208798</v>
      </c>
      <c r="AK13">
        <v>3360541.5860390398</v>
      </c>
      <c r="AL13">
        <v>1477312.35924348</v>
      </c>
      <c r="AM13">
        <v>1094464.4778652999</v>
      </c>
      <c r="AN13">
        <v>0</v>
      </c>
      <c r="AO13">
        <v>0</v>
      </c>
      <c r="AP13">
        <v>-5808793.7704165</v>
      </c>
      <c r="AQ13">
        <v>0</v>
      </c>
      <c r="AR13">
        <v>0</v>
      </c>
      <c r="AS13">
        <v>0</v>
      </c>
      <c r="AT13">
        <v>-1276276.51968424</v>
      </c>
      <c r="AU13">
        <v>0</v>
      </c>
      <c r="AV13">
        <v>-1591162.4409701501</v>
      </c>
      <c r="AW13">
        <v>-2890761.6642817799</v>
      </c>
      <c r="AX13">
        <v>33432774.664281499</v>
      </c>
      <c r="AY13">
        <v>0</v>
      </c>
      <c r="AZ13">
        <v>30542012.999999698</v>
      </c>
      <c r="BC13"/>
      <c r="BD13"/>
      <c r="BE13"/>
      <c r="BF13"/>
      <c r="BG13"/>
      <c r="BH13"/>
    </row>
    <row r="14" spans="1:80" x14ac:dyDescent="0.25">
      <c r="A14" t="str">
        <f t="shared" si="0"/>
        <v>0_1_2012</v>
      </c>
      <c r="B14">
        <v>0</v>
      </c>
      <c r="C14">
        <v>1</v>
      </c>
      <c r="D14" s="162">
        <v>2012</v>
      </c>
      <c r="E14">
        <v>2522641888</v>
      </c>
      <c r="F14">
        <v>2541057031</v>
      </c>
      <c r="G14">
        <v>2507911502</v>
      </c>
      <c r="H14">
        <v>2541057030.99999</v>
      </c>
      <c r="I14">
        <v>33145528.999999002</v>
      </c>
      <c r="J14">
        <v>2578391703.73773</v>
      </c>
      <c r="K14">
        <v>-39990682.835092299</v>
      </c>
      <c r="L14">
        <v>63654979.010831997</v>
      </c>
      <c r="M14">
        <v>0</v>
      </c>
      <c r="N14">
        <v>1.03319372827068</v>
      </c>
      <c r="O14">
        <v>0</v>
      </c>
      <c r="P14">
        <v>10106162.1305601</v>
      </c>
      <c r="Q14">
        <v>0.55566673939080602</v>
      </c>
      <c r="R14">
        <v>4.1402142572755398</v>
      </c>
      <c r="S14">
        <v>32885.708578535901</v>
      </c>
      <c r="T14">
        <v>9.9589405328228597</v>
      </c>
      <c r="U14">
        <v>4.9873568486467601</v>
      </c>
      <c r="V14">
        <v>0</v>
      </c>
      <c r="W14">
        <v>0</v>
      </c>
      <c r="X14">
        <v>0.50499774940706799</v>
      </c>
      <c r="Y14">
        <v>0</v>
      </c>
      <c r="Z14">
        <v>0</v>
      </c>
      <c r="AA14">
        <v>0</v>
      </c>
      <c r="AB14">
        <v>0.20578687227443601</v>
      </c>
      <c r="AC14">
        <v>0</v>
      </c>
      <c r="AD14">
        <v>-20998672.9076038</v>
      </c>
      <c r="AE14">
        <v>0</v>
      </c>
      <c r="AF14">
        <v>72033.9286851871</v>
      </c>
      <c r="AG14">
        <v>0</v>
      </c>
      <c r="AH14">
        <v>7140249.1361032203</v>
      </c>
      <c r="AI14">
        <v>-4110629.1226367</v>
      </c>
      <c r="AJ14">
        <v>3214791.1878136201</v>
      </c>
      <c r="AK14">
        <v>1010739.91681373</v>
      </c>
      <c r="AL14">
        <v>-564913.55939969898</v>
      </c>
      <c r="AM14">
        <v>-2036804.0312908799</v>
      </c>
      <c r="AN14">
        <v>0</v>
      </c>
      <c r="AO14">
        <v>0</v>
      </c>
      <c r="AP14">
        <v>-20249372.975834001</v>
      </c>
      <c r="AQ14">
        <v>0</v>
      </c>
      <c r="AR14">
        <v>0</v>
      </c>
      <c r="AS14">
        <v>0</v>
      </c>
      <c r="AT14">
        <v>-798304.440616771</v>
      </c>
      <c r="AU14">
        <v>0</v>
      </c>
      <c r="AV14">
        <v>-37320882.867966197</v>
      </c>
      <c r="AW14">
        <v>-37206677.4723287</v>
      </c>
      <c r="AX14">
        <v>70352206.472327694</v>
      </c>
      <c r="AY14">
        <v>0</v>
      </c>
      <c r="AZ14">
        <v>33145528.999999002</v>
      </c>
      <c r="BC14"/>
      <c r="BD14"/>
      <c r="BE14"/>
      <c r="BF14"/>
      <c r="BG14"/>
      <c r="BH14"/>
    </row>
    <row r="15" spans="1:80" x14ac:dyDescent="0.25">
      <c r="A15" t="str">
        <f t="shared" si="0"/>
        <v>0_1_2013</v>
      </c>
      <c r="B15">
        <v>0</v>
      </c>
      <c r="C15">
        <v>1</v>
      </c>
      <c r="D15" s="162">
        <v>2013</v>
      </c>
      <c r="E15">
        <v>2522641888</v>
      </c>
      <c r="F15">
        <v>2541057031</v>
      </c>
      <c r="G15">
        <v>2541057030.99999</v>
      </c>
      <c r="H15">
        <v>2538567550</v>
      </c>
      <c r="I15">
        <v>-2489480.9999990901</v>
      </c>
      <c r="J15">
        <v>2544621962.2593999</v>
      </c>
      <c r="K15">
        <v>-33769741.478331</v>
      </c>
      <c r="L15">
        <v>64440490.501856402</v>
      </c>
      <c r="M15">
        <v>0</v>
      </c>
      <c r="N15">
        <v>1.0525608051525199</v>
      </c>
      <c r="O15">
        <v>0</v>
      </c>
      <c r="P15">
        <v>10218543.9397672</v>
      </c>
      <c r="Q15">
        <v>0.55548457630107895</v>
      </c>
      <c r="R15">
        <v>3.9654549378235</v>
      </c>
      <c r="S15">
        <v>33089.926406244202</v>
      </c>
      <c r="T15">
        <v>9.6952007021101192</v>
      </c>
      <c r="U15">
        <v>4.99002797712998</v>
      </c>
      <c r="V15">
        <v>0</v>
      </c>
      <c r="W15">
        <v>0</v>
      </c>
      <c r="X15">
        <v>1.3142978187952701</v>
      </c>
      <c r="Y15">
        <v>0</v>
      </c>
      <c r="Z15">
        <v>0</v>
      </c>
      <c r="AA15">
        <v>0</v>
      </c>
      <c r="AB15">
        <v>0.20578687227443601</v>
      </c>
      <c r="AC15">
        <v>0</v>
      </c>
      <c r="AD15">
        <v>23242096.7296963</v>
      </c>
      <c r="AE15">
        <v>0</v>
      </c>
      <c r="AF15">
        <v>-2792041.01517794</v>
      </c>
      <c r="AG15">
        <v>0</v>
      </c>
      <c r="AH15">
        <v>6681300.8435022002</v>
      </c>
      <c r="AI15">
        <v>-148459.01841059999</v>
      </c>
      <c r="AJ15">
        <v>-12481472.1579358</v>
      </c>
      <c r="AK15">
        <v>-1009620.92768481</v>
      </c>
      <c r="AL15">
        <v>-1322348.0721718799</v>
      </c>
      <c r="AM15">
        <v>-29973.317035087901</v>
      </c>
      <c r="AN15">
        <v>0</v>
      </c>
      <c r="AO15">
        <v>0</v>
      </c>
      <c r="AP15">
        <v>-44265391.254574798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-32125908.189792398</v>
      </c>
      <c r="AW15">
        <v>-32435033.070889</v>
      </c>
      <c r="AX15">
        <v>29945552.070889901</v>
      </c>
      <c r="AY15">
        <v>0</v>
      </c>
      <c r="AZ15">
        <v>-2489480.9999990901</v>
      </c>
      <c r="BC15"/>
      <c r="BD15"/>
      <c r="BE15"/>
      <c r="BF15"/>
      <c r="BG15"/>
      <c r="BH15"/>
    </row>
    <row r="16" spans="1:80" x14ac:dyDescent="0.25">
      <c r="A16" t="str">
        <f t="shared" si="0"/>
        <v>0_1_2014</v>
      </c>
      <c r="B16">
        <v>0</v>
      </c>
      <c r="C16">
        <v>1</v>
      </c>
      <c r="D16" s="162">
        <v>2014</v>
      </c>
      <c r="E16">
        <v>2522641888</v>
      </c>
      <c r="F16">
        <v>2541057031</v>
      </c>
      <c r="G16">
        <v>2538567550</v>
      </c>
      <c r="H16">
        <v>2510923485.99999</v>
      </c>
      <c r="I16">
        <v>-27644064.000002</v>
      </c>
      <c r="J16">
        <v>2478927240.5380502</v>
      </c>
      <c r="K16">
        <v>-65694721.721355401</v>
      </c>
      <c r="L16">
        <v>64472290.625995196</v>
      </c>
      <c r="M16">
        <v>0</v>
      </c>
      <c r="N16">
        <v>1.0552857020000399</v>
      </c>
      <c r="O16">
        <v>0</v>
      </c>
      <c r="P16">
        <v>10358402.7220985</v>
      </c>
      <c r="Q16">
        <v>0.55491771804149104</v>
      </c>
      <c r="R16">
        <v>3.7576320769069</v>
      </c>
      <c r="S16">
        <v>33372.446493620198</v>
      </c>
      <c r="T16">
        <v>9.6436540883721307</v>
      </c>
      <c r="U16">
        <v>5.14302810748379</v>
      </c>
      <c r="V16">
        <v>0</v>
      </c>
      <c r="W16">
        <v>0</v>
      </c>
      <c r="X16">
        <v>2.1833497858733701</v>
      </c>
      <c r="Y16">
        <v>0</v>
      </c>
      <c r="Z16">
        <v>0</v>
      </c>
      <c r="AA16">
        <v>0</v>
      </c>
      <c r="AB16">
        <v>0.47212362391407298</v>
      </c>
      <c r="AC16">
        <v>0</v>
      </c>
      <c r="AD16">
        <v>4277453.7140636696</v>
      </c>
      <c r="AE16">
        <v>0</v>
      </c>
      <c r="AF16">
        <v>-841620.61406182405</v>
      </c>
      <c r="AG16">
        <v>0</v>
      </c>
      <c r="AH16">
        <v>7930020.4344172198</v>
      </c>
      <c r="AI16">
        <v>-567280.79147368204</v>
      </c>
      <c r="AJ16">
        <v>-15559718.8287409</v>
      </c>
      <c r="AK16">
        <v>-1469957.2068638001</v>
      </c>
      <c r="AL16">
        <v>-327363.91860842198</v>
      </c>
      <c r="AM16">
        <v>-3237252.9043515702</v>
      </c>
      <c r="AN16">
        <v>0</v>
      </c>
      <c r="AO16">
        <v>0</v>
      </c>
      <c r="AP16">
        <v>-47381340.645872697</v>
      </c>
      <c r="AQ16">
        <v>0</v>
      </c>
      <c r="AR16">
        <v>0</v>
      </c>
      <c r="AS16">
        <v>0</v>
      </c>
      <c r="AT16">
        <v>-8630407.5691729002</v>
      </c>
      <c r="AU16">
        <v>0</v>
      </c>
      <c r="AV16">
        <v>-65807468.330664903</v>
      </c>
      <c r="AW16">
        <v>-65355504.035900697</v>
      </c>
      <c r="AX16">
        <v>37711440.0358987</v>
      </c>
      <c r="AY16">
        <v>0</v>
      </c>
      <c r="AZ16">
        <v>-27644064.000002</v>
      </c>
      <c r="BC16"/>
      <c r="BD16"/>
      <c r="BE16"/>
      <c r="BF16"/>
      <c r="BG16"/>
      <c r="BH16"/>
    </row>
    <row r="17" spans="1:60" x14ac:dyDescent="0.25">
      <c r="A17" t="str">
        <f t="shared" si="0"/>
        <v>0_1_2015</v>
      </c>
      <c r="B17">
        <v>0</v>
      </c>
      <c r="C17">
        <v>1</v>
      </c>
      <c r="D17" s="162">
        <v>2015</v>
      </c>
      <c r="E17">
        <v>2522641888</v>
      </c>
      <c r="F17">
        <v>2541057031</v>
      </c>
      <c r="G17">
        <v>2510923485.99999</v>
      </c>
      <c r="H17">
        <v>2445688117</v>
      </c>
      <c r="I17">
        <v>-65235368.999997698</v>
      </c>
      <c r="J17">
        <v>2364630680.5218101</v>
      </c>
      <c r="K17">
        <v>-114296560.01623601</v>
      </c>
      <c r="L17">
        <v>65239258.512049802</v>
      </c>
      <c r="M17">
        <v>0</v>
      </c>
      <c r="N17">
        <v>1.0818127292498301</v>
      </c>
      <c r="O17">
        <v>0</v>
      </c>
      <c r="P17">
        <v>10472818.6457387</v>
      </c>
      <c r="Q17">
        <v>0.55561990692373497</v>
      </c>
      <c r="R17">
        <v>2.85766669283365</v>
      </c>
      <c r="S17">
        <v>34516.890531118501</v>
      </c>
      <c r="T17">
        <v>9.5105274519725995</v>
      </c>
      <c r="U17">
        <v>5.28422265336616</v>
      </c>
      <c r="V17">
        <v>0</v>
      </c>
      <c r="W17">
        <v>1.8557417611547999E-2</v>
      </c>
      <c r="X17">
        <v>3.1833497858733701</v>
      </c>
      <c r="Y17">
        <v>0</v>
      </c>
      <c r="Z17">
        <v>0</v>
      </c>
      <c r="AA17">
        <v>0</v>
      </c>
      <c r="AB17">
        <v>0.72363055956676403</v>
      </c>
      <c r="AC17">
        <v>0</v>
      </c>
      <c r="AD17">
        <v>24528207.155957099</v>
      </c>
      <c r="AE17">
        <v>0</v>
      </c>
      <c r="AF17">
        <v>-4457907.9982027505</v>
      </c>
      <c r="AG17">
        <v>0</v>
      </c>
      <c r="AH17">
        <v>6844650.4639188396</v>
      </c>
      <c r="AI17">
        <v>697644.88638811302</v>
      </c>
      <c r="AJ17">
        <v>-75563258.828678295</v>
      </c>
      <c r="AK17">
        <v>-5682720.00510165</v>
      </c>
      <c r="AL17">
        <v>-653096.43882714503</v>
      </c>
      <c r="AM17">
        <v>-2659163.6595441299</v>
      </c>
      <c r="AN17">
        <v>0</v>
      </c>
      <c r="AO17">
        <v>1456742.79933016</v>
      </c>
      <c r="AP17">
        <v>-53543092.172601201</v>
      </c>
      <c r="AQ17">
        <v>0</v>
      </c>
      <c r="AR17">
        <v>0</v>
      </c>
      <c r="AS17">
        <v>0</v>
      </c>
      <c r="AT17">
        <v>-7381790.3585913898</v>
      </c>
      <c r="AU17">
        <v>0</v>
      </c>
      <c r="AV17">
        <v>-116413784.15595201</v>
      </c>
      <c r="AW17">
        <v>-115584306.884213</v>
      </c>
      <c r="AX17">
        <v>50348937.884215496</v>
      </c>
      <c r="AY17">
        <v>0</v>
      </c>
      <c r="AZ17">
        <v>-65235368.999997698</v>
      </c>
      <c r="BC17"/>
      <c r="BD17"/>
      <c r="BE17"/>
      <c r="BF17"/>
      <c r="BG17"/>
      <c r="BH17"/>
    </row>
    <row r="18" spans="1:60" x14ac:dyDescent="0.25">
      <c r="A18" t="str">
        <f t="shared" si="0"/>
        <v>0_1_2016</v>
      </c>
      <c r="B18">
        <v>0</v>
      </c>
      <c r="C18">
        <v>1</v>
      </c>
      <c r="D18" s="162">
        <v>2016</v>
      </c>
      <c r="E18">
        <v>2522641888</v>
      </c>
      <c r="F18">
        <v>2541057031</v>
      </c>
      <c r="G18">
        <v>2445688117</v>
      </c>
      <c r="H18">
        <v>2323506883</v>
      </c>
      <c r="I18">
        <v>-122181234</v>
      </c>
      <c r="J18">
        <v>2290139323.79317</v>
      </c>
      <c r="K18">
        <v>-74491356.728639796</v>
      </c>
      <c r="L18">
        <v>66113243.246801101</v>
      </c>
      <c r="M18">
        <v>0</v>
      </c>
      <c r="N18">
        <v>1.1047173026228101</v>
      </c>
      <c r="O18">
        <v>0</v>
      </c>
      <c r="P18">
        <v>10554924.899873899</v>
      </c>
      <c r="Q18">
        <v>0.55504323849516102</v>
      </c>
      <c r="R18">
        <v>2.5185717610537002</v>
      </c>
      <c r="S18">
        <v>35303.229511006401</v>
      </c>
      <c r="T18">
        <v>9.3812591235224794</v>
      </c>
      <c r="U18">
        <v>5.7157851486528504</v>
      </c>
      <c r="V18">
        <v>0</v>
      </c>
      <c r="W18">
        <v>3.7114835223095999E-2</v>
      </c>
      <c r="X18">
        <v>4.1833497858733697</v>
      </c>
      <c r="Y18">
        <v>0</v>
      </c>
      <c r="Z18">
        <v>0</v>
      </c>
      <c r="AA18">
        <v>0</v>
      </c>
      <c r="AB18">
        <v>0.98277465691555099</v>
      </c>
      <c r="AC18">
        <v>0</v>
      </c>
      <c r="AD18">
        <v>23503071.387942702</v>
      </c>
      <c r="AE18">
        <v>0</v>
      </c>
      <c r="AF18">
        <v>-3543409.8868643702</v>
      </c>
      <c r="AG18">
        <v>0</v>
      </c>
      <c r="AH18">
        <v>5160279.9447725099</v>
      </c>
      <c r="AI18">
        <v>-552192.23681713804</v>
      </c>
      <c r="AJ18">
        <v>-31723316.613177799</v>
      </c>
      <c r="AK18">
        <v>-3653853.1785253799</v>
      </c>
      <c r="AL18">
        <v>-658618.15318170295</v>
      </c>
      <c r="AM18">
        <v>-8357502.1850707801</v>
      </c>
      <c r="AN18">
        <v>0</v>
      </c>
      <c r="AO18">
        <v>1434081.4067698501</v>
      </c>
      <c r="AP18">
        <v>-52152009.013454497</v>
      </c>
      <c r="AQ18">
        <v>0</v>
      </c>
      <c r="AR18">
        <v>0</v>
      </c>
      <c r="AS18">
        <v>0</v>
      </c>
      <c r="AT18">
        <v>-7160832.5368179297</v>
      </c>
      <c r="AU18">
        <v>0</v>
      </c>
      <c r="AV18">
        <v>-77704301.0644245</v>
      </c>
      <c r="AW18">
        <v>-77252177.976228699</v>
      </c>
      <c r="AX18">
        <v>-44929056.023772001</v>
      </c>
      <c r="AY18">
        <v>0</v>
      </c>
      <c r="AZ18">
        <v>-122181234</v>
      </c>
      <c r="BC18"/>
      <c r="BD18"/>
      <c r="BE18"/>
      <c r="BF18"/>
      <c r="BG18"/>
      <c r="BH18"/>
    </row>
    <row r="19" spans="1:60" x14ac:dyDescent="0.25">
      <c r="A19" t="str">
        <f t="shared" si="0"/>
        <v>0_1_2017</v>
      </c>
      <c r="B19">
        <v>0</v>
      </c>
      <c r="C19">
        <v>1</v>
      </c>
      <c r="D19" s="162">
        <v>2017</v>
      </c>
      <c r="E19">
        <v>2522641888</v>
      </c>
      <c r="F19">
        <v>2541057031</v>
      </c>
      <c r="G19">
        <v>2323506883</v>
      </c>
      <c r="H19">
        <v>2230802096.99999</v>
      </c>
      <c r="I19">
        <v>-92704786.000000596</v>
      </c>
      <c r="J19">
        <v>2276567062.5385399</v>
      </c>
      <c r="K19">
        <v>-13572261.254627701</v>
      </c>
      <c r="L19">
        <v>66222639.767624497</v>
      </c>
      <c r="M19">
        <v>0</v>
      </c>
      <c r="N19">
        <v>1.06543147344353</v>
      </c>
      <c r="O19">
        <v>0</v>
      </c>
      <c r="P19">
        <v>10662889.4121828</v>
      </c>
      <c r="Q19">
        <v>0.55380053594204004</v>
      </c>
      <c r="R19">
        <v>2.7392459466138002</v>
      </c>
      <c r="S19">
        <v>36103.068578746301</v>
      </c>
      <c r="T19">
        <v>9.2334461909402794</v>
      </c>
      <c r="U19">
        <v>5.8844236677877504</v>
      </c>
      <c r="V19">
        <v>0</v>
      </c>
      <c r="W19">
        <v>5.3187899018982701E-2</v>
      </c>
      <c r="X19">
        <v>5.1833497858733697</v>
      </c>
      <c r="Y19">
        <v>0</v>
      </c>
      <c r="Z19">
        <v>0</v>
      </c>
      <c r="AA19">
        <v>0</v>
      </c>
      <c r="AB19">
        <v>0.98277465691555099</v>
      </c>
      <c r="AC19">
        <v>0</v>
      </c>
      <c r="AD19">
        <v>11982773.6107512</v>
      </c>
      <c r="AE19">
        <v>0</v>
      </c>
      <c r="AF19">
        <v>5317366.5898569198</v>
      </c>
      <c r="AG19">
        <v>0</v>
      </c>
      <c r="AH19">
        <v>5991157.0469866302</v>
      </c>
      <c r="AI19">
        <v>-1160538.60761612</v>
      </c>
      <c r="AJ19">
        <v>20492157.9120913</v>
      </c>
      <c r="AK19">
        <v>-3615858.0675507798</v>
      </c>
      <c r="AL19">
        <v>-688382.012184427</v>
      </c>
      <c r="AM19">
        <v>-3084422.73505909</v>
      </c>
      <c r="AN19">
        <v>0</v>
      </c>
      <c r="AO19">
        <v>1584377.7111363499</v>
      </c>
      <c r="AP19">
        <v>-49546608.6058755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-12727977.1574634</v>
      </c>
      <c r="AW19">
        <v>-13238098.979278799</v>
      </c>
      <c r="AX19">
        <v>-79466687.020721793</v>
      </c>
      <c r="AY19">
        <v>0</v>
      </c>
      <c r="AZ19">
        <v>-92704786.000000596</v>
      </c>
      <c r="BC19"/>
      <c r="BD19"/>
      <c r="BE19"/>
      <c r="BF19"/>
      <c r="BG19"/>
      <c r="BH19"/>
    </row>
    <row r="20" spans="1:60" x14ac:dyDescent="0.25">
      <c r="A20" t="str">
        <f t="shared" si="0"/>
        <v>0_1_2018</v>
      </c>
      <c r="B20">
        <v>0</v>
      </c>
      <c r="C20">
        <v>1</v>
      </c>
      <c r="D20" s="162">
        <v>2018</v>
      </c>
      <c r="E20">
        <v>2522641888</v>
      </c>
      <c r="F20">
        <v>2541057031</v>
      </c>
      <c r="G20">
        <v>2230802096.99999</v>
      </c>
      <c r="H20">
        <v>2176386603</v>
      </c>
      <c r="I20">
        <v>-54415493.999999203</v>
      </c>
      <c r="J20">
        <v>2214961910.9934602</v>
      </c>
      <c r="K20">
        <v>-61605151.545080401</v>
      </c>
      <c r="L20">
        <v>66335689.749269299</v>
      </c>
      <c r="M20">
        <v>0</v>
      </c>
      <c r="N20">
        <v>1.03280582691442</v>
      </c>
      <c r="O20">
        <v>0</v>
      </c>
      <c r="P20">
        <v>10741812.069976499</v>
      </c>
      <c r="Q20">
        <v>0.55478249392358903</v>
      </c>
      <c r="R20">
        <v>3.0460655824605101</v>
      </c>
      <c r="S20">
        <v>36989.701487673403</v>
      </c>
      <c r="T20">
        <v>9.0962859730607892</v>
      </c>
      <c r="U20">
        <v>6.1187931809606004</v>
      </c>
      <c r="V20">
        <v>0</v>
      </c>
      <c r="W20">
        <v>3.2146127591773301E-2</v>
      </c>
      <c r="X20">
        <v>6.1833497858733697</v>
      </c>
      <c r="Y20">
        <v>0</v>
      </c>
      <c r="Z20">
        <v>0</v>
      </c>
      <c r="AA20">
        <v>0</v>
      </c>
      <c r="AB20">
        <v>1</v>
      </c>
      <c r="AC20">
        <v>0.535820345896039</v>
      </c>
      <c r="AD20">
        <v>9223751.1247137897</v>
      </c>
      <c r="AE20">
        <v>0</v>
      </c>
      <c r="AF20">
        <v>4367800.6325260997</v>
      </c>
      <c r="AG20">
        <v>0</v>
      </c>
      <c r="AH20">
        <v>4638400.8506595204</v>
      </c>
      <c r="AI20">
        <v>870894.43147470395</v>
      </c>
      <c r="AJ20">
        <v>25152158.724701501</v>
      </c>
      <c r="AK20">
        <v>-3672893.8941957001</v>
      </c>
      <c r="AL20">
        <v>-627459.52834090404</v>
      </c>
      <c r="AM20">
        <v>-4145184.0533999</v>
      </c>
      <c r="AN20">
        <v>0</v>
      </c>
      <c r="AO20">
        <v>-1321907.4571167601</v>
      </c>
      <c r="AP20">
        <v>-47569765.850883096</v>
      </c>
      <c r="AQ20">
        <v>0</v>
      </c>
      <c r="AR20">
        <v>0</v>
      </c>
      <c r="AS20">
        <v>0</v>
      </c>
      <c r="AT20">
        <v>-344052.58604879602</v>
      </c>
      <c r="AU20">
        <v>-46338090.015648998</v>
      </c>
      <c r="AV20">
        <v>-59766347.621558599</v>
      </c>
      <c r="AW20">
        <v>-60278569.871424198</v>
      </c>
      <c r="AX20">
        <v>5863075.8714250401</v>
      </c>
      <c r="AY20">
        <v>0</v>
      </c>
      <c r="AZ20">
        <v>-54415493.999999203</v>
      </c>
      <c r="BC20"/>
      <c r="BD20"/>
      <c r="BE20"/>
      <c r="BF20"/>
      <c r="BG20"/>
      <c r="BH20"/>
    </row>
    <row r="21" spans="1:60" x14ac:dyDescent="0.25">
      <c r="A21" t="str">
        <f t="shared" si="0"/>
        <v>0_2_2002</v>
      </c>
      <c r="B21">
        <v>0</v>
      </c>
      <c r="C21">
        <v>2</v>
      </c>
      <c r="D21" s="162">
        <v>2002</v>
      </c>
      <c r="E21">
        <v>692881970</v>
      </c>
      <c r="F21">
        <v>791460778</v>
      </c>
      <c r="G21">
        <v>0</v>
      </c>
      <c r="H21">
        <v>692881970</v>
      </c>
      <c r="I21">
        <v>0</v>
      </c>
      <c r="J21">
        <v>715353435.00103605</v>
      </c>
      <c r="K21">
        <v>0</v>
      </c>
      <c r="L21">
        <v>0</v>
      </c>
      <c r="M21">
        <v>13378352.2086371</v>
      </c>
      <c r="N21">
        <v>0</v>
      </c>
      <c r="O21">
        <v>0.92425916812859699</v>
      </c>
      <c r="P21">
        <v>2412902.98573989</v>
      </c>
      <c r="Q21">
        <v>0.357365417272761</v>
      </c>
      <c r="R21">
        <v>1.9468195567767399</v>
      </c>
      <c r="S21">
        <v>35715.451599492502</v>
      </c>
      <c r="T21">
        <v>7.8156462434034699</v>
      </c>
      <c r="U21">
        <v>3.29893510953965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4.7394709953269498E-2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692881970</v>
      </c>
      <c r="AZ21">
        <v>692881970</v>
      </c>
      <c r="BC21"/>
      <c r="BD21"/>
      <c r="BE21"/>
      <c r="BF21"/>
      <c r="BG21"/>
      <c r="BH21"/>
    </row>
    <row r="22" spans="1:60" x14ac:dyDescent="0.25">
      <c r="A22" t="str">
        <f t="shared" si="0"/>
        <v>0_2_2003</v>
      </c>
      <c r="B22">
        <v>0</v>
      </c>
      <c r="C22">
        <v>2</v>
      </c>
      <c r="D22" s="162">
        <v>2003</v>
      </c>
      <c r="E22">
        <v>757372407</v>
      </c>
      <c r="F22">
        <v>869325834</v>
      </c>
      <c r="G22">
        <v>692881970</v>
      </c>
      <c r="H22">
        <v>770883561</v>
      </c>
      <c r="I22">
        <v>13511153.999999899</v>
      </c>
      <c r="J22">
        <v>802424134.292014</v>
      </c>
      <c r="K22">
        <v>13286604.637062499</v>
      </c>
      <c r="L22">
        <v>0</v>
      </c>
      <c r="M22">
        <v>13026932.796544701</v>
      </c>
      <c r="N22">
        <v>0</v>
      </c>
      <c r="O22">
        <v>0.87267615679307897</v>
      </c>
      <c r="P22">
        <v>2374560.0640381798</v>
      </c>
      <c r="Q22">
        <v>0.35480650509096501</v>
      </c>
      <c r="R22">
        <v>2.2027861871074199</v>
      </c>
      <c r="S22">
        <v>35129.657977308299</v>
      </c>
      <c r="T22">
        <v>7.6032487138457299</v>
      </c>
      <c r="U22">
        <v>3.3806762574596898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4.3359039353014002E-2</v>
      </c>
      <c r="AC22">
        <v>0</v>
      </c>
      <c r="AD22">
        <v>0</v>
      </c>
      <c r="AE22">
        <v>357979.69766095601</v>
      </c>
      <c r="AF22">
        <v>0</v>
      </c>
      <c r="AG22">
        <v>704733.520215975</v>
      </c>
      <c r="AH22">
        <v>3819209.3814740698</v>
      </c>
      <c r="AI22">
        <v>-744734.11233214999</v>
      </c>
      <c r="AJ22">
        <v>8601379.4475372098</v>
      </c>
      <c r="AK22">
        <v>941328.93216994905</v>
      </c>
      <c r="AL22">
        <v>-53628.7970059781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13317395.4410867</v>
      </c>
      <c r="AW22">
        <v>13179169.0031482</v>
      </c>
      <c r="AX22">
        <v>-350310.00314824498</v>
      </c>
      <c r="AY22">
        <v>64490437</v>
      </c>
      <c r="AZ22">
        <v>77319296</v>
      </c>
      <c r="BC22"/>
      <c r="BD22"/>
      <c r="BE22"/>
      <c r="BF22"/>
      <c r="BG22"/>
      <c r="BH22"/>
    </row>
    <row r="23" spans="1:60" x14ac:dyDescent="0.25">
      <c r="A23" t="str">
        <f t="shared" si="0"/>
        <v>0_2_2004</v>
      </c>
      <c r="B23">
        <v>0</v>
      </c>
      <c r="C23">
        <v>2</v>
      </c>
      <c r="D23" s="162">
        <v>2004</v>
      </c>
      <c r="E23">
        <v>784947601</v>
      </c>
      <c r="F23">
        <v>898816466</v>
      </c>
      <c r="G23">
        <v>770883561</v>
      </c>
      <c r="H23">
        <v>811791151</v>
      </c>
      <c r="I23">
        <v>13332395.999999801</v>
      </c>
      <c r="J23">
        <v>868125072.17030096</v>
      </c>
      <c r="K23">
        <v>21765862.434975799</v>
      </c>
      <c r="L23">
        <v>0</v>
      </c>
      <c r="M23">
        <v>12498024.033456299</v>
      </c>
      <c r="N23">
        <v>0</v>
      </c>
      <c r="O23">
        <v>0.857865434554824</v>
      </c>
      <c r="P23">
        <v>2380930.3377387198</v>
      </c>
      <c r="Q23">
        <v>0.35769842507487198</v>
      </c>
      <c r="R23">
        <v>2.5257419598212101</v>
      </c>
      <c r="S23">
        <v>34149.207747186898</v>
      </c>
      <c r="T23">
        <v>7.5174288730388703</v>
      </c>
      <c r="U23">
        <v>3.4095997197652399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4.1835837141439902E-2</v>
      </c>
      <c r="AC23">
        <v>0</v>
      </c>
      <c r="AD23">
        <v>0</v>
      </c>
      <c r="AE23">
        <v>-1048117.08264304</v>
      </c>
      <c r="AF23">
        <v>0</v>
      </c>
      <c r="AG23">
        <v>4427504.4821304604</v>
      </c>
      <c r="AH23">
        <v>4845850.0530860098</v>
      </c>
      <c r="AI23">
        <v>-1521997.19452347</v>
      </c>
      <c r="AJ23">
        <v>10548420.2128594</v>
      </c>
      <c r="AK23">
        <v>1589486.5741922001</v>
      </c>
      <c r="AL23">
        <v>-57886.896006797702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18251280.5872555</v>
      </c>
      <c r="AW23">
        <v>18456211.8394663</v>
      </c>
      <c r="AX23">
        <v>-5499515.83946646</v>
      </c>
      <c r="AY23">
        <v>27575194</v>
      </c>
      <c r="AZ23">
        <v>40531889.999999799</v>
      </c>
      <c r="BC23"/>
      <c r="BD23"/>
      <c r="BE23"/>
      <c r="BF23"/>
      <c r="BG23"/>
      <c r="BH23"/>
    </row>
    <row r="24" spans="1:60" x14ac:dyDescent="0.25">
      <c r="A24" t="str">
        <f t="shared" si="0"/>
        <v>0_2_2005</v>
      </c>
      <c r="B24">
        <v>0</v>
      </c>
      <c r="C24">
        <v>2</v>
      </c>
      <c r="D24" s="162">
        <v>2005</v>
      </c>
      <c r="E24">
        <v>807867575</v>
      </c>
      <c r="F24">
        <v>924924849</v>
      </c>
      <c r="G24">
        <v>811791151</v>
      </c>
      <c r="H24">
        <v>855440924</v>
      </c>
      <c r="I24">
        <v>20729799.000000399</v>
      </c>
      <c r="J24">
        <v>917178577.44296098</v>
      </c>
      <c r="K24">
        <v>22735615.4554023</v>
      </c>
      <c r="L24">
        <v>0</v>
      </c>
      <c r="M24">
        <v>12247363.8094016</v>
      </c>
      <c r="N24">
        <v>0</v>
      </c>
      <c r="O24">
        <v>0.87014836008015595</v>
      </c>
      <c r="P24">
        <v>2431976.7748505399</v>
      </c>
      <c r="Q24">
        <v>0.35138187466933302</v>
      </c>
      <c r="R24">
        <v>2.9854155094792598</v>
      </c>
      <c r="S24">
        <v>33180.000316564998</v>
      </c>
      <c r="T24">
        <v>7.4922899329385704</v>
      </c>
      <c r="U24">
        <v>3.4123453178573202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4.0648914520427397E-2</v>
      </c>
      <c r="AC24">
        <v>0</v>
      </c>
      <c r="AD24">
        <v>0</v>
      </c>
      <c r="AE24">
        <v>1172394.9445364401</v>
      </c>
      <c r="AF24">
        <v>0</v>
      </c>
      <c r="AG24">
        <v>-1639739.1539509301</v>
      </c>
      <c r="AH24">
        <v>5023187.1697286898</v>
      </c>
      <c r="AI24">
        <v>-998041.07646495895</v>
      </c>
      <c r="AJ24">
        <v>14503048.976267099</v>
      </c>
      <c r="AK24">
        <v>1544830.12495287</v>
      </c>
      <c r="AL24">
        <v>-45746.306953604602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19559934.678115599</v>
      </c>
      <c r="AW24">
        <v>19671713.140430398</v>
      </c>
      <c r="AX24">
        <v>1058085.8595699901</v>
      </c>
      <c r="AY24">
        <v>22919974</v>
      </c>
      <c r="AZ24">
        <v>43649773.000000402</v>
      </c>
      <c r="BC24"/>
      <c r="BD24"/>
      <c r="BE24"/>
      <c r="BF24"/>
      <c r="BG24"/>
      <c r="BH24"/>
    </row>
    <row r="25" spans="1:60" x14ac:dyDescent="0.25">
      <c r="A25" t="str">
        <f t="shared" si="0"/>
        <v>0_2_2006</v>
      </c>
      <c r="B25">
        <v>0</v>
      </c>
      <c r="C25">
        <v>2</v>
      </c>
      <c r="D25" s="162">
        <v>2006</v>
      </c>
      <c r="E25">
        <v>823614839</v>
      </c>
      <c r="F25">
        <v>941394513</v>
      </c>
      <c r="G25">
        <v>855440924</v>
      </c>
      <c r="H25">
        <v>913931565</v>
      </c>
      <c r="I25">
        <v>42743376.999999799</v>
      </c>
      <c r="J25">
        <v>952069233.215083</v>
      </c>
      <c r="K25">
        <v>17370154.858281702</v>
      </c>
      <c r="L25">
        <v>0</v>
      </c>
      <c r="M25">
        <v>12189060.458303699</v>
      </c>
      <c r="N25">
        <v>0</v>
      </c>
      <c r="O25">
        <v>0.87453611440325896</v>
      </c>
      <c r="P25">
        <v>2489143.47111732</v>
      </c>
      <c r="Q25">
        <v>0.34989923840892501</v>
      </c>
      <c r="R25">
        <v>3.2678900407111202</v>
      </c>
      <c r="S25">
        <v>31707.039385882101</v>
      </c>
      <c r="T25">
        <v>7.5260429450324597</v>
      </c>
      <c r="U25">
        <v>3.5735851352236199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3.98717196983382E-2</v>
      </c>
      <c r="AC25">
        <v>0</v>
      </c>
      <c r="AD25">
        <v>0</v>
      </c>
      <c r="AE25">
        <v>2646054.0196075998</v>
      </c>
      <c r="AF25">
        <v>0</v>
      </c>
      <c r="AG25">
        <v>-3679749.5297094998</v>
      </c>
      <c r="AH25">
        <v>6086384.8141167797</v>
      </c>
      <c r="AI25">
        <v>-93902.401777426698</v>
      </c>
      <c r="AJ25">
        <v>8519112.0715099797</v>
      </c>
      <c r="AK25">
        <v>2552979.5126125398</v>
      </c>
      <c r="AL25">
        <v>7216.3939703756096</v>
      </c>
      <c r="AM25">
        <v>-1254129.661014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14783965.2193163</v>
      </c>
      <c r="AW25">
        <v>14924176.550525701</v>
      </c>
      <c r="AX25">
        <v>27819200.4494741</v>
      </c>
      <c r="AY25">
        <v>15747264</v>
      </c>
      <c r="AZ25">
        <v>58490640.999999903</v>
      </c>
      <c r="BC25"/>
      <c r="BD25"/>
      <c r="BE25"/>
      <c r="BF25"/>
      <c r="BG25"/>
      <c r="BH25"/>
    </row>
    <row r="26" spans="1:60" x14ac:dyDescent="0.25">
      <c r="A26" t="str">
        <f t="shared" si="0"/>
        <v>0_2_2007</v>
      </c>
      <c r="B26">
        <v>0</v>
      </c>
      <c r="C26">
        <v>2</v>
      </c>
      <c r="D26" s="162">
        <v>2007</v>
      </c>
      <c r="E26">
        <v>832303107</v>
      </c>
      <c r="F26">
        <v>958899929</v>
      </c>
      <c r="G26">
        <v>913931565</v>
      </c>
      <c r="H26">
        <v>924926555</v>
      </c>
      <c r="I26">
        <v>2306721.99999983</v>
      </c>
      <c r="J26">
        <v>966227205.17252302</v>
      </c>
      <c r="K26">
        <v>3581859.0695142299</v>
      </c>
      <c r="L26">
        <v>0</v>
      </c>
      <c r="M26">
        <v>12139213.002662901</v>
      </c>
      <c r="N26">
        <v>0</v>
      </c>
      <c r="O26">
        <v>0.89575729761823097</v>
      </c>
      <c r="P26">
        <v>2506046.0194194498</v>
      </c>
      <c r="Q26">
        <v>0.34780737583798599</v>
      </c>
      <c r="R26">
        <v>3.4551355017601701</v>
      </c>
      <c r="S26">
        <v>31993.077300879799</v>
      </c>
      <c r="T26">
        <v>7.4289218051663397</v>
      </c>
      <c r="U26">
        <v>3.74734725518692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3.9455505721186702E-2</v>
      </c>
      <c r="AC26">
        <v>0</v>
      </c>
      <c r="AD26">
        <v>0</v>
      </c>
      <c r="AE26">
        <v>3308435.25380628</v>
      </c>
      <c r="AF26">
        <v>0</v>
      </c>
      <c r="AG26">
        <v>-4796588.6551865097</v>
      </c>
      <c r="AH26">
        <v>2536272.3054390401</v>
      </c>
      <c r="AI26">
        <v>-1374109.3889174401</v>
      </c>
      <c r="AJ26">
        <v>5659144.90677974</v>
      </c>
      <c r="AK26">
        <v>-691759.48053102801</v>
      </c>
      <c r="AL26">
        <v>-163683.80892545299</v>
      </c>
      <c r="AM26">
        <v>-1299519.8555572999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3178191.2769073299</v>
      </c>
      <c r="AW26">
        <v>3066428.3109052</v>
      </c>
      <c r="AX26">
        <v>-759706.31090537505</v>
      </c>
      <c r="AY26">
        <v>8688267.9999999907</v>
      </c>
      <c r="AZ26">
        <v>10994989.999999801</v>
      </c>
      <c r="BC26"/>
      <c r="BD26"/>
      <c r="BE26"/>
      <c r="BF26"/>
      <c r="BG26"/>
      <c r="BH26"/>
    </row>
    <row r="27" spans="1:60" x14ac:dyDescent="0.25">
      <c r="A27" t="str">
        <f t="shared" si="0"/>
        <v>0_2_2008</v>
      </c>
      <c r="B27">
        <v>0</v>
      </c>
      <c r="C27">
        <v>2</v>
      </c>
      <c r="D27" s="162">
        <v>2008</v>
      </c>
      <c r="E27">
        <v>832303107</v>
      </c>
      <c r="F27">
        <v>958899929</v>
      </c>
      <c r="G27">
        <v>924926555</v>
      </c>
      <c r="H27">
        <v>988529403</v>
      </c>
      <c r="I27">
        <v>63602848.000000201</v>
      </c>
      <c r="J27">
        <v>991148076.12937701</v>
      </c>
      <c r="K27">
        <v>24920870.956854001</v>
      </c>
      <c r="L27">
        <v>0</v>
      </c>
      <c r="M27">
        <v>12290406.974323301</v>
      </c>
      <c r="N27">
        <v>0</v>
      </c>
      <c r="O27">
        <v>0.89493191570186303</v>
      </c>
      <c r="P27">
        <v>2511974.24835356</v>
      </c>
      <c r="Q27">
        <v>0.34768094753883899</v>
      </c>
      <c r="R27">
        <v>3.8651958319828799</v>
      </c>
      <c r="S27">
        <v>31801.154273996501</v>
      </c>
      <c r="T27">
        <v>7.6059558929172697</v>
      </c>
      <c r="U27">
        <v>3.8012413147221298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3.9455505721186702E-2</v>
      </c>
      <c r="AC27">
        <v>0</v>
      </c>
      <c r="AD27">
        <v>0</v>
      </c>
      <c r="AE27">
        <v>7343951.6250373796</v>
      </c>
      <c r="AF27">
        <v>0</v>
      </c>
      <c r="AG27">
        <v>1590983.8103265299</v>
      </c>
      <c r="AH27">
        <v>1141636.7208363099</v>
      </c>
      <c r="AI27">
        <v>-92399.465563825303</v>
      </c>
      <c r="AJ27">
        <v>11883574.814681999</v>
      </c>
      <c r="AK27">
        <v>427602.80316179898</v>
      </c>
      <c r="AL27">
        <v>323526.75154098298</v>
      </c>
      <c r="AM27">
        <v>-286097.68929888401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22332779.370722301</v>
      </c>
      <c r="AW27">
        <v>22735000.059204999</v>
      </c>
      <c r="AX27">
        <v>40867847.940795101</v>
      </c>
      <c r="AY27">
        <v>0</v>
      </c>
      <c r="AZ27">
        <v>63602848.000000201</v>
      </c>
      <c r="BC27"/>
      <c r="BD27"/>
      <c r="BE27"/>
      <c r="BF27"/>
      <c r="BG27"/>
      <c r="BH27"/>
    </row>
    <row r="28" spans="1:60" x14ac:dyDescent="0.25">
      <c r="A28" t="str">
        <f t="shared" si="0"/>
        <v>0_2_2009</v>
      </c>
      <c r="B28">
        <v>0</v>
      </c>
      <c r="C28">
        <v>2</v>
      </c>
      <c r="D28" s="162">
        <v>2009</v>
      </c>
      <c r="E28">
        <v>832303107</v>
      </c>
      <c r="F28">
        <v>958899929</v>
      </c>
      <c r="G28">
        <v>988529403</v>
      </c>
      <c r="H28">
        <v>908879793</v>
      </c>
      <c r="I28">
        <v>-79649610.000000298</v>
      </c>
      <c r="J28">
        <v>920718397.83625495</v>
      </c>
      <c r="K28">
        <v>-70429678.293121397</v>
      </c>
      <c r="L28">
        <v>0</v>
      </c>
      <c r="M28">
        <v>11963645.855133699</v>
      </c>
      <c r="N28">
        <v>0</v>
      </c>
      <c r="O28">
        <v>1.0103714186644599</v>
      </c>
      <c r="P28">
        <v>2493193.30275037</v>
      </c>
      <c r="Q28">
        <v>0.35148787587781599</v>
      </c>
      <c r="R28">
        <v>2.8103374921298898</v>
      </c>
      <c r="S28">
        <v>30173.234862315599</v>
      </c>
      <c r="T28">
        <v>7.7096809882267996</v>
      </c>
      <c r="U28">
        <v>4.0092201872556501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3.9455505721186702E-2</v>
      </c>
      <c r="AC28">
        <v>0</v>
      </c>
      <c r="AD28">
        <v>0</v>
      </c>
      <c r="AE28">
        <v>-7116296.0921670999</v>
      </c>
      <c r="AF28">
        <v>0</v>
      </c>
      <c r="AG28">
        <v>-33815426.555788897</v>
      </c>
      <c r="AH28">
        <v>-1067747.5418839999</v>
      </c>
      <c r="AI28">
        <v>1622897.9813608299</v>
      </c>
      <c r="AJ28">
        <v>-34154929.066524297</v>
      </c>
      <c r="AK28">
        <v>3464605.0494023501</v>
      </c>
      <c r="AL28">
        <v>181370.94336423601</v>
      </c>
      <c r="AM28">
        <v>-1680725.98749834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-72566251.269735307</v>
      </c>
      <c r="AW28">
        <v>-70699703.025830701</v>
      </c>
      <c r="AX28">
        <v>-8949906.9741696604</v>
      </c>
      <c r="AY28">
        <v>0</v>
      </c>
      <c r="AZ28">
        <v>-79649610.000000298</v>
      </c>
      <c r="BC28"/>
      <c r="BD28"/>
      <c r="BE28"/>
      <c r="BF28"/>
      <c r="BG28"/>
      <c r="BH28"/>
    </row>
    <row r="29" spans="1:60" x14ac:dyDescent="0.25">
      <c r="A29" t="str">
        <f t="shared" si="0"/>
        <v>0_2_2010</v>
      </c>
      <c r="B29">
        <v>0</v>
      </c>
      <c r="C29">
        <v>2</v>
      </c>
      <c r="D29" s="162">
        <v>2010</v>
      </c>
      <c r="E29">
        <v>834611629</v>
      </c>
      <c r="F29">
        <v>961216518</v>
      </c>
      <c r="G29">
        <v>908879793</v>
      </c>
      <c r="H29">
        <v>898704146.99999905</v>
      </c>
      <c r="I29">
        <v>-12484167.999999801</v>
      </c>
      <c r="J29">
        <v>936649217.970505</v>
      </c>
      <c r="K29">
        <v>13584529.097984301</v>
      </c>
      <c r="L29">
        <v>0</v>
      </c>
      <c r="M29">
        <v>11662173.301157</v>
      </c>
      <c r="N29">
        <v>0</v>
      </c>
      <c r="O29">
        <v>1.0147581535574</v>
      </c>
      <c r="P29">
        <v>2506860.1969974199</v>
      </c>
      <c r="Q29">
        <v>0.351349882525408</v>
      </c>
      <c r="R29">
        <v>3.2698495335109898</v>
      </c>
      <c r="S29">
        <v>29669.122375049599</v>
      </c>
      <c r="T29">
        <v>7.9259908324617898</v>
      </c>
      <c r="U29">
        <v>4.0278793298481501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3.9346372443128198E-2</v>
      </c>
      <c r="AC29">
        <v>0</v>
      </c>
      <c r="AD29">
        <v>0</v>
      </c>
      <c r="AE29">
        <v>-6379156.0600485997</v>
      </c>
      <c r="AF29">
        <v>0</v>
      </c>
      <c r="AG29">
        <v>776829.33763836802</v>
      </c>
      <c r="AH29">
        <v>1899187.3364935899</v>
      </c>
      <c r="AI29">
        <v>193597.188187786</v>
      </c>
      <c r="AJ29">
        <v>14965432.651486</v>
      </c>
      <c r="AK29">
        <v>992691.377690861</v>
      </c>
      <c r="AL29">
        <v>469052.61305656802</v>
      </c>
      <c r="AM29">
        <v>-7772.2681164808901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12909862.1763881</v>
      </c>
      <c r="AW29">
        <v>13114776.048682</v>
      </c>
      <c r="AX29">
        <v>-25598944.0486819</v>
      </c>
      <c r="AY29">
        <v>2308521.9999999902</v>
      </c>
      <c r="AZ29">
        <v>-10175645.999999801</v>
      </c>
      <c r="BC29"/>
      <c r="BD29"/>
      <c r="BE29"/>
      <c r="BF29"/>
      <c r="BG29"/>
      <c r="BH29"/>
    </row>
    <row r="30" spans="1:60" x14ac:dyDescent="0.25">
      <c r="A30" t="str">
        <f t="shared" si="0"/>
        <v>0_2_2011</v>
      </c>
      <c r="B30">
        <v>0</v>
      </c>
      <c r="C30">
        <v>2</v>
      </c>
      <c r="D30" s="162">
        <v>2011</v>
      </c>
      <c r="E30">
        <v>834611629</v>
      </c>
      <c r="F30">
        <v>961216518</v>
      </c>
      <c r="G30">
        <v>898704146.99999905</v>
      </c>
      <c r="H30">
        <v>936058350.99999905</v>
      </c>
      <c r="I30">
        <v>37354203.999999903</v>
      </c>
      <c r="J30">
        <v>956636072.350968</v>
      </c>
      <c r="K30">
        <v>19986854.380463298</v>
      </c>
      <c r="L30">
        <v>0</v>
      </c>
      <c r="M30">
        <v>11462779.6350004</v>
      </c>
      <c r="N30">
        <v>0</v>
      </c>
      <c r="O30">
        <v>0.99742845238218503</v>
      </c>
      <c r="P30">
        <v>2526455.28324511</v>
      </c>
      <c r="Q30">
        <v>0.34410319623580099</v>
      </c>
      <c r="R30">
        <v>4.0111020093806999</v>
      </c>
      <c r="S30">
        <v>29100.830016762298</v>
      </c>
      <c r="T30">
        <v>8.2132553545452698</v>
      </c>
      <c r="U30">
        <v>4.1277261650759902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5.2275766936384201E-2</v>
      </c>
      <c r="AC30">
        <v>0</v>
      </c>
      <c r="AD30">
        <v>0</v>
      </c>
      <c r="AE30">
        <v>-6060082.8725990197</v>
      </c>
      <c r="AF30">
        <v>0</v>
      </c>
      <c r="AG30">
        <v>4077981.5794242802</v>
      </c>
      <c r="AH30">
        <v>1547839.18110585</v>
      </c>
      <c r="AI30">
        <v>-2715406.5528849098</v>
      </c>
      <c r="AJ30">
        <v>20915414.445476301</v>
      </c>
      <c r="AK30">
        <v>1216733.1625252599</v>
      </c>
      <c r="AL30">
        <v>483308.91477576899</v>
      </c>
      <c r="AM30">
        <v>-850247.93533616699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-162205.705297862</v>
      </c>
      <c r="AU30">
        <v>0</v>
      </c>
      <c r="AV30">
        <v>18453334.217189498</v>
      </c>
      <c r="AW30">
        <v>18388046.890940499</v>
      </c>
      <c r="AX30">
        <v>18966157.109059401</v>
      </c>
      <c r="AY30">
        <v>0</v>
      </c>
      <c r="AZ30">
        <v>37354203.999999903</v>
      </c>
      <c r="BC30"/>
      <c r="BD30"/>
      <c r="BE30"/>
      <c r="BF30"/>
      <c r="BG30"/>
      <c r="BH30"/>
    </row>
    <row r="31" spans="1:60" x14ac:dyDescent="0.25">
      <c r="A31" t="str">
        <f t="shared" si="0"/>
        <v>0_2_2012</v>
      </c>
      <c r="B31">
        <v>0</v>
      </c>
      <c r="C31">
        <v>2</v>
      </c>
      <c r="D31" s="162">
        <v>2012</v>
      </c>
      <c r="E31">
        <v>834611629</v>
      </c>
      <c r="F31">
        <v>961216518</v>
      </c>
      <c r="G31">
        <v>936058350.99999905</v>
      </c>
      <c r="H31">
        <v>961216517.99999905</v>
      </c>
      <c r="I31">
        <v>25158166.999999601</v>
      </c>
      <c r="J31">
        <v>951125206.04561901</v>
      </c>
      <c r="K31">
        <v>-5510866.3053491302</v>
      </c>
      <c r="L31">
        <v>0</v>
      </c>
      <c r="M31">
        <v>11264859.978528</v>
      </c>
      <c r="N31">
        <v>0</v>
      </c>
      <c r="O31">
        <v>0.99257439422925597</v>
      </c>
      <c r="P31">
        <v>2552570.2182420199</v>
      </c>
      <c r="Q31">
        <v>0.33060451780988898</v>
      </c>
      <c r="R31">
        <v>4.0256358420234699</v>
      </c>
      <c r="S31">
        <v>28874.309502126802</v>
      </c>
      <c r="T31">
        <v>8.2569154106646199</v>
      </c>
      <c r="U31">
        <v>4.1251469761152801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8.9326402136675601E-2</v>
      </c>
      <c r="AC31">
        <v>0</v>
      </c>
      <c r="AD31">
        <v>0</v>
      </c>
      <c r="AE31">
        <v>-3531920.2723052502</v>
      </c>
      <c r="AF31">
        <v>0</v>
      </c>
      <c r="AG31">
        <v>33897.559019572902</v>
      </c>
      <c r="AH31">
        <v>2090686.32799465</v>
      </c>
      <c r="AI31">
        <v>-4929009.3501711199</v>
      </c>
      <c r="AJ31">
        <v>401106.738472678</v>
      </c>
      <c r="AK31">
        <v>610950.30417453602</v>
      </c>
      <c r="AL31">
        <v>52187.333746241296</v>
      </c>
      <c r="AM31">
        <v>19407.641532997401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-465734.16787800897</v>
      </c>
      <c r="AU31">
        <v>0</v>
      </c>
      <c r="AV31">
        <v>-5718427.8854136998</v>
      </c>
      <c r="AW31">
        <v>-5734085.2030503098</v>
      </c>
      <c r="AX31">
        <v>30892252.203049898</v>
      </c>
      <c r="AY31">
        <v>0</v>
      </c>
      <c r="AZ31">
        <v>25158166.999999601</v>
      </c>
      <c r="BC31"/>
      <c r="BD31"/>
      <c r="BE31"/>
      <c r="BF31"/>
      <c r="BG31"/>
      <c r="BH31"/>
    </row>
    <row r="32" spans="1:60" x14ac:dyDescent="0.25">
      <c r="A32" t="str">
        <f t="shared" si="0"/>
        <v>0_2_2013</v>
      </c>
      <c r="B32">
        <v>0</v>
      </c>
      <c r="C32">
        <v>2</v>
      </c>
      <c r="D32" s="162">
        <v>2013</v>
      </c>
      <c r="E32">
        <v>834611629</v>
      </c>
      <c r="F32">
        <v>961216518</v>
      </c>
      <c r="G32">
        <v>961216517.99999905</v>
      </c>
      <c r="H32">
        <v>943429917.99999905</v>
      </c>
      <c r="I32">
        <v>-17786599.999999601</v>
      </c>
      <c r="J32">
        <v>943406415.72093296</v>
      </c>
      <c r="K32">
        <v>-7718790.3246863</v>
      </c>
      <c r="L32">
        <v>0</v>
      </c>
      <c r="M32">
        <v>11263611.059694201</v>
      </c>
      <c r="N32">
        <v>0</v>
      </c>
      <c r="O32">
        <v>1.0208482016625799</v>
      </c>
      <c r="P32">
        <v>2586254.4538099999</v>
      </c>
      <c r="Q32">
        <v>0.32980914648163001</v>
      </c>
      <c r="R32">
        <v>3.8688140678341698</v>
      </c>
      <c r="S32">
        <v>29012.009098915601</v>
      </c>
      <c r="T32">
        <v>8.0614106631504807</v>
      </c>
      <c r="U32">
        <v>4.2099835744081098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0.149923329189557</v>
      </c>
      <c r="AC32">
        <v>0</v>
      </c>
      <c r="AD32">
        <v>0</v>
      </c>
      <c r="AE32">
        <v>2948397.37660409</v>
      </c>
      <c r="AF32">
        <v>0</v>
      </c>
      <c r="AG32">
        <v>-7850783.4274273496</v>
      </c>
      <c r="AH32">
        <v>3574730.4720661798</v>
      </c>
      <c r="AI32">
        <v>-329642.68918674602</v>
      </c>
      <c r="AJ32">
        <v>-4380481.46223519</v>
      </c>
      <c r="AK32">
        <v>-292127.62895544397</v>
      </c>
      <c r="AL32">
        <v>-355078.74719234498</v>
      </c>
      <c r="AM32">
        <v>-503915.925298933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-718675.45271220105</v>
      </c>
      <c r="AU32">
        <v>0</v>
      </c>
      <c r="AV32">
        <v>-7907577.4843379296</v>
      </c>
      <c r="AW32">
        <v>-7904675.4466570197</v>
      </c>
      <c r="AX32">
        <v>-9881924.5533426106</v>
      </c>
      <c r="AY32">
        <v>0</v>
      </c>
      <c r="AZ32">
        <v>-17786599.999999601</v>
      </c>
      <c r="BC32"/>
      <c r="BD32"/>
      <c r="BE32"/>
      <c r="BF32"/>
      <c r="BG32"/>
      <c r="BH32"/>
    </row>
    <row r="33" spans="1:60" x14ac:dyDescent="0.25">
      <c r="A33" t="str">
        <f t="shared" si="0"/>
        <v>0_2_2014</v>
      </c>
      <c r="B33">
        <v>0</v>
      </c>
      <c r="C33">
        <v>2</v>
      </c>
      <c r="D33" s="162">
        <v>2014</v>
      </c>
      <c r="E33">
        <v>834611629</v>
      </c>
      <c r="F33">
        <v>961216518</v>
      </c>
      <c r="G33">
        <v>943429917.99999905</v>
      </c>
      <c r="H33">
        <v>939315734</v>
      </c>
      <c r="I33">
        <v>-4114183.9999997602</v>
      </c>
      <c r="J33">
        <v>942825138.45257604</v>
      </c>
      <c r="K33">
        <v>-581277.26835750497</v>
      </c>
      <c r="L33">
        <v>0</v>
      </c>
      <c r="M33">
        <v>11419119.683224799</v>
      </c>
      <c r="N33">
        <v>0</v>
      </c>
      <c r="O33">
        <v>1.00169303980737</v>
      </c>
      <c r="P33">
        <v>2619700.4193235799</v>
      </c>
      <c r="Q33">
        <v>0.32846012645969902</v>
      </c>
      <c r="R33">
        <v>3.64891258968906</v>
      </c>
      <c r="S33">
        <v>29100.5921407038</v>
      </c>
      <c r="T33">
        <v>8.1039332362453802</v>
      </c>
      <c r="U33">
        <v>4.2869099312537804</v>
      </c>
      <c r="V33">
        <v>0</v>
      </c>
      <c r="W33">
        <v>0</v>
      </c>
      <c r="X33">
        <v>0</v>
      </c>
      <c r="Y33">
        <v>0.161617672595357</v>
      </c>
      <c r="Z33">
        <v>0</v>
      </c>
      <c r="AA33">
        <v>0</v>
      </c>
      <c r="AB33">
        <v>0.274270248635608</v>
      </c>
      <c r="AC33">
        <v>0</v>
      </c>
      <c r="AD33">
        <v>0</v>
      </c>
      <c r="AE33">
        <v>6711897.7141289804</v>
      </c>
      <c r="AF33">
        <v>0</v>
      </c>
      <c r="AG33">
        <v>3507441.8481398602</v>
      </c>
      <c r="AH33">
        <v>2707381.99528585</v>
      </c>
      <c r="AI33">
        <v>-592582.87028261705</v>
      </c>
      <c r="AJ33">
        <v>-6201044.5057872999</v>
      </c>
      <c r="AK33">
        <v>-223124.19755904601</v>
      </c>
      <c r="AL33">
        <v>69780.1287649109</v>
      </c>
      <c r="AM33">
        <v>-632430.84358232596</v>
      </c>
      <c r="AN33">
        <v>0</v>
      </c>
      <c r="AO33">
        <v>0</v>
      </c>
      <c r="AP33">
        <v>0</v>
      </c>
      <c r="AQ33">
        <v>-4710885.4585372303</v>
      </c>
      <c r="AR33">
        <v>0</v>
      </c>
      <c r="AS33">
        <v>0</v>
      </c>
      <c r="AT33">
        <v>-1102389.0720398701</v>
      </c>
      <c r="AU33">
        <v>0</v>
      </c>
      <c r="AV33">
        <v>-465955.26146880299</v>
      </c>
      <c r="AW33">
        <v>-537323.23714818398</v>
      </c>
      <c r="AX33">
        <v>-3576860.7628515698</v>
      </c>
      <c r="AY33">
        <v>0</v>
      </c>
      <c r="AZ33">
        <v>-4114183.9999997602</v>
      </c>
      <c r="BC33"/>
      <c r="BD33"/>
      <c r="BE33"/>
      <c r="BF33"/>
      <c r="BG33"/>
      <c r="BH33"/>
    </row>
    <row r="34" spans="1:60" x14ac:dyDescent="0.25">
      <c r="A34" t="str">
        <f t="shared" si="0"/>
        <v>0_2_2015</v>
      </c>
      <c r="B34">
        <v>0</v>
      </c>
      <c r="C34">
        <v>2</v>
      </c>
      <c r="D34" s="162">
        <v>2015</v>
      </c>
      <c r="E34">
        <v>834611629</v>
      </c>
      <c r="F34">
        <v>961216518</v>
      </c>
      <c r="G34">
        <v>939315734</v>
      </c>
      <c r="H34">
        <v>913699509</v>
      </c>
      <c r="I34">
        <v>-25616225.000000101</v>
      </c>
      <c r="J34">
        <v>894563996.17297697</v>
      </c>
      <c r="K34">
        <v>-48261142.2795991</v>
      </c>
      <c r="L34">
        <v>0</v>
      </c>
      <c r="M34">
        <v>11782498.880544901</v>
      </c>
      <c r="N34">
        <v>0</v>
      </c>
      <c r="O34">
        <v>1.0041721746130801</v>
      </c>
      <c r="P34">
        <v>2653957.9308234402</v>
      </c>
      <c r="Q34">
        <v>0.32927560808973799</v>
      </c>
      <c r="R34">
        <v>2.6811130935646199</v>
      </c>
      <c r="S34">
        <v>30303.426469331898</v>
      </c>
      <c r="T34">
        <v>7.8985869256322099</v>
      </c>
      <c r="U34">
        <v>4.4359767146259097</v>
      </c>
      <c r="V34">
        <v>0</v>
      </c>
      <c r="W34">
        <v>9.6904988128316497E-3</v>
      </c>
      <c r="X34">
        <v>0</v>
      </c>
      <c r="Y34">
        <v>1.0007329349109699</v>
      </c>
      <c r="Z34">
        <v>0</v>
      </c>
      <c r="AA34">
        <v>0</v>
      </c>
      <c r="AB34">
        <v>0.49431643972456502</v>
      </c>
      <c r="AC34">
        <v>0</v>
      </c>
      <c r="AD34">
        <v>0</v>
      </c>
      <c r="AE34">
        <v>13096856.6194849</v>
      </c>
      <c r="AF34">
        <v>0</v>
      </c>
      <c r="AG34">
        <v>-1959415.2388399099</v>
      </c>
      <c r="AH34">
        <v>2652920.2245917101</v>
      </c>
      <c r="AI34">
        <v>353177.252519954</v>
      </c>
      <c r="AJ34">
        <v>-31173488.121062499</v>
      </c>
      <c r="AK34">
        <v>-2471872.9205358601</v>
      </c>
      <c r="AL34">
        <v>-400518.33952330699</v>
      </c>
      <c r="AM34">
        <v>-1098451.6395686399</v>
      </c>
      <c r="AN34">
        <v>0</v>
      </c>
      <c r="AO34">
        <v>479988.10832561197</v>
      </c>
      <c r="AP34">
        <v>0</v>
      </c>
      <c r="AQ34">
        <v>-25477883.4903519</v>
      </c>
      <c r="AR34">
        <v>0</v>
      </c>
      <c r="AS34">
        <v>0</v>
      </c>
      <c r="AT34">
        <v>-2404204.24372466</v>
      </c>
      <c r="AU34">
        <v>0</v>
      </c>
      <c r="AV34">
        <v>-48402891.788684599</v>
      </c>
      <c r="AW34">
        <v>-48058323.524218701</v>
      </c>
      <c r="AX34">
        <v>22442098.5242185</v>
      </c>
      <c r="AY34">
        <v>0</v>
      </c>
      <c r="AZ34">
        <v>-25616225.000000101</v>
      </c>
      <c r="BC34"/>
      <c r="BD34"/>
      <c r="BE34"/>
      <c r="BF34"/>
      <c r="BG34"/>
      <c r="BH34"/>
    </row>
    <row r="35" spans="1:60" x14ac:dyDescent="0.25">
      <c r="A35" t="str">
        <f t="shared" si="0"/>
        <v>0_2_2016</v>
      </c>
      <c r="B35">
        <v>0</v>
      </c>
      <c r="C35">
        <v>2</v>
      </c>
      <c r="D35" s="162">
        <v>2016</v>
      </c>
      <c r="E35">
        <v>834611629</v>
      </c>
      <c r="F35">
        <v>961216518</v>
      </c>
      <c r="G35">
        <v>913699509</v>
      </c>
      <c r="H35">
        <v>871357915</v>
      </c>
      <c r="I35">
        <v>-42341593.999999903</v>
      </c>
      <c r="J35">
        <v>859541415.02672195</v>
      </c>
      <c r="K35">
        <v>-35022581.146255001</v>
      </c>
      <c r="L35">
        <v>0</v>
      </c>
      <c r="M35">
        <v>12159503.951854199</v>
      </c>
      <c r="N35">
        <v>0</v>
      </c>
      <c r="O35">
        <v>1.01846091725655</v>
      </c>
      <c r="P35">
        <v>2686779.4906811798</v>
      </c>
      <c r="Q35">
        <v>0.32603077162588501</v>
      </c>
      <c r="R35">
        <v>2.3755801694335101</v>
      </c>
      <c r="S35">
        <v>31096.219490803</v>
      </c>
      <c r="T35">
        <v>7.72797644755798</v>
      </c>
      <c r="U35">
        <v>4.9466887498879997</v>
      </c>
      <c r="V35">
        <v>0</v>
      </c>
      <c r="W35">
        <v>9.6904988128316497E-3</v>
      </c>
      <c r="X35">
        <v>0</v>
      </c>
      <c r="Y35">
        <v>1.9321347378446301</v>
      </c>
      <c r="Z35">
        <v>0</v>
      </c>
      <c r="AA35">
        <v>0</v>
      </c>
      <c r="AB35">
        <v>0.63630868723493395</v>
      </c>
      <c r="AC35">
        <v>0</v>
      </c>
      <c r="AD35">
        <v>0</v>
      </c>
      <c r="AE35">
        <v>12681983.321962999</v>
      </c>
      <c r="AF35">
        <v>0</v>
      </c>
      <c r="AG35">
        <v>-3604972.4668326401</v>
      </c>
      <c r="AH35">
        <v>2471096.4152472499</v>
      </c>
      <c r="AI35">
        <v>-1348471.2411973199</v>
      </c>
      <c r="AJ35">
        <v>-11174981.4369436</v>
      </c>
      <c r="AK35">
        <v>-1513938.98240009</v>
      </c>
      <c r="AL35">
        <v>-251722.0367427</v>
      </c>
      <c r="AM35">
        <v>-3647059.0417455998</v>
      </c>
      <c r="AN35">
        <v>0</v>
      </c>
      <c r="AO35">
        <v>0</v>
      </c>
      <c r="AP35">
        <v>0</v>
      </c>
      <c r="AQ35">
        <v>-28136241.685173299</v>
      </c>
      <c r="AR35">
        <v>0</v>
      </c>
      <c r="AS35">
        <v>0</v>
      </c>
      <c r="AT35">
        <v>-1552295.73739322</v>
      </c>
      <c r="AU35">
        <v>0</v>
      </c>
      <c r="AV35">
        <v>-36076602.8912182</v>
      </c>
      <c r="AW35">
        <v>-35939787.825523801</v>
      </c>
      <c r="AX35">
        <v>-6401806.1744760796</v>
      </c>
      <c r="AY35">
        <v>0</v>
      </c>
      <c r="AZ35">
        <v>-42341593.999999903</v>
      </c>
      <c r="BC35"/>
      <c r="BD35"/>
      <c r="BE35"/>
      <c r="BF35"/>
      <c r="BG35"/>
      <c r="BH35"/>
    </row>
    <row r="36" spans="1:60" x14ac:dyDescent="0.25">
      <c r="A36" t="str">
        <f t="shared" si="0"/>
        <v>0_2_2017</v>
      </c>
      <c r="B36">
        <v>0</v>
      </c>
      <c r="C36">
        <v>2</v>
      </c>
      <c r="D36" s="162">
        <v>2017</v>
      </c>
      <c r="E36">
        <v>834611629</v>
      </c>
      <c r="F36">
        <v>961216518</v>
      </c>
      <c r="G36">
        <v>871357915</v>
      </c>
      <c r="H36">
        <v>831552342</v>
      </c>
      <c r="I36">
        <v>-39805573</v>
      </c>
      <c r="J36">
        <v>842023777.69403994</v>
      </c>
      <c r="K36">
        <v>-14028077.8584847</v>
      </c>
      <c r="L36">
        <v>0</v>
      </c>
      <c r="M36">
        <v>12281198.976827201</v>
      </c>
      <c r="N36">
        <v>0</v>
      </c>
      <c r="O36">
        <v>1.0133404202490499</v>
      </c>
      <c r="P36">
        <v>2723302.83405361</v>
      </c>
      <c r="Q36">
        <v>0.32283668878671401</v>
      </c>
      <c r="R36">
        <v>2.58711112807655</v>
      </c>
      <c r="S36">
        <v>31229.150292567101</v>
      </c>
      <c r="T36">
        <v>7.4478462005949302</v>
      </c>
      <c r="U36">
        <v>5.1713650493599799</v>
      </c>
      <c r="V36">
        <v>0</v>
      </c>
      <c r="W36">
        <v>1.94402988602498E-2</v>
      </c>
      <c r="X36">
        <v>0</v>
      </c>
      <c r="Y36">
        <v>2.8696980053701102</v>
      </c>
      <c r="Z36">
        <v>0</v>
      </c>
      <c r="AA36">
        <v>0</v>
      </c>
      <c r="AB36">
        <v>0.73091161422099005</v>
      </c>
      <c r="AC36">
        <v>0</v>
      </c>
      <c r="AD36">
        <v>0</v>
      </c>
      <c r="AE36">
        <v>3877835.2827385799</v>
      </c>
      <c r="AF36">
        <v>0</v>
      </c>
      <c r="AG36">
        <v>2815017.2007780699</v>
      </c>
      <c r="AH36">
        <v>2505503.2776294802</v>
      </c>
      <c r="AI36">
        <v>-512412.420545895</v>
      </c>
      <c r="AJ36">
        <v>7649662.0989193302</v>
      </c>
      <c r="AK36">
        <v>-298195.16690354602</v>
      </c>
      <c r="AL36">
        <v>-519502.33515384299</v>
      </c>
      <c r="AM36">
        <v>-1548275.6011614001</v>
      </c>
      <c r="AN36">
        <v>0</v>
      </c>
      <c r="AO36">
        <v>394328.40462134598</v>
      </c>
      <c r="AP36">
        <v>0</v>
      </c>
      <c r="AQ36">
        <v>-26992661.150191601</v>
      </c>
      <c r="AR36">
        <v>0</v>
      </c>
      <c r="AS36">
        <v>0</v>
      </c>
      <c r="AT36">
        <v>-1120282.8527825</v>
      </c>
      <c r="AU36">
        <v>0</v>
      </c>
      <c r="AV36">
        <v>-13994389.1231781</v>
      </c>
      <c r="AW36">
        <v>-14333719.043232501</v>
      </c>
      <c r="AX36">
        <v>-25263199.956767499</v>
      </c>
      <c r="AY36">
        <v>0</v>
      </c>
      <c r="AZ36">
        <v>-39596919</v>
      </c>
      <c r="BC36"/>
      <c r="BD36"/>
      <c r="BE36"/>
      <c r="BF36"/>
      <c r="BG36"/>
      <c r="BH36"/>
    </row>
    <row r="37" spans="1:60" x14ac:dyDescent="0.25">
      <c r="A37" t="str">
        <f t="shared" si="0"/>
        <v>0_2_2018</v>
      </c>
      <c r="B37">
        <v>0</v>
      </c>
      <c r="C37">
        <v>2</v>
      </c>
      <c r="D37" s="162">
        <v>2018</v>
      </c>
      <c r="E37">
        <v>834611629</v>
      </c>
      <c r="F37">
        <v>961216518</v>
      </c>
      <c r="G37">
        <v>831552342</v>
      </c>
      <c r="H37">
        <v>809531783</v>
      </c>
      <c r="I37">
        <v>-22020558.999999899</v>
      </c>
      <c r="J37">
        <v>825156647.824476</v>
      </c>
      <c r="K37">
        <v>-21008944.715433799</v>
      </c>
      <c r="L37">
        <v>0</v>
      </c>
      <c r="M37">
        <v>12605880.249967899</v>
      </c>
      <c r="N37">
        <v>0</v>
      </c>
      <c r="O37">
        <v>1.0085579264681701</v>
      </c>
      <c r="P37">
        <v>2755043.8205972002</v>
      </c>
      <c r="Q37">
        <v>0.32665160783327502</v>
      </c>
      <c r="R37">
        <v>2.86612689037909</v>
      </c>
      <c r="S37">
        <v>31624.666409858299</v>
      </c>
      <c r="T37">
        <v>7.1994298882696199</v>
      </c>
      <c r="U37">
        <v>5.4675502827794897</v>
      </c>
      <c r="V37">
        <v>0</v>
      </c>
      <c r="W37">
        <v>2.9190098907668102E-2</v>
      </c>
      <c r="X37">
        <v>0</v>
      </c>
      <c r="Y37">
        <v>3.85967537363417</v>
      </c>
      <c r="Z37">
        <v>0</v>
      </c>
      <c r="AA37">
        <v>0</v>
      </c>
      <c r="AB37">
        <v>0.82475758674098198</v>
      </c>
      <c r="AC37">
        <v>0.41079761662414999</v>
      </c>
      <c r="AD37">
        <v>0</v>
      </c>
      <c r="AE37">
        <v>7173646.95782087</v>
      </c>
      <c r="AF37">
        <v>0</v>
      </c>
      <c r="AG37">
        <v>3787068.8897660999</v>
      </c>
      <c r="AH37">
        <v>2175447.3670790899</v>
      </c>
      <c r="AI37">
        <v>714881.50920735102</v>
      </c>
      <c r="AJ37">
        <v>8884682.6903901305</v>
      </c>
      <c r="AK37">
        <v>-703515.41300036502</v>
      </c>
      <c r="AL37">
        <v>-420828.26900409802</v>
      </c>
      <c r="AM37">
        <v>-1924085.8290124601</v>
      </c>
      <c r="AN37">
        <v>0</v>
      </c>
      <c r="AO37">
        <v>391184.52317074803</v>
      </c>
      <c r="AP37">
        <v>0</v>
      </c>
      <c r="AQ37">
        <v>-27447490.5843562</v>
      </c>
      <c r="AR37">
        <v>0</v>
      </c>
      <c r="AS37">
        <v>0</v>
      </c>
      <c r="AT37">
        <v>-1071622.76479978</v>
      </c>
      <c r="AU37">
        <v>-11736193.885420701</v>
      </c>
      <c r="AV37">
        <v>-20474325.972435601</v>
      </c>
      <c r="AW37">
        <v>-20806504.800951298</v>
      </c>
      <c r="AX37">
        <v>-1199947.1990485601</v>
      </c>
      <c r="AY37">
        <v>0</v>
      </c>
      <c r="AZ37">
        <v>-22006451.999999899</v>
      </c>
      <c r="BC37"/>
      <c r="BD37"/>
      <c r="BE37"/>
      <c r="BF37"/>
      <c r="BG37"/>
      <c r="BH37"/>
    </row>
    <row r="38" spans="1:60" x14ac:dyDescent="0.25">
      <c r="A38" t="str">
        <f t="shared" si="0"/>
        <v>0_3_2002</v>
      </c>
      <c r="B38">
        <v>0</v>
      </c>
      <c r="C38">
        <v>3</v>
      </c>
      <c r="D38" s="162">
        <v>2002</v>
      </c>
      <c r="E38">
        <v>93361892</v>
      </c>
      <c r="F38">
        <v>126415320</v>
      </c>
      <c r="G38">
        <v>0</v>
      </c>
      <c r="H38">
        <v>93361892</v>
      </c>
      <c r="I38">
        <v>0</v>
      </c>
      <c r="J38">
        <v>105480661.033829</v>
      </c>
      <c r="K38">
        <v>0</v>
      </c>
      <c r="L38">
        <v>0</v>
      </c>
      <c r="M38">
        <v>2436593.4779696302</v>
      </c>
      <c r="N38">
        <v>0</v>
      </c>
      <c r="O38">
        <v>0.90327811224383903</v>
      </c>
      <c r="P38">
        <v>625427.99872995203</v>
      </c>
      <c r="Q38">
        <v>0.24101167174693</v>
      </c>
      <c r="R38">
        <v>1.9327110653241599</v>
      </c>
      <c r="S38">
        <v>34213.9259747588</v>
      </c>
      <c r="T38">
        <v>6.6866462964353799</v>
      </c>
      <c r="U38">
        <v>3.3043487636261699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3.0372520728264501E-2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93361892</v>
      </c>
      <c r="AZ38">
        <v>93361892</v>
      </c>
      <c r="BC38"/>
      <c r="BD38"/>
      <c r="BE38"/>
      <c r="BF38"/>
      <c r="BG38"/>
      <c r="BH38"/>
    </row>
    <row r="39" spans="1:60" x14ac:dyDescent="0.25">
      <c r="A39" t="str">
        <f t="shared" si="0"/>
        <v>0_3_2003</v>
      </c>
      <c r="B39">
        <v>0</v>
      </c>
      <c r="C39">
        <v>3</v>
      </c>
      <c r="D39" s="162">
        <v>2003</v>
      </c>
      <c r="E39">
        <v>107017640</v>
      </c>
      <c r="F39">
        <v>144172399</v>
      </c>
      <c r="G39">
        <v>93361892</v>
      </c>
      <c r="H39">
        <v>106709732</v>
      </c>
      <c r="I39">
        <v>-307907.99999998399</v>
      </c>
      <c r="J39">
        <v>123382849.782077</v>
      </c>
      <c r="K39">
        <v>3663250.8574089399</v>
      </c>
      <c r="L39">
        <v>0</v>
      </c>
      <c r="M39">
        <v>2233198.89111595</v>
      </c>
      <c r="N39">
        <v>0</v>
      </c>
      <c r="O39">
        <v>0.85839124566602198</v>
      </c>
      <c r="P39">
        <v>606473.78608284402</v>
      </c>
      <c r="Q39">
        <v>0.23853130071381301</v>
      </c>
      <c r="R39">
        <v>2.1754289026257698</v>
      </c>
      <c r="S39">
        <v>33123.494929623899</v>
      </c>
      <c r="T39">
        <v>6.8276570740113396</v>
      </c>
      <c r="U39">
        <v>3.1964995583905602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2.64969027536021E-2</v>
      </c>
      <c r="AC39">
        <v>0</v>
      </c>
      <c r="AD39">
        <v>0</v>
      </c>
      <c r="AE39">
        <v>154232.14913509699</v>
      </c>
      <c r="AF39">
        <v>0</v>
      </c>
      <c r="AG39">
        <v>768788.92026177398</v>
      </c>
      <c r="AH39">
        <v>603971.26295173797</v>
      </c>
      <c r="AI39">
        <v>-157637.55346021499</v>
      </c>
      <c r="AJ39">
        <v>1098838.5549969</v>
      </c>
      <c r="AK39">
        <v>227595.29957161201</v>
      </c>
      <c r="AL39">
        <v>27795.959322862302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2774373.6312827198</v>
      </c>
      <c r="AW39">
        <v>2845357.3003492299</v>
      </c>
      <c r="AX39">
        <v>-3152664.3003492099</v>
      </c>
      <c r="AY39">
        <v>13655748</v>
      </c>
      <c r="AZ39">
        <v>13348441</v>
      </c>
      <c r="BC39"/>
      <c r="BD39"/>
      <c r="BE39"/>
      <c r="BF39"/>
      <c r="BG39"/>
      <c r="BH39"/>
    </row>
    <row r="40" spans="1:60" x14ac:dyDescent="0.25">
      <c r="A40" t="str">
        <f t="shared" si="0"/>
        <v>0_3_2004</v>
      </c>
      <c r="B40">
        <v>0</v>
      </c>
      <c r="C40">
        <v>3</v>
      </c>
      <c r="D40" s="162">
        <v>2004</v>
      </c>
      <c r="E40">
        <v>151968379</v>
      </c>
      <c r="F40">
        <v>195328644</v>
      </c>
      <c r="G40">
        <v>106709732</v>
      </c>
      <c r="H40">
        <v>152484264</v>
      </c>
      <c r="I40">
        <v>823792.99999997998</v>
      </c>
      <c r="J40">
        <v>173996206.99751699</v>
      </c>
      <c r="K40">
        <v>4680923.3495664503</v>
      </c>
      <c r="L40">
        <v>0</v>
      </c>
      <c r="M40">
        <v>2306245.5779373501</v>
      </c>
      <c r="N40">
        <v>0</v>
      </c>
      <c r="O40">
        <v>0.85260774292212504</v>
      </c>
      <c r="P40">
        <v>611693.84004382696</v>
      </c>
      <c r="Q40">
        <v>0.24408513500852499</v>
      </c>
      <c r="R40">
        <v>2.4979813251360601</v>
      </c>
      <c r="S40">
        <v>30558.561992458999</v>
      </c>
      <c r="T40">
        <v>7.0669842761828701</v>
      </c>
      <c r="U40">
        <v>3.1096136229761302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1.8659381765202598E-2</v>
      </c>
      <c r="AC40">
        <v>0</v>
      </c>
      <c r="AD40">
        <v>0</v>
      </c>
      <c r="AE40">
        <v>1123241.84360433</v>
      </c>
      <c r="AF40">
        <v>0</v>
      </c>
      <c r="AG40">
        <v>265939.079489964</v>
      </c>
      <c r="AH40">
        <v>798812.87251374498</v>
      </c>
      <c r="AI40">
        <v>-12283.5569784545</v>
      </c>
      <c r="AJ40">
        <v>1487179.75837339</v>
      </c>
      <c r="AK40">
        <v>348565.11243169202</v>
      </c>
      <c r="AL40">
        <v>22886.803228936398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4022966.9989384199</v>
      </c>
      <c r="AW40">
        <v>4125421.0102448901</v>
      </c>
      <c r="AX40">
        <v>-3304635.0102449101</v>
      </c>
      <c r="AY40">
        <v>44950739</v>
      </c>
      <c r="AZ40">
        <v>45771524.999999903</v>
      </c>
      <c r="BC40"/>
      <c r="BD40"/>
      <c r="BE40"/>
      <c r="BF40"/>
      <c r="BG40"/>
      <c r="BH40"/>
    </row>
    <row r="41" spans="1:60" x14ac:dyDescent="0.25">
      <c r="A41" t="str">
        <f t="shared" si="0"/>
        <v>0_3_2005</v>
      </c>
      <c r="B41">
        <v>0</v>
      </c>
      <c r="C41">
        <v>3</v>
      </c>
      <c r="D41" s="162">
        <v>2005</v>
      </c>
      <c r="E41">
        <v>179482597</v>
      </c>
      <c r="F41">
        <v>231594576</v>
      </c>
      <c r="G41">
        <v>152484264</v>
      </c>
      <c r="H41">
        <v>183906927</v>
      </c>
      <c r="I41">
        <v>3908444.9999999902</v>
      </c>
      <c r="J41">
        <v>208724624.00592801</v>
      </c>
      <c r="K41">
        <v>3924825.7754833498</v>
      </c>
      <c r="L41">
        <v>0</v>
      </c>
      <c r="M41">
        <v>2099012.64537337</v>
      </c>
      <c r="N41">
        <v>0</v>
      </c>
      <c r="O41">
        <v>0.83291999374987302</v>
      </c>
      <c r="P41">
        <v>623605.49709429301</v>
      </c>
      <c r="Q41">
        <v>0.231065183520199</v>
      </c>
      <c r="R41">
        <v>2.9636798654038801</v>
      </c>
      <c r="S41">
        <v>29296.885264873199</v>
      </c>
      <c r="T41">
        <v>7.0451785115968599</v>
      </c>
      <c r="U41">
        <v>3.1541646759211899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1.5798946791481899E-2</v>
      </c>
      <c r="AC41">
        <v>0</v>
      </c>
      <c r="AD41">
        <v>0</v>
      </c>
      <c r="AE41">
        <v>-1461498.6299431401</v>
      </c>
      <c r="AF41">
        <v>0</v>
      </c>
      <c r="AG41">
        <v>496307.69736502902</v>
      </c>
      <c r="AH41">
        <v>1248540.8904828299</v>
      </c>
      <c r="AI41">
        <v>-389491.01669312897</v>
      </c>
      <c r="AJ41">
        <v>2808453.7166755199</v>
      </c>
      <c r="AK41">
        <v>436934.23285973701</v>
      </c>
      <c r="AL41">
        <v>32308.866946373499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3113271.4232741501</v>
      </c>
      <c r="AW41">
        <v>3149106.55421323</v>
      </c>
      <c r="AX41">
        <v>681142.445786756</v>
      </c>
      <c r="AY41">
        <v>27514218</v>
      </c>
      <c r="AZ41">
        <v>31344466.999999899</v>
      </c>
      <c r="BC41"/>
      <c r="BD41"/>
      <c r="BE41"/>
      <c r="BF41"/>
      <c r="BG41"/>
      <c r="BH41"/>
    </row>
    <row r="42" spans="1:60" x14ac:dyDescent="0.25">
      <c r="A42" t="str">
        <f t="shared" si="0"/>
        <v>0_3_2006</v>
      </c>
      <c r="B42">
        <v>0</v>
      </c>
      <c r="C42">
        <v>3</v>
      </c>
      <c r="D42" s="162">
        <v>2006</v>
      </c>
      <c r="E42">
        <v>205950695</v>
      </c>
      <c r="F42">
        <v>264702125</v>
      </c>
      <c r="G42">
        <v>183906927</v>
      </c>
      <c r="H42">
        <v>223127262</v>
      </c>
      <c r="I42">
        <v>12752237</v>
      </c>
      <c r="J42">
        <v>248088058.47010699</v>
      </c>
      <c r="K42">
        <v>9250458.7261612695</v>
      </c>
      <c r="L42">
        <v>0</v>
      </c>
      <c r="M42">
        <v>1996582.2992606501</v>
      </c>
      <c r="N42">
        <v>0</v>
      </c>
      <c r="O42">
        <v>0.85874902196382197</v>
      </c>
      <c r="P42">
        <v>625346.50641073403</v>
      </c>
      <c r="Q42">
        <v>0.22820859414647299</v>
      </c>
      <c r="R42">
        <v>3.2552741681692301</v>
      </c>
      <c r="S42">
        <v>27812.987350267202</v>
      </c>
      <c r="T42">
        <v>7.0247419658865402</v>
      </c>
      <c r="U42">
        <v>3.5884451611100401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1.3768518722405801E-2</v>
      </c>
      <c r="AC42">
        <v>0</v>
      </c>
      <c r="AD42">
        <v>0</v>
      </c>
      <c r="AE42">
        <v>2897031.6181024099</v>
      </c>
      <c r="AF42">
        <v>0</v>
      </c>
      <c r="AG42">
        <v>-272042.39147671399</v>
      </c>
      <c r="AH42">
        <v>1604045.8071067601</v>
      </c>
      <c r="AI42">
        <v>-36920.692263008401</v>
      </c>
      <c r="AJ42">
        <v>1836963.7571892799</v>
      </c>
      <c r="AK42">
        <v>732225.040264401</v>
      </c>
      <c r="AL42">
        <v>46789.709501818397</v>
      </c>
      <c r="AM42">
        <v>-480094.96472240199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6390921.9338103402</v>
      </c>
      <c r="AW42">
        <v>6602215.4845992401</v>
      </c>
      <c r="AX42">
        <v>6186758.5154007897</v>
      </c>
      <c r="AY42">
        <v>26468097.999999899</v>
      </c>
      <c r="AZ42">
        <v>39257072</v>
      </c>
      <c r="BC42"/>
      <c r="BD42"/>
      <c r="BE42"/>
      <c r="BF42"/>
      <c r="BG42"/>
      <c r="BH42"/>
    </row>
    <row r="43" spans="1:60" x14ac:dyDescent="0.25">
      <c r="A43" t="str">
        <f t="shared" si="0"/>
        <v>0_3_2007</v>
      </c>
      <c r="B43">
        <v>0</v>
      </c>
      <c r="C43">
        <v>3</v>
      </c>
      <c r="D43" s="162">
        <v>2007</v>
      </c>
      <c r="E43">
        <v>218134244</v>
      </c>
      <c r="F43">
        <v>278272739</v>
      </c>
      <c r="G43">
        <v>223127262</v>
      </c>
      <c r="H43">
        <v>244013701</v>
      </c>
      <c r="I43">
        <v>8702889.9999999795</v>
      </c>
      <c r="J43">
        <v>267393307.68227699</v>
      </c>
      <c r="K43">
        <v>5462891.5306002703</v>
      </c>
      <c r="L43">
        <v>0</v>
      </c>
      <c r="M43">
        <v>2003873.15211862</v>
      </c>
      <c r="N43">
        <v>0</v>
      </c>
      <c r="O43">
        <v>0.85533074829581202</v>
      </c>
      <c r="P43">
        <v>623133.82390321395</v>
      </c>
      <c r="Q43">
        <v>0.22073030793252599</v>
      </c>
      <c r="R43">
        <v>3.4334782548745499</v>
      </c>
      <c r="S43">
        <v>28098.797510458</v>
      </c>
      <c r="T43">
        <v>7.17414649824536</v>
      </c>
      <c r="U43">
        <v>3.7197084420179301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1.2999499519204301E-2</v>
      </c>
      <c r="AC43">
        <v>0</v>
      </c>
      <c r="AD43">
        <v>0</v>
      </c>
      <c r="AE43">
        <v>3081299.8760647499</v>
      </c>
      <c r="AF43">
        <v>0</v>
      </c>
      <c r="AG43">
        <v>315745.19677860697</v>
      </c>
      <c r="AH43">
        <v>627605.15419288306</v>
      </c>
      <c r="AI43">
        <v>-357411.99302087101</v>
      </c>
      <c r="AJ43">
        <v>1330375.6659583901</v>
      </c>
      <c r="AK43">
        <v>-178444.49820458199</v>
      </c>
      <c r="AL43">
        <v>43079.362670413902</v>
      </c>
      <c r="AM43">
        <v>-249263.24644504799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4553073.4548871797</v>
      </c>
      <c r="AW43">
        <v>4547179.8298055502</v>
      </c>
      <c r="AX43">
        <v>4077557.1701944298</v>
      </c>
      <c r="AY43">
        <v>12183549</v>
      </c>
      <c r="AZ43">
        <v>20808285.999999899</v>
      </c>
      <c r="BC43"/>
      <c r="BD43"/>
      <c r="BE43"/>
      <c r="BF43"/>
      <c r="BG43"/>
      <c r="BH43"/>
    </row>
    <row r="44" spans="1:60" x14ac:dyDescent="0.25">
      <c r="A44" t="str">
        <f t="shared" si="0"/>
        <v>0_3_2008</v>
      </c>
      <c r="B44">
        <v>0</v>
      </c>
      <c r="C44">
        <v>3</v>
      </c>
      <c r="D44" s="162">
        <v>2008</v>
      </c>
      <c r="E44">
        <v>222149843</v>
      </c>
      <c r="F44">
        <v>283132628</v>
      </c>
      <c r="G44">
        <v>244013701</v>
      </c>
      <c r="H44">
        <v>265912325</v>
      </c>
      <c r="I44">
        <v>17883025</v>
      </c>
      <c r="J44">
        <v>279349099.48690802</v>
      </c>
      <c r="K44">
        <v>6913550.4816006804</v>
      </c>
      <c r="L44">
        <v>0</v>
      </c>
      <c r="M44">
        <v>2045451.35607338</v>
      </c>
      <c r="N44">
        <v>0</v>
      </c>
      <c r="O44">
        <v>0.83675880989931595</v>
      </c>
      <c r="P44">
        <v>631406.76496574702</v>
      </c>
      <c r="Q44">
        <v>0.21423325125085799</v>
      </c>
      <c r="R44">
        <v>3.8553356378928401</v>
      </c>
      <c r="S44">
        <v>28303.270758760598</v>
      </c>
      <c r="T44">
        <v>7.1357024164090896</v>
      </c>
      <c r="U44">
        <v>3.72182145453958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1.27645194869662E-2</v>
      </c>
      <c r="AC44">
        <v>0</v>
      </c>
      <c r="AD44">
        <v>0</v>
      </c>
      <c r="AE44">
        <v>1692127.66084873</v>
      </c>
      <c r="AF44">
        <v>0</v>
      </c>
      <c r="AG44">
        <v>1165699.86827773</v>
      </c>
      <c r="AH44">
        <v>224488.81746843501</v>
      </c>
      <c r="AI44">
        <v>-449412.30178167199</v>
      </c>
      <c r="AJ44">
        <v>3200417.72233593</v>
      </c>
      <c r="AK44">
        <v>-115920.45662393401</v>
      </c>
      <c r="AL44">
        <v>-13325.3094446258</v>
      </c>
      <c r="AM44">
        <v>59332.945844147798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5741903.9019609597</v>
      </c>
      <c r="AW44">
        <v>5799825.7811332699</v>
      </c>
      <c r="AX44">
        <v>12107445.2188667</v>
      </c>
      <c r="AY44">
        <v>4015598.9999999902</v>
      </c>
      <c r="AZ44">
        <v>21922870</v>
      </c>
      <c r="BC44"/>
      <c r="BD44"/>
      <c r="BE44"/>
      <c r="BF44"/>
      <c r="BG44"/>
      <c r="BH44"/>
    </row>
    <row r="45" spans="1:60" x14ac:dyDescent="0.25">
      <c r="A45" t="str">
        <f t="shared" si="0"/>
        <v>0_3_2009</v>
      </c>
      <c r="B45">
        <v>0</v>
      </c>
      <c r="C45">
        <v>3</v>
      </c>
      <c r="D45" s="162">
        <v>2009</v>
      </c>
      <c r="E45">
        <v>235398184</v>
      </c>
      <c r="F45">
        <v>298120651</v>
      </c>
      <c r="G45">
        <v>265912325</v>
      </c>
      <c r="H45">
        <v>271144146.99999899</v>
      </c>
      <c r="I45">
        <v>-8016519.0000000196</v>
      </c>
      <c r="J45">
        <v>281446683.46847099</v>
      </c>
      <c r="K45">
        <v>-10578660.172482001</v>
      </c>
      <c r="L45">
        <v>0</v>
      </c>
      <c r="M45">
        <v>2019529.28840738</v>
      </c>
      <c r="N45">
        <v>0</v>
      </c>
      <c r="O45">
        <v>0.87880583809795099</v>
      </c>
      <c r="P45">
        <v>609605.28005366505</v>
      </c>
      <c r="Q45">
        <v>0.22081464924976299</v>
      </c>
      <c r="R45">
        <v>2.7863624188910401</v>
      </c>
      <c r="S45">
        <v>26722.041273401599</v>
      </c>
      <c r="T45">
        <v>7.1784159489522601</v>
      </c>
      <c r="U45">
        <v>3.7187435167299299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1.20461252156473E-2</v>
      </c>
      <c r="AC45">
        <v>0</v>
      </c>
      <c r="AD45">
        <v>0</v>
      </c>
      <c r="AE45">
        <v>1427515.6455759599</v>
      </c>
      <c r="AF45">
        <v>0</v>
      </c>
      <c r="AG45">
        <v>-4067173.5516095399</v>
      </c>
      <c r="AH45">
        <v>-223302.56631538799</v>
      </c>
      <c r="AI45">
        <v>740313.12811436097</v>
      </c>
      <c r="AJ45">
        <v>-9329582.3408336006</v>
      </c>
      <c r="AK45">
        <v>932126.30476456205</v>
      </c>
      <c r="AL45">
        <v>47980.195586786504</v>
      </c>
      <c r="AM45">
        <v>81003.697285718503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-10315854.313381201</v>
      </c>
      <c r="AW45">
        <v>-10302975.404175499</v>
      </c>
      <c r="AX45">
        <v>2323443.4041754799</v>
      </c>
      <c r="AY45">
        <v>13248340.999999899</v>
      </c>
      <c r="AZ45">
        <v>5268808.99999996</v>
      </c>
      <c r="BC45"/>
      <c r="BD45"/>
      <c r="BE45"/>
      <c r="BF45"/>
      <c r="BG45"/>
      <c r="BH45"/>
    </row>
    <row r="46" spans="1:60" x14ac:dyDescent="0.25">
      <c r="A46" t="str">
        <f t="shared" si="0"/>
        <v>0_3_2010</v>
      </c>
      <c r="B46">
        <v>0</v>
      </c>
      <c r="C46">
        <v>3</v>
      </c>
      <c r="D46" s="162">
        <v>2010</v>
      </c>
      <c r="E46">
        <v>237168721</v>
      </c>
      <c r="F46">
        <v>301099961</v>
      </c>
      <c r="G46">
        <v>271144146.99999899</v>
      </c>
      <c r="H46">
        <v>275991775</v>
      </c>
      <c r="I46">
        <v>3077091.0000000098</v>
      </c>
      <c r="J46">
        <v>291108379.19207001</v>
      </c>
      <c r="K46">
        <v>7237077.8213459896</v>
      </c>
      <c r="L46">
        <v>0</v>
      </c>
      <c r="M46">
        <v>1978915.2493904701</v>
      </c>
      <c r="N46">
        <v>0</v>
      </c>
      <c r="O46">
        <v>0.86119251401601804</v>
      </c>
      <c r="P46">
        <v>612874.20691296004</v>
      </c>
      <c r="Q46">
        <v>0.223300400096271</v>
      </c>
      <c r="R46">
        <v>3.2463067363760798</v>
      </c>
      <c r="S46">
        <v>26688.256039153999</v>
      </c>
      <c r="T46">
        <v>7.4350733284934201</v>
      </c>
      <c r="U46">
        <v>4.0766241097197602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2.8423094628907599E-2</v>
      </c>
      <c r="AC46">
        <v>0</v>
      </c>
      <c r="AD46">
        <v>0</v>
      </c>
      <c r="AE46">
        <v>547818.39819009695</v>
      </c>
      <c r="AF46">
        <v>0</v>
      </c>
      <c r="AG46">
        <v>1450697.2013354099</v>
      </c>
      <c r="AH46">
        <v>486222.88513700402</v>
      </c>
      <c r="AI46">
        <v>292563.05225158198</v>
      </c>
      <c r="AJ46">
        <v>4493662.0160548799</v>
      </c>
      <c r="AK46">
        <v>-58128.772715062201</v>
      </c>
      <c r="AL46">
        <v>149134.700535468</v>
      </c>
      <c r="AM46">
        <v>-640607.46830916998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-50285.031712798896</v>
      </c>
      <c r="AU46">
        <v>0</v>
      </c>
      <c r="AV46">
        <v>6641779.8040962499</v>
      </c>
      <c r="AW46">
        <v>6719230.6971314996</v>
      </c>
      <c r="AX46">
        <v>-3614160.6971314801</v>
      </c>
      <c r="AY46">
        <v>1770537</v>
      </c>
      <c r="AZ46">
        <v>4875607.0000000102</v>
      </c>
      <c r="BC46"/>
      <c r="BD46"/>
      <c r="BE46"/>
      <c r="BF46"/>
      <c r="BG46"/>
      <c r="BH46"/>
    </row>
    <row r="47" spans="1:60" x14ac:dyDescent="0.25">
      <c r="A47" t="str">
        <f t="shared" si="0"/>
        <v>0_3_2011</v>
      </c>
      <c r="B47">
        <v>0</v>
      </c>
      <c r="C47">
        <v>3</v>
      </c>
      <c r="D47" s="162">
        <v>2011</v>
      </c>
      <c r="E47">
        <v>238441735</v>
      </c>
      <c r="F47">
        <v>302346992</v>
      </c>
      <c r="G47">
        <v>275991775</v>
      </c>
      <c r="H47">
        <v>293951540</v>
      </c>
      <c r="I47">
        <v>16686751</v>
      </c>
      <c r="J47">
        <v>301342572.98021299</v>
      </c>
      <c r="K47">
        <v>9513028.9177534692</v>
      </c>
      <c r="L47">
        <v>0</v>
      </c>
      <c r="M47">
        <v>1946387.8468207</v>
      </c>
      <c r="N47">
        <v>0</v>
      </c>
      <c r="O47">
        <v>0.82689773679198897</v>
      </c>
      <c r="P47">
        <v>614648.46434809605</v>
      </c>
      <c r="Q47">
        <v>0.215608017051509</v>
      </c>
      <c r="R47">
        <v>3.9898887004223398</v>
      </c>
      <c r="S47">
        <v>26432.954663786499</v>
      </c>
      <c r="T47">
        <v>7.4899764906927802</v>
      </c>
      <c r="U47">
        <v>3.9427737757402199</v>
      </c>
      <c r="V47">
        <v>0</v>
      </c>
      <c r="W47">
        <v>9.2987181962922594E-3</v>
      </c>
      <c r="X47">
        <v>0</v>
      </c>
      <c r="Y47">
        <v>0</v>
      </c>
      <c r="Z47">
        <v>0</v>
      </c>
      <c r="AA47">
        <v>0</v>
      </c>
      <c r="AB47">
        <v>2.8271346876418201E-2</v>
      </c>
      <c r="AC47">
        <v>0</v>
      </c>
      <c r="AD47">
        <v>0</v>
      </c>
      <c r="AE47">
        <v>-287452.469675934</v>
      </c>
      <c r="AF47">
        <v>0</v>
      </c>
      <c r="AG47">
        <v>2550321.10508959</v>
      </c>
      <c r="AH47">
        <v>370910.487110238</v>
      </c>
      <c r="AI47">
        <v>-770438.16484225099</v>
      </c>
      <c r="AJ47">
        <v>6491617.4410949899</v>
      </c>
      <c r="AK47">
        <v>108858.959083518</v>
      </c>
      <c r="AL47">
        <v>53748.020385487602</v>
      </c>
      <c r="AM47">
        <v>194826.60235414401</v>
      </c>
      <c r="AN47">
        <v>0</v>
      </c>
      <c r="AO47">
        <v>103469.541121149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8742969.5622364096</v>
      </c>
      <c r="AW47">
        <v>8802821.5008944795</v>
      </c>
      <c r="AX47">
        <v>7801408.4991055299</v>
      </c>
      <c r="AY47">
        <v>1273013.99999999</v>
      </c>
      <c r="AZ47">
        <v>17877244</v>
      </c>
      <c r="BC47"/>
      <c r="BD47"/>
      <c r="BE47"/>
      <c r="BF47"/>
      <c r="BG47"/>
      <c r="BH47"/>
    </row>
    <row r="48" spans="1:60" x14ac:dyDescent="0.25">
      <c r="A48" t="str">
        <f t="shared" si="0"/>
        <v>0_3_2012</v>
      </c>
      <c r="B48">
        <v>0</v>
      </c>
      <c r="C48">
        <v>3</v>
      </c>
      <c r="D48" s="162">
        <v>2012</v>
      </c>
      <c r="E48">
        <v>244651063</v>
      </c>
      <c r="F48">
        <v>308556320</v>
      </c>
      <c r="G48">
        <v>293951540</v>
      </c>
      <c r="H48">
        <v>308556319.99999899</v>
      </c>
      <c r="I48">
        <v>8395451.9999998994</v>
      </c>
      <c r="J48">
        <v>308238348.62721401</v>
      </c>
      <c r="K48">
        <v>-209605.138766955</v>
      </c>
      <c r="L48">
        <v>0</v>
      </c>
      <c r="M48">
        <v>1935564.7547657499</v>
      </c>
      <c r="N48">
        <v>0</v>
      </c>
      <c r="O48">
        <v>0.82821757692531495</v>
      </c>
      <c r="P48">
        <v>608223.96752153302</v>
      </c>
      <c r="Q48">
        <v>0.20287939749310699</v>
      </c>
      <c r="R48">
        <v>3.99676458590372</v>
      </c>
      <c r="S48">
        <v>25928.146323228299</v>
      </c>
      <c r="T48">
        <v>7.33093904795337</v>
      </c>
      <c r="U48">
        <v>3.7964745491418501</v>
      </c>
      <c r="V48">
        <v>0</v>
      </c>
      <c r="W48">
        <v>1.81254270699816E-2</v>
      </c>
      <c r="X48">
        <v>0</v>
      </c>
      <c r="Y48">
        <v>0</v>
      </c>
      <c r="Z48">
        <v>0</v>
      </c>
      <c r="AA48">
        <v>0</v>
      </c>
      <c r="AB48">
        <v>3.8681875663871497E-2</v>
      </c>
      <c r="AC48">
        <v>0</v>
      </c>
      <c r="AD48">
        <v>0</v>
      </c>
      <c r="AE48">
        <v>434484.32445195102</v>
      </c>
      <c r="AF48">
        <v>0</v>
      </c>
      <c r="AG48">
        <v>-332521.90653285</v>
      </c>
      <c r="AH48">
        <v>490514.402759285</v>
      </c>
      <c r="AI48">
        <v>-1263409.5862324999</v>
      </c>
      <c r="AJ48">
        <v>68521.629901242399</v>
      </c>
      <c r="AK48">
        <v>326236.73305484699</v>
      </c>
      <c r="AL48">
        <v>-69259.491019562905</v>
      </c>
      <c r="AM48">
        <v>275489.54937302502</v>
      </c>
      <c r="AN48">
        <v>0</v>
      </c>
      <c r="AO48">
        <v>100081.593790949</v>
      </c>
      <c r="AP48">
        <v>0</v>
      </c>
      <c r="AQ48">
        <v>0</v>
      </c>
      <c r="AR48">
        <v>0</v>
      </c>
      <c r="AS48">
        <v>0</v>
      </c>
      <c r="AT48">
        <v>-32647.100337456799</v>
      </c>
      <c r="AU48">
        <v>0</v>
      </c>
      <c r="AV48">
        <v>44458.512621753798</v>
      </c>
      <c r="AW48">
        <v>106751.15253996001</v>
      </c>
      <c r="AX48">
        <v>8256814.8474599496</v>
      </c>
      <c r="AY48">
        <v>6209327.9999999898</v>
      </c>
      <c r="AZ48">
        <v>14572893.999999899</v>
      </c>
      <c r="BC48"/>
      <c r="BD48"/>
      <c r="BE48"/>
      <c r="BF48"/>
      <c r="BG48"/>
      <c r="BH48"/>
    </row>
    <row r="49" spans="1:60" x14ac:dyDescent="0.25">
      <c r="A49" t="str">
        <f t="shared" si="0"/>
        <v>0_3_2013</v>
      </c>
      <c r="B49">
        <v>0</v>
      </c>
      <c r="C49">
        <v>3</v>
      </c>
      <c r="D49" s="162">
        <v>2013</v>
      </c>
      <c r="E49">
        <v>244651063</v>
      </c>
      <c r="F49">
        <v>308556320</v>
      </c>
      <c r="G49">
        <v>308556319.99999899</v>
      </c>
      <c r="H49">
        <v>305701207</v>
      </c>
      <c r="I49">
        <v>-2855112.9999998701</v>
      </c>
      <c r="J49">
        <v>302428613.16365498</v>
      </c>
      <c r="K49">
        <v>-5809735.4635584103</v>
      </c>
      <c r="L49">
        <v>0</v>
      </c>
      <c r="M49">
        <v>1946060.67257579</v>
      </c>
      <c r="N49">
        <v>0</v>
      </c>
      <c r="O49">
        <v>0.88674250938854704</v>
      </c>
      <c r="P49">
        <v>617901.40567327396</v>
      </c>
      <c r="Q49">
        <v>0.20234804564720699</v>
      </c>
      <c r="R49">
        <v>3.8467504249086302</v>
      </c>
      <c r="S49">
        <v>25948.276808231301</v>
      </c>
      <c r="T49">
        <v>7.3388802978969201</v>
      </c>
      <c r="U49">
        <v>3.7100248896118599</v>
      </c>
      <c r="V49">
        <v>0</v>
      </c>
      <c r="W49">
        <v>1.81254270699816E-2</v>
      </c>
      <c r="X49">
        <v>0</v>
      </c>
      <c r="Y49">
        <v>0</v>
      </c>
      <c r="Z49">
        <v>0</v>
      </c>
      <c r="AA49">
        <v>0</v>
      </c>
      <c r="AB49">
        <v>3.8681875663871497E-2</v>
      </c>
      <c r="AC49">
        <v>0</v>
      </c>
      <c r="AD49">
        <v>0</v>
      </c>
      <c r="AE49">
        <v>1063360.70183745</v>
      </c>
      <c r="AF49">
        <v>0</v>
      </c>
      <c r="AG49">
        <v>-6185921.0693380898</v>
      </c>
      <c r="AH49">
        <v>850325.344616091</v>
      </c>
      <c r="AI49">
        <v>-52801.353999025603</v>
      </c>
      <c r="AJ49">
        <v>-1346152.17702845</v>
      </c>
      <c r="AK49">
        <v>-9795.0557960015394</v>
      </c>
      <c r="AL49">
        <v>17099.889928412598</v>
      </c>
      <c r="AM49">
        <v>232583.070127819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-5379464.90523565</v>
      </c>
      <c r="AW49">
        <v>-5382103.4030828997</v>
      </c>
      <c r="AX49">
        <v>2590383.4030830199</v>
      </c>
      <c r="AY49">
        <v>0</v>
      </c>
      <c r="AZ49">
        <v>-2791719.9999998701</v>
      </c>
      <c r="BC49"/>
      <c r="BD49"/>
      <c r="BE49"/>
      <c r="BF49"/>
      <c r="BG49"/>
      <c r="BH49"/>
    </row>
    <row r="50" spans="1:60" x14ac:dyDescent="0.25">
      <c r="A50" t="str">
        <f t="shared" si="0"/>
        <v>0_3_2014</v>
      </c>
      <c r="B50">
        <v>0</v>
      </c>
      <c r="C50">
        <v>3</v>
      </c>
      <c r="D50" s="162">
        <v>2014</v>
      </c>
      <c r="E50">
        <v>244651063</v>
      </c>
      <c r="F50">
        <v>308556320</v>
      </c>
      <c r="G50">
        <v>305701207</v>
      </c>
      <c r="H50">
        <v>305480098</v>
      </c>
      <c r="I50">
        <v>-221109.00000005399</v>
      </c>
      <c r="J50">
        <v>303472664.57668602</v>
      </c>
      <c r="K50">
        <v>1044051.41303077</v>
      </c>
      <c r="L50">
        <v>0</v>
      </c>
      <c r="M50">
        <v>1979471.6415816301</v>
      </c>
      <c r="N50">
        <v>0</v>
      </c>
      <c r="O50">
        <v>0.87558638487103202</v>
      </c>
      <c r="P50">
        <v>622817.90920902696</v>
      </c>
      <c r="Q50">
        <v>0.199736608861838</v>
      </c>
      <c r="R50">
        <v>3.63380642695265</v>
      </c>
      <c r="S50">
        <v>26285.550477232198</v>
      </c>
      <c r="T50">
        <v>7.44553066439346</v>
      </c>
      <c r="U50">
        <v>3.87627722590357</v>
      </c>
      <c r="V50">
        <v>0</v>
      </c>
      <c r="W50">
        <v>1.81254270699816E-2</v>
      </c>
      <c r="X50">
        <v>0</v>
      </c>
      <c r="Y50">
        <v>0</v>
      </c>
      <c r="Z50">
        <v>0</v>
      </c>
      <c r="AA50">
        <v>0</v>
      </c>
      <c r="AB50">
        <v>5.6456685005288498E-2</v>
      </c>
      <c r="AC50">
        <v>0</v>
      </c>
      <c r="AD50">
        <v>0</v>
      </c>
      <c r="AE50">
        <v>3160040.8109870902</v>
      </c>
      <c r="AF50">
        <v>0</v>
      </c>
      <c r="AG50">
        <v>451907.38095189299</v>
      </c>
      <c r="AH50">
        <v>513895.50434584601</v>
      </c>
      <c r="AI50">
        <v>-294099.21149963402</v>
      </c>
      <c r="AJ50">
        <v>-1976852.1235553499</v>
      </c>
      <c r="AK50">
        <v>-288640.24473145697</v>
      </c>
      <c r="AL50">
        <v>20602.2969138353</v>
      </c>
      <c r="AM50">
        <v>-404001.43651445699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-75363.832946773793</v>
      </c>
      <c r="AU50">
        <v>0</v>
      </c>
      <c r="AV50">
        <v>1107797.75790392</v>
      </c>
      <c r="AW50">
        <v>1165917.48208159</v>
      </c>
      <c r="AX50">
        <v>-1334668.48208164</v>
      </c>
      <c r="AY50">
        <v>0</v>
      </c>
      <c r="AZ50">
        <v>-168751.000000053</v>
      </c>
      <c r="BC50"/>
      <c r="BD50"/>
      <c r="BE50"/>
      <c r="BF50"/>
      <c r="BG50"/>
      <c r="BH50"/>
    </row>
    <row r="51" spans="1:60" x14ac:dyDescent="0.25">
      <c r="A51" t="str">
        <f t="shared" si="0"/>
        <v>0_3_2015</v>
      </c>
      <c r="B51">
        <v>0</v>
      </c>
      <c r="C51">
        <v>3</v>
      </c>
      <c r="D51" s="162">
        <v>2015</v>
      </c>
      <c r="E51">
        <v>244651063</v>
      </c>
      <c r="F51">
        <v>308556320</v>
      </c>
      <c r="G51">
        <v>305480098</v>
      </c>
      <c r="H51">
        <v>293875997</v>
      </c>
      <c r="I51">
        <v>-11604101</v>
      </c>
      <c r="J51">
        <v>286208464.739003</v>
      </c>
      <c r="K51">
        <v>-17264199.837683301</v>
      </c>
      <c r="L51">
        <v>0</v>
      </c>
      <c r="M51">
        <v>2031768.2667340201</v>
      </c>
      <c r="N51">
        <v>0</v>
      </c>
      <c r="O51">
        <v>0.92610744089206498</v>
      </c>
      <c r="P51">
        <v>628390.24457361503</v>
      </c>
      <c r="Q51">
        <v>0.19673814729922501</v>
      </c>
      <c r="R51">
        <v>2.6341108998418701</v>
      </c>
      <c r="S51">
        <v>27172.0242436115</v>
      </c>
      <c r="T51">
        <v>7.2637074674622797</v>
      </c>
      <c r="U51">
        <v>3.8998559605686198</v>
      </c>
      <c r="V51">
        <v>0</v>
      </c>
      <c r="W51">
        <v>1.81254270699816E-2</v>
      </c>
      <c r="X51">
        <v>0</v>
      </c>
      <c r="Y51">
        <v>0.58852490250573697</v>
      </c>
      <c r="Z51">
        <v>0</v>
      </c>
      <c r="AA51">
        <v>0</v>
      </c>
      <c r="AB51">
        <v>0.116648771724323</v>
      </c>
      <c r="AC51">
        <v>0</v>
      </c>
      <c r="AD51">
        <v>0</v>
      </c>
      <c r="AE51">
        <v>3081077.2286948301</v>
      </c>
      <c r="AF51">
        <v>0</v>
      </c>
      <c r="AG51">
        <v>-3879335.0394053198</v>
      </c>
      <c r="AH51">
        <v>589265.86518237996</v>
      </c>
      <c r="AI51">
        <v>-384400.67232721101</v>
      </c>
      <c r="AJ51">
        <v>-10541924.2628475</v>
      </c>
      <c r="AK51">
        <v>-650080.84110213502</v>
      </c>
      <c r="AL51">
        <v>-98442.596780678301</v>
      </c>
      <c r="AM51">
        <v>30455.264779580601</v>
      </c>
      <c r="AN51">
        <v>0</v>
      </c>
      <c r="AO51">
        <v>0</v>
      </c>
      <c r="AP51">
        <v>0</v>
      </c>
      <c r="AQ51">
        <v>-5677680.6055241004</v>
      </c>
      <c r="AR51">
        <v>0</v>
      </c>
      <c r="AS51">
        <v>0</v>
      </c>
      <c r="AT51">
        <v>-188098.936275477</v>
      </c>
      <c r="AU51">
        <v>0</v>
      </c>
      <c r="AV51">
        <v>-17609811.8681986</v>
      </c>
      <c r="AW51">
        <v>-17313521.377448</v>
      </c>
      <c r="AX51">
        <v>5777820.3774480401</v>
      </c>
      <c r="AY51">
        <v>0</v>
      </c>
      <c r="AZ51">
        <v>-11535701</v>
      </c>
      <c r="BC51"/>
      <c r="BD51"/>
      <c r="BE51"/>
      <c r="BF51"/>
      <c r="BG51"/>
      <c r="BH51"/>
    </row>
    <row r="52" spans="1:60" x14ac:dyDescent="0.25">
      <c r="A52" t="str">
        <f t="shared" si="0"/>
        <v>0_3_2016</v>
      </c>
      <c r="B52">
        <v>0</v>
      </c>
      <c r="C52">
        <v>3</v>
      </c>
      <c r="D52" s="162">
        <v>2016</v>
      </c>
      <c r="E52">
        <v>244651063</v>
      </c>
      <c r="F52">
        <v>308556320</v>
      </c>
      <c r="G52">
        <v>293875997</v>
      </c>
      <c r="H52">
        <v>275294854</v>
      </c>
      <c r="I52">
        <v>-18581142.999999899</v>
      </c>
      <c r="J52">
        <v>272549245.40186697</v>
      </c>
      <c r="K52">
        <v>-13659219.337136</v>
      </c>
      <c r="L52">
        <v>0</v>
      </c>
      <c r="M52">
        <v>2070163.5346603</v>
      </c>
      <c r="N52">
        <v>0</v>
      </c>
      <c r="O52">
        <v>0.98231499881384798</v>
      </c>
      <c r="P52">
        <v>633203.89148553996</v>
      </c>
      <c r="Q52">
        <v>0.20067080188470501</v>
      </c>
      <c r="R52">
        <v>2.3486757765466901</v>
      </c>
      <c r="S52">
        <v>27560.696767792098</v>
      </c>
      <c r="T52">
        <v>7.0910426864023099</v>
      </c>
      <c r="U52">
        <v>4.4601404866979797</v>
      </c>
      <c r="V52">
        <v>0</v>
      </c>
      <c r="W52">
        <v>1.81254270699816E-2</v>
      </c>
      <c r="X52">
        <v>0</v>
      </c>
      <c r="Y52">
        <v>1.3895032207564899</v>
      </c>
      <c r="Z52">
        <v>0</v>
      </c>
      <c r="AA52">
        <v>0</v>
      </c>
      <c r="AB52">
        <v>0.19620894514568199</v>
      </c>
      <c r="AC52">
        <v>0</v>
      </c>
      <c r="AD52">
        <v>0</v>
      </c>
      <c r="AE52">
        <v>2062094.9686960501</v>
      </c>
      <c r="AF52">
        <v>0</v>
      </c>
      <c r="AG52">
        <v>-4253520.2350280201</v>
      </c>
      <c r="AH52">
        <v>541921.60337735305</v>
      </c>
      <c r="AI52">
        <v>516930.619147113</v>
      </c>
      <c r="AJ52">
        <v>-3421005.49209766</v>
      </c>
      <c r="AK52">
        <v>-253014.747801597</v>
      </c>
      <c r="AL52">
        <v>-77079.673545663405</v>
      </c>
      <c r="AM52">
        <v>-1310154.9225903</v>
      </c>
      <c r="AN52">
        <v>0</v>
      </c>
      <c r="AO52">
        <v>0</v>
      </c>
      <c r="AP52">
        <v>0</v>
      </c>
      <c r="AQ52">
        <v>-7660373.2102848096</v>
      </c>
      <c r="AR52">
        <v>0</v>
      </c>
      <c r="AS52">
        <v>0</v>
      </c>
      <c r="AT52">
        <v>-297963.14491214103</v>
      </c>
      <c r="AU52">
        <v>0</v>
      </c>
      <c r="AV52">
        <v>-14111646.6915775</v>
      </c>
      <c r="AW52">
        <v>-13841143.635098301</v>
      </c>
      <c r="AX52">
        <v>-4646787.36490166</v>
      </c>
      <c r="AY52">
        <v>0</v>
      </c>
      <c r="AZ52">
        <v>-18487930.999999899</v>
      </c>
      <c r="BC52"/>
      <c r="BD52"/>
      <c r="BE52"/>
      <c r="BF52"/>
      <c r="BG52"/>
      <c r="BH52"/>
    </row>
    <row r="53" spans="1:60" x14ac:dyDescent="0.25">
      <c r="A53" t="str">
        <f t="shared" si="0"/>
        <v>0_3_2017</v>
      </c>
      <c r="B53">
        <v>0</v>
      </c>
      <c r="C53">
        <v>3</v>
      </c>
      <c r="D53" s="162">
        <v>2017</v>
      </c>
      <c r="E53">
        <v>244651063</v>
      </c>
      <c r="F53">
        <v>308556320</v>
      </c>
      <c r="G53">
        <v>275294854</v>
      </c>
      <c r="H53">
        <v>266796306</v>
      </c>
      <c r="I53">
        <v>-8498547.9999999907</v>
      </c>
      <c r="J53">
        <v>266642663.34665999</v>
      </c>
      <c r="K53">
        <v>-5018327.9234420601</v>
      </c>
      <c r="L53">
        <v>0</v>
      </c>
      <c r="M53">
        <v>2092519.58216083</v>
      </c>
      <c r="N53">
        <v>0</v>
      </c>
      <c r="O53">
        <v>0.97553444358584496</v>
      </c>
      <c r="P53">
        <v>637940.464880354</v>
      </c>
      <c r="Q53">
        <v>0.19912958800177799</v>
      </c>
      <c r="R53">
        <v>2.5615476818083498</v>
      </c>
      <c r="S53">
        <v>27766.121232206599</v>
      </c>
      <c r="T53">
        <v>7.0528773145489101</v>
      </c>
      <c r="U53">
        <v>4.7619152118705497</v>
      </c>
      <c r="V53">
        <v>0</v>
      </c>
      <c r="W53">
        <v>1.81254270699816E-2</v>
      </c>
      <c r="X53">
        <v>0</v>
      </c>
      <c r="Y53">
        <v>2.2760238037469702</v>
      </c>
      <c r="Z53">
        <v>0</v>
      </c>
      <c r="AA53">
        <v>0</v>
      </c>
      <c r="AB53">
        <v>0.42140254669565802</v>
      </c>
      <c r="AC53">
        <v>0</v>
      </c>
      <c r="AD53">
        <v>0</v>
      </c>
      <c r="AE53">
        <v>1623004.99954181</v>
      </c>
      <c r="AF53">
        <v>0</v>
      </c>
      <c r="AG53">
        <v>495870.02988288802</v>
      </c>
      <c r="AH53">
        <v>460080.39576459501</v>
      </c>
      <c r="AI53">
        <v>-77268.908804137303</v>
      </c>
      <c r="AJ53">
        <v>2454659.7261353801</v>
      </c>
      <c r="AK53">
        <v>-211027.78861679701</v>
      </c>
      <c r="AL53">
        <v>-24376.5122231655</v>
      </c>
      <c r="AM53">
        <v>-635994.66718339198</v>
      </c>
      <c r="AN53">
        <v>0</v>
      </c>
      <c r="AO53">
        <v>0</v>
      </c>
      <c r="AP53">
        <v>0</v>
      </c>
      <c r="AQ53">
        <v>-8148236.2174984198</v>
      </c>
      <c r="AR53">
        <v>0</v>
      </c>
      <c r="AS53">
        <v>0</v>
      </c>
      <c r="AT53">
        <v>-699511.90413077397</v>
      </c>
      <c r="AU53">
        <v>0</v>
      </c>
      <c r="AV53">
        <v>-4827958.8809895404</v>
      </c>
      <c r="AW53">
        <v>-4940103.9752556402</v>
      </c>
      <c r="AX53">
        <v>-3453610.02474435</v>
      </c>
      <c r="AY53">
        <v>0</v>
      </c>
      <c r="AZ53">
        <v>-8393713.9999999907</v>
      </c>
      <c r="BC53"/>
      <c r="BD53"/>
      <c r="BE53"/>
      <c r="BF53"/>
      <c r="BG53"/>
      <c r="BH53"/>
    </row>
    <row r="54" spans="1:60" x14ac:dyDescent="0.25">
      <c r="A54" t="str">
        <f t="shared" si="0"/>
        <v>0_3_2018</v>
      </c>
      <c r="B54">
        <v>0</v>
      </c>
      <c r="C54">
        <v>3</v>
      </c>
      <c r="D54" s="162">
        <v>2018</v>
      </c>
      <c r="E54">
        <v>244651063</v>
      </c>
      <c r="F54">
        <v>308556320</v>
      </c>
      <c r="G54">
        <v>266796306</v>
      </c>
      <c r="H54">
        <v>263469331</v>
      </c>
      <c r="I54">
        <v>-3326975.00000002</v>
      </c>
      <c r="J54">
        <v>262211570.52653</v>
      </c>
      <c r="K54">
        <v>-5366237.8990035597</v>
      </c>
      <c r="L54">
        <v>0</v>
      </c>
      <c r="M54">
        <v>2110597.3381989901</v>
      </c>
      <c r="N54">
        <v>0</v>
      </c>
      <c r="O54">
        <v>0.97569250120411</v>
      </c>
      <c r="P54">
        <v>643261.456961027</v>
      </c>
      <c r="Q54">
        <v>0.199048693555371</v>
      </c>
      <c r="R54">
        <v>2.8183435351760502</v>
      </c>
      <c r="S54">
        <v>28105.315492605201</v>
      </c>
      <c r="T54">
        <v>6.9794359227421401</v>
      </c>
      <c r="U54">
        <v>5.1283173872823102</v>
      </c>
      <c r="V54">
        <v>0</v>
      </c>
      <c r="W54">
        <v>1.81254270699816E-2</v>
      </c>
      <c r="X54">
        <v>0</v>
      </c>
      <c r="Y54">
        <v>3.2621241012143001</v>
      </c>
      <c r="Z54">
        <v>0</v>
      </c>
      <c r="AA54">
        <v>0</v>
      </c>
      <c r="AB54">
        <v>0.57605336462404799</v>
      </c>
      <c r="AC54">
        <v>6.7187175884046699E-2</v>
      </c>
      <c r="AD54">
        <v>0</v>
      </c>
      <c r="AE54">
        <v>1712028.20991376</v>
      </c>
      <c r="AF54">
        <v>0</v>
      </c>
      <c r="AG54">
        <v>879653.51692505705</v>
      </c>
      <c r="AH54">
        <v>484277.09316416201</v>
      </c>
      <c r="AI54">
        <v>-116890.799118012</v>
      </c>
      <c r="AJ54">
        <v>2691241.1416970999</v>
      </c>
      <c r="AK54">
        <v>-243720.372741737</v>
      </c>
      <c r="AL54">
        <v>-31079.2638600135</v>
      </c>
      <c r="AM54">
        <v>-784515.37361862499</v>
      </c>
      <c r="AN54">
        <v>0</v>
      </c>
      <c r="AO54">
        <v>0</v>
      </c>
      <c r="AP54">
        <v>0</v>
      </c>
      <c r="AQ54">
        <v>-8806541.2871584408</v>
      </c>
      <c r="AR54">
        <v>0</v>
      </c>
      <c r="AS54">
        <v>0</v>
      </c>
      <c r="AT54">
        <v>-479933.05509469903</v>
      </c>
      <c r="AU54">
        <v>-726748.97466589103</v>
      </c>
      <c r="AV54">
        <v>-5429064.3795870598</v>
      </c>
      <c r="AW54">
        <v>-5502787.2276138496</v>
      </c>
      <c r="AX54">
        <v>2271506.2276138202</v>
      </c>
      <c r="AY54">
        <v>0</v>
      </c>
      <c r="AZ54">
        <v>-3231281.00000002</v>
      </c>
      <c r="BC54"/>
      <c r="BD54"/>
      <c r="BE54"/>
      <c r="BF54"/>
      <c r="BG54"/>
      <c r="BH54"/>
    </row>
    <row r="55" spans="1:60" x14ac:dyDescent="0.25">
      <c r="A55" t="str">
        <f t="shared" ref="A55:A59" si="1">CONCATENATE(B55,"_",C55,"_",D55)</f>
        <v>0_10_2002</v>
      </c>
      <c r="B55">
        <v>0</v>
      </c>
      <c r="C55">
        <v>10</v>
      </c>
      <c r="D55" s="162">
        <v>2002</v>
      </c>
      <c r="E55">
        <v>1201007994</v>
      </c>
      <c r="F55">
        <v>1032661299</v>
      </c>
      <c r="G55">
        <v>0</v>
      </c>
      <c r="H55">
        <v>1201007994</v>
      </c>
      <c r="I55">
        <v>0</v>
      </c>
      <c r="J55">
        <v>1117912441.6800699</v>
      </c>
      <c r="K55">
        <v>0</v>
      </c>
      <c r="L55">
        <v>253905652</v>
      </c>
      <c r="M55">
        <v>0</v>
      </c>
      <c r="N55">
        <v>0.97956348559999995</v>
      </c>
      <c r="O55">
        <v>0</v>
      </c>
      <c r="P55">
        <v>25697520.3899999</v>
      </c>
      <c r="Q55">
        <v>0.70319922136740198</v>
      </c>
      <c r="R55">
        <v>1.974</v>
      </c>
      <c r="S55">
        <v>42439.074999999903</v>
      </c>
      <c r="T55">
        <v>31.709999999999901</v>
      </c>
      <c r="U55">
        <v>3.5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1201007994</v>
      </c>
      <c r="AZ55">
        <v>1201007994</v>
      </c>
      <c r="BC55"/>
      <c r="BD55"/>
      <c r="BE55"/>
      <c r="BF55"/>
      <c r="BG55"/>
      <c r="BH55"/>
    </row>
    <row r="56" spans="1:60" x14ac:dyDescent="0.25">
      <c r="A56" t="str">
        <f t="shared" si="1"/>
        <v>0_10_2003</v>
      </c>
      <c r="B56">
        <v>0</v>
      </c>
      <c r="C56">
        <v>10</v>
      </c>
      <c r="D56" s="162">
        <v>2003</v>
      </c>
      <c r="E56">
        <v>1201007994</v>
      </c>
      <c r="F56">
        <v>1032661299</v>
      </c>
      <c r="G56">
        <v>1201007994</v>
      </c>
      <c r="H56">
        <v>1127691152.99999</v>
      </c>
      <c r="I56">
        <v>-73316841.000001907</v>
      </c>
      <c r="J56">
        <v>1059171827.04128</v>
      </c>
      <c r="K56">
        <v>-58740614.638790801</v>
      </c>
      <c r="L56">
        <v>232535028.99999899</v>
      </c>
      <c r="M56">
        <v>0</v>
      </c>
      <c r="N56">
        <v>1.1512130358199999</v>
      </c>
      <c r="O56">
        <v>0</v>
      </c>
      <c r="P56">
        <v>26042245.269999899</v>
      </c>
      <c r="Q56">
        <v>0.70198121073034003</v>
      </c>
      <c r="R56">
        <v>2.2467999999999901</v>
      </c>
      <c r="S56">
        <v>41148.635000000002</v>
      </c>
      <c r="T56">
        <v>31.36</v>
      </c>
      <c r="U56">
        <v>3.5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-69697429.059754699</v>
      </c>
      <c r="AE56">
        <v>0</v>
      </c>
      <c r="AF56">
        <v>-12649401.390747299</v>
      </c>
      <c r="AG56">
        <v>0</v>
      </c>
      <c r="AH56">
        <v>3496739.6980867698</v>
      </c>
      <c r="AI56">
        <v>-613097.21851076605</v>
      </c>
      <c r="AJ56">
        <v>15259792.766914099</v>
      </c>
      <c r="AK56">
        <v>2512994.2441694499</v>
      </c>
      <c r="AL56">
        <v>-859347.74763966596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-62549748.707482003</v>
      </c>
      <c r="AW56">
        <v>-63106863.403038204</v>
      </c>
      <c r="AX56">
        <v>-10209977.596963599</v>
      </c>
      <c r="AY56">
        <v>0</v>
      </c>
      <c r="AZ56">
        <v>-73316841.000001907</v>
      </c>
      <c r="BC56"/>
      <c r="BD56"/>
      <c r="BE56"/>
      <c r="BF56"/>
      <c r="BG56"/>
      <c r="BH56"/>
    </row>
    <row r="57" spans="1:60" x14ac:dyDescent="0.25">
      <c r="A57" t="str">
        <f t="shared" si="1"/>
        <v>0_10_2004</v>
      </c>
      <c r="B57">
        <v>0</v>
      </c>
      <c r="C57">
        <v>10</v>
      </c>
      <c r="D57" s="162">
        <v>2004</v>
      </c>
      <c r="E57">
        <v>1201007994</v>
      </c>
      <c r="F57">
        <v>1032661299</v>
      </c>
      <c r="G57">
        <v>1127691152.99999</v>
      </c>
      <c r="H57">
        <v>1109237034</v>
      </c>
      <c r="I57">
        <v>-18454118.999997798</v>
      </c>
      <c r="J57">
        <v>1108320693.64749</v>
      </c>
      <c r="K57">
        <v>49148866.606217302</v>
      </c>
      <c r="L57">
        <v>243107286.99999899</v>
      </c>
      <c r="M57">
        <v>0</v>
      </c>
      <c r="N57">
        <v>1.20597552096</v>
      </c>
      <c r="O57">
        <v>0</v>
      </c>
      <c r="P57">
        <v>26563773.749999899</v>
      </c>
      <c r="Q57">
        <v>0.69839341816490697</v>
      </c>
      <c r="R57">
        <v>2.5669</v>
      </c>
      <c r="S57">
        <v>39531.589999999997</v>
      </c>
      <c r="T57">
        <v>31</v>
      </c>
      <c r="U57">
        <v>3.5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34614000.003560796</v>
      </c>
      <c r="AE57">
        <v>0</v>
      </c>
      <c r="AF57">
        <v>-3603753.6064460599</v>
      </c>
      <c r="AG57">
        <v>0</v>
      </c>
      <c r="AH57">
        <v>4888977.7856313596</v>
      </c>
      <c r="AI57">
        <v>-1694861.34221462</v>
      </c>
      <c r="AJ57">
        <v>15358003.728265399</v>
      </c>
      <c r="AK57">
        <v>3064461.1861905302</v>
      </c>
      <c r="AL57">
        <v>-829933.38387158106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51796894.371115804</v>
      </c>
      <c r="AW57">
        <v>52328376.413327798</v>
      </c>
      <c r="AX57">
        <v>-70782495.413325593</v>
      </c>
      <c r="AY57">
        <v>0</v>
      </c>
      <c r="AZ57">
        <v>-18454118.999997798</v>
      </c>
      <c r="BC57"/>
      <c r="BD57"/>
      <c r="BE57"/>
      <c r="BF57"/>
      <c r="BG57"/>
      <c r="BH57"/>
    </row>
    <row r="58" spans="1:60" x14ac:dyDescent="0.25">
      <c r="A58" t="str">
        <f t="shared" si="1"/>
        <v>0_10_2005</v>
      </c>
      <c r="B58">
        <v>0</v>
      </c>
      <c r="C58">
        <v>10</v>
      </c>
      <c r="D58" s="162">
        <v>2005</v>
      </c>
      <c r="E58">
        <v>1201007994</v>
      </c>
      <c r="F58">
        <v>1032661299</v>
      </c>
      <c r="G58">
        <v>1109237034</v>
      </c>
      <c r="H58">
        <v>1185413968.99999</v>
      </c>
      <c r="I58">
        <v>76176934.999997601</v>
      </c>
      <c r="J58">
        <v>1170717173.6566601</v>
      </c>
      <c r="K58">
        <v>62396480.009163097</v>
      </c>
      <c r="L58">
        <v>254087770.99999899</v>
      </c>
      <c r="M58">
        <v>0</v>
      </c>
      <c r="N58">
        <v>1.1702642381999999</v>
      </c>
      <c r="O58">
        <v>0</v>
      </c>
      <c r="P58">
        <v>27081157.499999899</v>
      </c>
      <c r="Q58">
        <v>0.69604989521012905</v>
      </c>
      <c r="R58">
        <v>3.0314999999999901</v>
      </c>
      <c r="S58">
        <v>38116.919999999896</v>
      </c>
      <c r="T58">
        <v>30.68</v>
      </c>
      <c r="U58">
        <v>3.5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33825963.156072997</v>
      </c>
      <c r="AE58">
        <v>0</v>
      </c>
      <c r="AF58">
        <v>2307542.98113205</v>
      </c>
      <c r="AG58">
        <v>0</v>
      </c>
      <c r="AH58">
        <v>4678077.9638432497</v>
      </c>
      <c r="AI58">
        <v>-1089239.7796342999</v>
      </c>
      <c r="AJ58">
        <v>19712223.265579998</v>
      </c>
      <c r="AK58">
        <v>2739625.1376742199</v>
      </c>
      <c r="AL58">
        <v>-725675.83407018799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61448516.890598103</v>
      </c>
      <c r="AW58">
        <v>62448068.3380775</v>
      </c>
      <c r="AX58">
        <v>13728866.66192</v>
      </c>
      <c r="AY58">
        <v>0</v>
      </c>
      <c r="AZ58">
        <v>76176934.999997601</v>
      </c>
      <c r="BC58"/>
      <c r="BD58"/>
      <c r="BE58"/>
      <c r="BF58"/>
      <c r="BG58"/>
      <c r="BH58"/>
    </row>
    <row r="59" spans="1:60" x14ac:dyDescent="0.25">
      <c r="A59" t="str">
        <f t="shared" si="1"/>
        <v>0_10_2006</v>
      </c>
      <c r="B59">
        <v>0</v>
      </c>
      <c r="C59">
        <v>10</v>
      </c>
      <c r="D59" s="162">
        <v>2006</v>
      </c>
      <c r="E59">
        <v>1201007994</v>
      </c>
      <c r="F59">
        <v>1032661299</v>
      </c>
      <c r="G59">
        <v>1185413968.99999</v>
      </c>
      <c r="H59">
        <v>1159540668.99999</v>
      </c>
      <c r="I59">
        <v>-25873299.999999501</v>
      </c>
      <c r="J59">
        <v>1184782805.38111</v>
      </c>
      <c r="K59">
        <v>14065631.724452401</v>
      </c>
      <c r="L59">
        <v>252268421</v>
      </c>
      <c r="M59">
        <v>0</v>
      </c>
      <c r="N59">
        <v>1.202828105</v>
      </c>
      <c r="O59">
        <v>0</v>
      </c>
      <c r="P59">
        <v>27655014.75</v>
      </c>
      <c r="Q59">
        <v>0.70081421238459896</v>
      </c>
      <c r="R59">
        <v>3.3499999999999899</v>
      </c>
      <c r="S59">
        <v>36028.75</v>
      </c>
      <c r="T59">
        <v>30.18</v>
      </c>
      <c r="U59">
        <v>3.7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-5778201.6512630703</v>
      </c>
      <c r="AE59">
        <v>0</v>
      </c>
      <c r="AF59">
        <v>-2245814.00372861</v>
      </c>
      <c r="AG59">
        <v>0</v>
      </c>
      <c r="AH59">
        <v>5435513.0950135803</v>
      </c>
      <c r="AI59">
        <v>2369996.6299091498</v>
      </c>
      <c r="AJ59">
        <v>13038447.810382901</v>
      </c>
      <c r="AK59">
        <v>4529536.6969077699</v>
      </c>
      <c r="AL59">
        <v>-1211514.0155464199</v>
      </c>
      <c r="AM59">
        <v>-1867678.5628043299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14270285.998871</v>
      </c>
      <c r="AW59">
        <v>14242207.002820799</v>
      </c>
      <c r="AX59">
        <v>-40115507.002820298</v>
      </c>
      <c r="AY59">
        <v>0</v>
      </c>
      <c r="AZ59">
        <v>-25873299.999999501</v>
      </c>
      <c r="BC59"/>
      <c r="BD59"/>
      <c r="BE59"/>
      <c r="BF59"/>
      <c r="BG59"/>
      <c r="BH59"/>
    </row>
    <row r="60" spans="1:60" x14ac:dyDescent="0.25">
      <c r="A60" t="str">
        <f t="shared" si="0"/>
        <v>0_10_2007</v>
      </c>
      <c r="B60">
        <v>0</v>
      </c>
      <c r="C60">
        <v>10</v>
      </c>
      <c r="D60" s="162">
        <v>2007</v>
      </c>
      <c r="E60">
        <v>1201007994</v>
      </c>
      <c r="F60">
        <v>1032661299</v>
      </c>
      <c r="G60">
        <v>1159540668.99999</v>
      </c>
      <c r="H60">
        <v>1100711966.99999</v>
      </c>
      <c r="I60">
        <v>-58828702.000000402</v>
      </c>
      <c r="J60">
        <v>1200007441.9960301</v>
      </c>
      <c r="K60">
        <v>15224636.614925601</v>
      </c>
      <c r="L60">
        <v>256261700.99999899</v>
      </c>
      <c r="M60">
        <v>0</v>
      </c>
      <c r="N60">
        <v>1.2309854982699999</v>
      </c>
      <c r="O60">
        <v>0</v>
      </c>
      <c r="P60">
        <v>27714120</v>
      </c>
      <c r="Q60">
        <v>0.69978105660465495</v>
      </c>
      <c r="R60">
        <v>3.4605999999999901</v>
      </c>
      <c r="S60">
        <v>36660.58</v>
      </c>
      <c r="T60">
        <v>30.4</v>
      </c>
      <c r="U60">
        <v>3.6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12449454.325655101</v>
      </c>
      <c r="AE60">
        <v>0</v>
      </c>
      <c r="AF60">
        <v>-1873767.99703619</v>
      </c>
      <c r="AG60">
        <v>0</v>
      </c>
      <c r="AH60">
        <v>540227.85144220199</v>
      </c>
      <c r="AI60">
        <v>-502112.44805599202</v>
      </c>
      <c r="AJ60">
        <v>4195893.6414462896</v>
      </c>
      <c r="AK60">
        <v>-1363738.7058463399</v>
      </c>
      <c r="AL60">
        <v>521815.27603940002</v>
      </c>
      <c r="AM60">
        <v>914537.76377453899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14882309.707419001</v>
      </c>
      <c r="AW60">
        <v>14900271.3793386</v>
      </c>
      <c r="AX60">
        <v>-73728973.379338995</v>
      </c>
      <c r="AY60">
        <v>0</v>
      </c>
      <c r="AZ60">
        <v>-58828702.000000402</v>
      </c>
      <c r="BC60"/>
      <c r="BD60"/>
      <c r="BE60"/>
      <c r="BF60"/>
      <c r="BG60"/>
      <c r="BH60"/>
    </row>
    <row r="61" spans="1:60" x14ac:dyDescent="0.25">
      <c r="A61" t="str">
        <f t="shared" si="0"/>
        <v>0_10_2008</v>
      </c>
      <c r="B61">
        <v>0</v>
      </c>
      <c r="C61">
        <v>10</v>
      </c>
      <c r="D61" s="162">
        <v>2008</v>
      </c>
      <c r="E61">
        <v>1201007994</v>
      </c>
      <c r="F61">
        <v>1032661299</v>
      </c>
      <c r="G61">
        <v>1100711966.99999</v>
      </c>
      <c r="H61">
        <v>1112567173.99999</v>
      </c>
      <c r="I61">
        <v>11855207.0000004</v>
      </c>
      <c r="J61">
        <v>1232014915.0117199</v>
      </c>
      <c r="K61">
        <v>32007473.015685301</v>
      </c>
      <c r="L61">
        <v>260943221</v>
      </c>
      <c r="M61">
        <v>0</v>
      </c>
      <c r="N61">
        <v>1.24213280256</v>
      </c>
      <c r="O61">
        <v>0</v>
      </c>
      <c r="P61">
        <v>27956797.669999901</v>
      </c>
      <c r="Q61">
        <v>0.69861119861852705</v>
      </c>
      <c r="R61">
        <v>3.91949999999999</v>
      </c>
      <c r="S61">
        <v>36716.94</v>
      </c>
      <c r="T61">
        <v>30.42</v>
      </c>
      <c r="U61">
        <v>3.7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13633484.866386199</v>
      </c>
      <c r="AE61">
        <v>0</v>
      </c>
      <c r="AF61">
        <v>-698323.04440483905</v>
      </c>
      <c r="AG61">
        <v>0</v>
      </c>
      <c r="AH61">
        <v>2095667.2584476499</v>
      </c>
      <c r="AI61">
        <v>-539689.01958862599</v>
      </c>
      <c r="AJ61">
        <v>15616196.2099963</v>
      </c>
      <c r="AK61">
        <v>-114450.96021577</v>
      </c>
      <c r="AL61">
        <v>45021.813653630197</v>
      </c>
      <c r="AM61">
        <v>-867454.99093184294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29170452.133342698</v>
      </c>
      <c r="AW61">
        <v>29358991.7435783</v>
      </c>
      <c r="AX61">
        <v>-17503784.743577801</v>
      </c>
      <c r="AY61">
        <v>0</v>
      </c>
      <c r="AZ61">
        <v>11855207.0000004</v>
      </c>
      <c r="BC61"/>
      <c r="BD61"/>
      <c r="BE61"/>
      <c r="BF61"/>
      <c r="BG61"/>
      <c r="BH61"/>
    </row>
    <row r="62" spans="1:60" x14ac:dyDescent="0.25">
      <c r="A62" t="str">
        <f t="shared" si="0"/>
        <v>0_10_2009</v>
      </c>
      <c r="B62">
        <v>0</v>
      </c>
      <c r="C62">
        <v>10</v>
      </c>
      <c r="D62" s="162">
        <v>2009</v>
      </c>
      <c r="E62">
        <v>1201007994</v>
      </c>
      <c r="F62">
        <v>1032661299</v>
      </c>
      <c r="G62">
        <v>1112567173.99999</v>
      </c>
      <c r="H62">
        <v>1079011273.99999</v>
      </c>
      <c r="I62">
        <v>-33555900.000001401</v>
      </c>
      <c r="J62">
        <v>1189531542.1628799</v>
      </c>
      <c r="K62">
        <v>-42483372.8488428</v>
      </c>
      <c r="L62">
        <v>261208990.99999899</v>
      </c>
      <c r="M62">
        <v>0</v>
      </c>
      <c r="N62">
        <v>1.2984894877499999</v>
      </c>
      <c r="O62">
        <v>0</v>
      </c>
      <c r="P62">
        <v>27734538</v>
      </c>
      <c r="Q62">
        <v>0.70705174720515196</v>
      </c>
      <c r="R62">
        <v>2.84309999999999</v>
      </c>
      <c r="S62">
        <v>35494.29</v>
      </c>
      <c r="T62">
        <v>30.61</v>
      </c>
      <c r="U62">
        <v>3.8999999999999901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770383.03081256698</v>
      </c>
      <c r="AE62">
        <v>0</v>
      </c>
      <c r="AF62">
        <v>-3511175.36682763</v>
      </c>
      <c r="AG62">
        <v>0</v>
      </c>
      <c r="AH62">
        <v>-1935774.8194361799</v>
      </c>
      <c r="AI62">
        <v>3943744.30741524</v>
      </c>
      <c r="AJ62">
        <v>-38828997.848938398</v>
      </c>
      <c r="AK62">
        <v>2553425.2546062502</v>
      </c>
      <c r="AL62">
        <v>432389.00519583101</v>
      </c>
      <c r="AM62">
        <v>-1752904.8205096601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-38328911.257682003</v>
      </c>
      <c r="AW62">
        <v>-38364475.540440597</v>
      </c>
      <c r="AX62">
        <v>4808575.5404391903</v>
      </c>
      <c r="AY62">
        <v>0</v>
      </c>
      <c r="AZ62">
        <v>-33555900.000001401</v>
      </c>
      <c r="BC62"/>
      <c r="BD62"/>
      <c r="BE62"/>
      <c r="BF62"/>
      <c r="BG62"/>
      <c r="BH62"/>
    </row>
    <row r="63" spans="1:60" x14ac:dyDescent="0.25">
      <c r="A63" t="str">
        <f t="shared" si="0"/>
        <v>0_10_2010</v>
      </c>
      <c r="B63">
        <v>0</v>
      </c>
      <c r="C63">
        <v>10</v>
      </c>
      <c r="D63" s="162">
        <v>2010</v>
      </c>
      <c r="E63">
        <v>1201007994</v>
      </c>
      <c r="F63">
        <v>1032661299</v>
      </c>
      <c r="G63">
        <v>1079011273.99999</v>
      </c>
      <c r="H63">
        <v>1055804062.99999</v>
      </c>
      <c r="I63">
        <v>-23207211.000000101</v>
      </c>
      <c r="J63">
        <v>1122743758.6273999</v>
      </c>
      <c r="K63">
        <v>-66787783.535472602</v>
      </c>
      <c r="L63">
        <v>234440206.99999899</v>
      </c>
      <c r="M63">
        <v>0</v>
      </c>
      <c r="N63">
        <v>1.3328625246499901</v>
      </c>
      <c r="O63">
        <v>0</v>
      </c>
      <c r="P63">
        <v>27553600.749999899</v>
      </c>
      <c r="Q63">
        <v>0.71198282361478205</v>
      </c>
      <c r="R63">
        <v>3.2889999999999899</v>
      </c>
      <c r="S63">
        <v>35213</v>
      </c>
      <c r="T63">
        <v>30.93</v>
      </c>
      <c r="U63">
        <v>3.8999999999999901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-76481726.498581395</v>
      </c>
      <c r="AE63">
        <v>0</v>
      </c>
      <c r="AF63">
        <v>-2037482.2113970499</v>
      </c>
      <c r="AG63">
        <v>0</v>
      </c>
      <c r="AH63">
        <v>-1539730.9796641599</v>
      </c>
      <c r="AI63">
        <v>2232851.9194843899</v>
      </c>
      <c r="AJ63">
        <v>17175596.266945701</v>
      </c>
      <c r="AK63">
        <v>581293.11071142403</v>
      </c>
      <c r="AL63">
        <v>706363.90007449896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-59362834.492426597</v>
      </c>
      <c r="AW63">
        <v>-60582480.452105999</v>
      </c>
      <c r="AX63">
        <v>37375269.452105902</v>
      </c>
      <c r="AY63">
        <v>0</v>
      </c>
      <c r="AZ63">
        <v>-23207211.000000101</v>
      </c>
      <c r="BC63"/>
      <c r="BD63"/>
      <c r="BE63"/>
      <c r="BF63"/>
      <c r="BG63"/>
      <c r="BH63"/>
    </row>
    <row r="64" spans="1:60" x14ac:dyDescent="0.25">
      <c r="A64" t="str">
        <f t="shared" si="0"/>
        <v>0_10_2011</v>
      </c>
      <c r="B64">
        <v>0</v>
      </c>
      <c r="C64">
        <v>10</v>
      </c>
      <c r="D64" s="162">
        <v>2011</v>
      </c>
      <c r="E64">
        <v>1201007994</v>
      </c>
      <c r="F64">
        <v>1032661299</v>
      </c>
      <c r="G64">
        <v>1055804062.99999</v>
      </c>
      <c r="H64">
        <v>1024067732.99999</v>
      </c>
      <c r="I64">
        <v>-31736329.9999988</v>
      </c>
      <c r="J64">
        <v>1129685059.19508</v>
      </c>
      <c r="K64">
        <v>6941300.5676765405</v>
      </c>
      <c r="L64">
        <v>228510747.99999899</v>
      </c>
      <c r="M64">
        <v>0</v>
      </c>
      <c r="N64">
        <v>1.4103132355200001</v>
      </c>
      <c r="O64">
        <v>0</v>
      </c>
      <c r="P64">
        <v>27682634.670000002</v>
      </c>
      <c r="Q64">
        <v>0.71184921256512901</v>
      </c>
      <c r="R64">
        <v>4.0655999999999999</v>
      </c>
      <c r="S64">
        <v>34147.68</v>
      </c>
      <c r="T64">
        <v>31.299999999999901</v>
      </c>
      <c r="U64">
        <v>3.8999999999999901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-18231878.895984299</v>
      </c>
      <c r="AE64">
        <v>0</v>
      </c>
      <c r="AF64">
        <v>-4381628.0307029299</v>
      </c>
      <c r="AG64">
        <v>0</v>
      </c>
      <c r="AH64">
        <v>1076754.38648767</v>
      </c>
      <c r="AI64">
        <v>-59136.658694635298</v>
      </c>
      <c r="AJ64">
        <v>25582730.044648301</v>
      </c>
      <c r="AK64">
        <v>2197836.9122794699</v>
      </c>
      <c r="AL64">
        <v>799207.94913634297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6983885.7071698504</v>
      </c>
      <c r="AW64">
        <v>6527449.6389244897</v>
      </c>
      <c r="AX64">
        <v>-38263779.638923302</v>
      </c>
      <c r="AY64">
        <v>0</v>
      </c>
      <c r="AZ64">
        <v>-31736329.9999988</v>
      </c>
      <c r="BC64"/>
      <c r="BD64"/>
      <c r="BE64"/>
      <c r="BF64"/>
      <c r="BG64"/>
      <c r="BH64"/>
    </row>
    <row r="65" spans="1:80" x14ac:dyDescent="0.25">
      <c r="A65" t="str">
        <f t="shared" si="0"/>
        <v>0_10_2012</v>
      </c>
      <c r="B65">
        <v>0</v>
      </c>
      <c r="C65">
        <v>10</v>
      </c>
      <c r="D65" s="162">
        <v>2012</v>
      </c>
      <c r="E65">
        <v>1201007994</v>
      </c>
      <c r="F65">
        <v>1032661299</v>
      </c>
      <c r="G65">
        <v>1024067732.99999</v>
      </c>
      <c r="H65">
        <v>1032661299</v>
      </c>
      <c r="I65">
        <v>8593566.0000015497</v>
      </c>
      <c r="J65">
        <v>1106440383.3377199</v>
      </c>
      <c r="K65">
        <v>-23244675.857361998</v>
      </c>
      <c r="L65">
        <v>227959423.99999899</v>
      </c>
      <c r="M65">
        <v>0</v>
      </c>
      <c r="N65">
        <v>1.36910030643</v>
      </c>
      <c r="O65">
        <v>0</v>
      </c>
      <c r="P65">
        <v>27909105.420000002</v>
      </c>
      <c r="Q65">
        <v>0.70702565886186597</v>
      </c>
      <c r="R65">
        <v>4.1093000000000002</v>
      </c>
      <c r="S65">
        <v>33963.31</v>
      </c>
      <c r="T65">
        <v>31.51</v>
      </c>
      <c r="U65">
        <v>4.0999999999999996</v>
      </c>
      <c r="V65">
        <v>0</v>
      </c>
      <c r="W65">
        <v>0</v>
      </c>
      <c r="X65">
        <v>1</v>
      </c>
      <c r="Y65">
        <v>0</v>
      </c>
      <c r="Z65">
        <v>0</v>
      </c>
      <c r="AA65">
        <v>0</v>
      </c>
      <c r="AB65">
        <v>0</v>
      </c>
      <c r="AC65">
        <v>0</v>
      </c>
      <c r="AD65">
        <v>-1680691.6418707001</v>
      </c>
      <c r="AE65">
        <v>0</v>
      </c>
      <c r="AF65">
        <v>2251310.3812011899</v>
      </c>
      <c r="AG65">
        <v>0</v>
      </c>
      <c r="AH65">
        <v>1822008.27067495</v>
      </c>
      <c r="AI65">
        <v>-2068711.90605827</v>
      </c>
      <c r="AJ65">
        <v>1266287.9006274401</v>
      </c>
      <c r="AK65">
        <v>375354.61672225402</v>
      </c>
      <c r="AL65">
        <v>439897.66679003998</v>
      </c>
      <c r="AM65">
        <v>-1613469.55730342</v>
      </c>
      <c r="AN65">
        <v>0</v>
      </c>
      <c r="AO65">
        <v>0</v>
      </c>
      <c r="AP65">
        <v>-21837285.4946508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-21045299.7638673</v>
      </c>
      <c r="AW65">
        <v>-21071467.942161899</v>
      </c>
      <c r="AX65">
        <v>29665033.9421634</v>
      </c>
      <c r="AY65">
        <v>0</v>
      </c>
      <c r="AZ65">
        <v>8593566.0000015497</v>
      </c>
      <c r="BC65"/>
      <c r="BD65"/>
      <c r="BE65"/>
      <c r="BF65"/>
      <c r="BG65"/>
      <c r="BH65"/>
    </row>
    <row r="66" spans="1:80" x14ac:dyDescent="0.25">
      <c r="A66" t="str">
        <f t="shared" si="0"/>
        <v>0_10_2013</v>
      </c>
      <c r="B66">
        <v>0</v>
      </c>
      <c r="C66">
        <v>10</v>
      </c>
      <c r="D66" s="162">
        <v>2013</v>
      </c>
      <c r="E66">
        <v>1201007994</v>
      </c>
      <c r="F66">
        <v>1032661299</v>
      </c>
      <c r="G66">
        <v>1032661299</v>
      </c>
      <c r="H66">
        <v>1031511812</v>
      </c>
      <c r="I66">
        <v>-1149486.9999998801</v>
      </c>
      <c r="J66">
        <v>1067613304.4280699</v>
      </c>
      <c r="K66">
        <v>-38827078.909644797</v>
      </c>
      <c r="L66">
        <v>232024740.99999899</v>
      </c>
      <c r="M66">
        <v>0</v>
      </c>
      <c r="N66">
        <v>1.6314814637999999</v>
      </c>
      <c r="O66">
        <v>0</v>
      </c>
      <c r="P66">
        <v>28818049.079999998</v>
      </c>
      <c r="Q66">
        <v>0.70818988617793599</v>
      </c>
      <c r="R66">
        <v>3.9420000000000002</v>
      </c>
      <c r="S66">
        <v>33700.32</v>
      </c>
      <c r="T66">
        <v>29.93</v>
      </c>
      <c r="U66">
        <v>4.2</v>
      </c>
      <c r="V66">
        <v>0</v>
      </c>
      <c r="W66">
        <v>0</v>
      </c>
      <c r="X66">
        <v>2</v>
      </c>
      <c r="Y66">
        <v>0</v>
      </c>
      <c r="Z66">
        <v>0</v>
      </c>
      <c r="AA66">
        <v>0</v>
      </c>
      <c r="AB66">
        <v>1</v>
      </c>
      <c r="AC66">
        <v>0</v>
      </c>
      <c r="AD66">
        <v>12486899.6692922</v>
      </c>
      <c r="AE66">
        <v>0</v>
      </c>
      <c r="AF66">
        <v>-13719181.452244001</v>
      </c>
      <c r="AG66">
        <v>0</v>
      </c>
      <c r="AH66">
        <v>7245887.9076444199</v>
      </c>
      <c r="AI66">
        <v>504132.75296570198</v>
      </c>
      <c r="AJ66">
        <v>-4934163.5507095102</v>
      </c>
      <c r="AK66">
        <v>543522.57731671305</v>
      </c>
      <c r="AL66">
        <v>-3331378.2473595599</v>
      </c>
      <c r="AM66">
        <v>-813825.25548548996</v>
      </c>
      <c r="AN66">
        <v>0</v>
      </c>
      <c r="AO66">
        <v>0</v>
      </c>
      <c r="AP66">
        <v>-22020535.2427992</v>
      </c>
      <c r="AQ66">
        <v>0</v>
      </c>
      <c r="AR66">
        <v>0</v>
      </c>
      <c r="AS66">
        <v>0</v>
      </c>
      <c r="AT66">
        <v>-12328204.0019152</v>
      </c>
      <c r="AU66">
        <v>0</v>
      </c>
      <c r="AV66">
        <v>-36366844.843293898</v>
      </c>
      <c r="AW66">
        <v>-36238031.752110198</v>
      </c>
      <c r="AX66">
        <v>35088544.752110302</v>
      </c>
      <c r="AY66">
        <v>0</v>
      </c>
      <c r="AZ66">
        <v>-1149486.9999998801</v>
      </c>
      <c r="BC66"/>
      <c r="BD66"/>
      <c r="BE66"/>
      <c r="BF66"/>
      <c r="BG66"/>
      <c r="BH66"/>
    </row>
    <row r="67" spans="1:80" x14ac:dyDescent="0.25">
      <c r="A67" t="str">
        <f t="shared" si="0"/>
        <v>0_10_2014</v>
      </c>
      <c r="B67">
        <v>0</v>
      </c>
      <c r="C67">
        <v>10</v>
      </c>
      <c r="D67" s="162">
        <v>2014</v>
      </c>
      <c r="E67">
        <v>1201007994</v>
      </c>
      <c r="F67">
        <v>1032661299</v>
      </c>
      <c r="G67">
        <v>1031511812</v>
      </c>
      <c r="H67">
        <v>1020949725.99999</v>
      </c>
      <c r="I67">
        <v>-10562086.0000026</v>
      </c>
      <c r="J67">
        <v>1043169144.0002199</v>
      </c>
      <c r="K67">
        <v>-24444160.427856401</v>
      </c>
      <c r="L67">
        <v>232003465</v>
      </c>
      <c r="M67">
        <v>0</v>
      </c>
      <c r="N67">
        <v>1.62762807398</v>
      </c>
      <c r="O67">
        <v>0</v>
      </c>
      <c r="P67">
        <v>29110612.079999998</v>
      </c>
      <c r="Q67">
        <v>0.71033623275977098</v>
      </c>
      <c r="R67">
        <v>3.75239999999999</v>
      </c>
      <c r="S67">
        <v>33580.799999999901</v>
      </c>
      <c r="T67">
        <v>30.2</v>
      </c>
      <c r="U67">
        <v>4.2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1</v>
      </c>
      <c r="AC67">
        <v>0</v>
      </c>
      <c r="AD67">
        <v>-64317.261388819803</v>
      </c>
      <c r="AE67">
        <v>0</v>
      </c>
      <c r="AF67">
        <v>192488.88024277601</v>
      </c>
      <c r="AG67">
        <v>0</v>
      </c>
      <c r="AH67">
        <v>2275693.5690319301</v>
      </c>
      <c r="AI67">
        <v>928565.83352987503</v>
      </c>
      <c r="AJ67">
        <v>-5789044.6672723303</v>
      </c>
      <c r="AK67">
        <v>248103.83521981299</v>
      </c>
      <c r="AL67">
        <v>569728.963387531</v>
      </c>
      <c r="AM67">
        <v>0</v>
      </c>
      <c r="AN67">
        <v>0</v>
      </c>
      <c r="AO67">
        <v>0</v>
      </c>
      <c r="AP67">
        <v>-21996023.508875199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-23634804.356124401</v>
      </c>
      <c r="AW67">
        <v>-23617577.742031101</v>
      </c>
      <c r="AX67">
        <v>13055491.742028501</v>
      </c>
      <c r="AY67">
        <v>0</v>
      </c>
      <c r="AZ67">
        <v>-10562086.0000026</v>
      </c>
      <c r="BC67"/>
      <c r="BD67"/>
      <c r="BE67"/>
      <c r="BF67"/>
      <c r="BG67"/>
      <c r="BH67"/>
    </row>
    <row r="68" spans="1:80" x14ac:dyDescent="0.25">
      <c r="A68" t="str">
        <f t="shared" si="0"/>
        <v>0_10_2015</v>
      </c>
      <c r="B68">
        <v>0</v>
      </c>
      <c r="C68">
        <v>10</v>
      </c>
      <c r="D68" s="162">
        <v>2015</v>
      </c>
      <c r="E68">
        <v>1201007994</v>
      </c>
      <c r="F68">
        <v>1032661299</v>
      </c>
      <c r="G68">
        <v>1020949725.99999</v>
      </c>
      <c r="H68">
        <v>997331165.99999905</v>
      </c>
      <c r="I68">
        <v>-23618559.9999988</v>
      </c>
      <c r="J68">
        <v>987409025.31855202</v>
      </c>
      <c r="K68">
        <v>-55760118.681670502</v>
      </c>
      <c r="L68">
        <v>232760765</v>
      </c>
      <c r="M68">
        <v>0</v>
      </c>
      <c r="N68">
        <v>1.6811518782799999</v>
      </c>
      <c r="O68">
        <v>0</v>
      </c>
      <c r="P68">
        <v>29378317.829999901</v>
      </c>
      <c r="Q68">
        <v>0.71350123486694395</v>
      </c>
      <c r="R68">
        <v>2.7029999999999998</v>
      </c>
      <c r="S68">
        <v>34173.339999999902</v>
      </c>
      <c r="T68">
        <v>30.169999999999899</v>
      </c>
      <c r="U68">
        <v>4.0999999999999996</v>
      </c>
      <c r="V68">
        <v>0</v>
      </c>
      <c r="W68">
        <v>0</v>
      </c>
      <c r="X68">
        <v>4</v>
      </c>
      <c r="Y68">
        <v>0</v>
      </c>
      <c r="Z68">
        <v>0</v>
      </c>
      <c r="AA68">
        <v>0</v>
      </c>
      <c r="AB68">
        <v>1</v>
      </c>
      <c r="AC68">
        <v>0</v>
      </c>
      <c r="AD68">
        <v>2264866.2064858102</v>
      </c>
      <c r="AE68">
        <v>0</v>
      </c>
      <c r="AF68">
        <v>-2618026.3316970002</v>
      </c>
      <c r="AG68">
        <v>0</v>
      </c>
      <c r="AH68">
        <v>2041063.51303656</v>
      </c>
      <c r="AI68">
        <v>1355531.92944984</v>
      </c>
      <c r="AJ68">
        <v>-35997008.940894201</v>
      </c>
      <c r="AK68">
        <v>-1208090.5766795899</v>
      </c>
      <c r="AL68">
        <v>-62635.811686586603</v>
      </c>
      <c r="AM68">
        <v>805230.12629431696</v>
      </c>
      <c r="AN68">
        <v>0</v>
      </c>
      <c r="AO68">
        <v>0</v>
      </c>
      <c r="AP68">
        <v>-21770796.914999999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-55189866.800690897</v>
      </c>
      <c r="AW68">
        <v>-54572432.684767596</v>
      </c>
      <c r="AX68">
        <v>30953872.6847688</v>
      </c>
      <c r="AY68">
        <v>0</v>
      </c>
      <c r="AZ68">
        <v>-23618559.9999988</v>
      </c>
      <c r="BC68"/>
      <c r="BD68"/>
      <c r="BE68"/>
      <c r="BF68"/>
      <c r="BG68"/>
      <c r="BH68"/>
    </row>
    <row r="69" spans="1:80" x14ac:dyDescent="0.25">
      <c r="A69" t="str">
        <f t="shared" si="0"/>
        <v>0_10_2016</v>
      </c>
      <c r="B69">
        <v>0</v>
      </c>
      <c r="C69">
        <v>10</v>
      </c>
      <c r="D69" s="162">
        <v>2016</v>
      </c>
      <c r="E69">
        <v>1201007994</v>
      </c>
      <c r="F69">
        <v>1032661299</v>
      </c>
      <c r="G69">
        <v>997331165.99999905</v>
      </c>
      <c r="H69">
        <v>999255570.00000095</v>
      </c>
      <c r="I69">
        <v>1924404.0000016601</v>
      </c>
      <c r="J69">
        <v>948538765.84158194</v>
      </c>
      <c r="K69">
        <v>-38870259.476969399</v>
      </c>
      <c r="L69">
        <v>232107588.99999899</v>
      </c>
      <c r="M69">
        <v>0</v>
      </c>
      <c r="N69">
        <v>1.6875652615500001</v>
      </c>
      <c r="O69">
        <v>0</v>
      </c>
      <c r="P69">
        <v>29437697.499999899</v>
      </c>
      <c r="Q69">
        <v>0.71426500750022204</v>
      </c>
      <c r="R69">
        <v>2.4255</v>
      </c>
      <c r="S69">
        <v>35302.049999999901</v>
      </c>
      <c r="T69">
        <v>29.8799999999999</v>
      </c>
      <c r="U69">
        <v>4.5</v>
      </c>
      <c r="V69">
        <v>0</v>
      </c>
      <c r="W69">
        <v>0</v>
      </c>
      <c r="X69">
        <v>5</v>
      </c>
      <c r="Y69">
        <v>0</v>
      </c>
      <c r="Z69">
        <v>0</v>
      </c>
      <c r="AA69">
        <v>0</v>
      </c>
      <c r="AB69">
        <v>1</v>
      </c>
      <c r="AC69">
        <v>0</v>
      </c>
      <c r="AD69">
        <v>-1903909.6022703</v>
      </c>
      <c r="AE69">
        <v>0</v>
      </c>
      <c r="AF69">
        <v>-303354.41978906799</v>
      </c>
      <c r="AG69">
        <v>0</v>
      </c>
      <c r="AH69">
        <v>439449.25522140798</v>
      </c>
      <c r="AI69">
        <v>319386.279038732</v>
      </c>
      <c r="AJ69">
        <v>-11114093.0521526</v>
      </c>
      <c r="AK69">
        <v>-2191346.4910684102</v>
      </c>
      <c r="AL69">
        <v>-591315.18420402298</v>
      </c>
      <c r="AM69">
        <v>-3140213.8054023301</v>
      </c>
      <c r="AN69">
        <v>0</v>
      </c>
      <c r="AO69">
        <v>0</v>
      </c>
      <c r="AP69">
        <v>-21267153.2388326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-39752550.259459302</v>
      </c>
      <c r="AW69">
        <v>-39260853.620800003</v>
      </c>
      <c r="AX69">
        <v>41185257.620801702</v>
      </c>
      <c r="AY69">
        <v>0</v>
      </c>
      <c r="AZ69">
        <v>1924404.0000016601</v>
      </c>
      <c r="BC69"/>
      <c r="BD69"/>
      <c r="BE69"/>
      <c r="BF69"/>
      <c r="BG69"/>
      <c r="BH69"/>
    </row>
    <row r="70" spans="1:80" x14ac:dyDescent="0.25">
      <c r="A70" t="str">
        <f t="shared" si="0"/>
        <v>0_10_2017</v>
      </c>
      <c r="B70">
        <v>0</v>
      </c>
      <c r="C70">
        <v>10</v>
      </c>
      <c r="D70" s="162">
        <v>2017</v>
      </c>
      <c r="E70">
        <v>1201007994</v>
      </c>
      <c r="F70">
        <v>1032661299</v>
      </c>
      <c r="G70">
        <v>999255570.00000095</v>
      </c>
      <c r="H70">
        <v>942661585.99999905</v>
      </c>
      <c r="I70">
        <v>-56593984.000002198</v>
      </c>
      <c r="J70">
        <v>934328057.41156495</v>
      </c>
      <c r="K70">
        <v>-14210708.430017499</v>
      </c>
      <c r="L70">
        <v>230935446.99999899</v>
      </c>
      <c r="M70">
        <v>0</v>
      </c>
      <c r="N70">
        <v>1.7337943710599999</v>
      </c>
      <c r="O70">
        <v>0</v>
      </c>
      <c r="P70">
        <v>29668394.669999901</v>
      </c>
      <c r="Q70">
        <v>0.71555075149007497</v>
      </c>
      <c r="R70">
        <v>2.6928000000000001</v>
      </c>
      <c r="S70">
        <v>35945.819999999898</v>
      </c>
      <c r="T70">
        <v>30</v>
      </c>
      <c r="U70">
        <v>4.5</v>
      </c>
      <c r="V70">
        <v>0</v>
      </c>
      <c r="W70">
        <v>0</v>
      </c>
      <c r="X70">
        <v>6</v>
      </c>
      <c r="Y70">
        <v>0</v>
      </c>
      <c r="Z70">
        <v>0</v>
      </c>
      <c r="AA70">
        <v>0</v>
      </c>
      <c r="AB70">
        <v>1</v>
      </c>
      <c r="AC70">
        <v>0</v>
      </c>
      <c r="AD70">
        <v>-3434079.3465479999</v>
      </c>
      <c r="AE70">
        <v>0</v>
      </c>
      <c r="AF70">
        <v>-2167619.55519675</v>
      </c>
      <c r="AG70">
        <v>0</v>
      </c>
      <c r="AH70">
        <v>1703295.6324164199</v>
      </c>
      <c r="AI70">
        <v>538755.07164166402</v>
      </c>
      <c r="AJ70">
        <v>10860112.7495587</v>
      </c>
      <c r="AK70">
        <v>-1221635.3070231699</v>
      </c>
      <c r="AL70">
        <v>245257.06993358399</v>
      </c>
      <c r="AM70">
        <v>0</v>
      </c>
      <c r="AN70">
        <v>0</v>
      </c>
      <c r="AO70">
        <v>0</v>
      </c>
      <c r="AP70">
        <v>-21308189.352168601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-14784103.037386</v>
      </c>
      <c r="AW70">
        <v>-14970531.583642799</v>
      </c>
      <c r="AX70">
        <v>-41623452.416359298</v>
      </c>
      <c r="AY70">
        <v>0</v>
      </c>
      <c r="AZ70">
        <v>-56593984.000002198</v>
      </c>
      <c r="BC70"/>
      <c r="BD70"/>
      <c r="BE70"/>
      <c r="BF70"/>
      <c r="BG70"/>
      <c r="BH70"/>
    </row>
    <row r="71" spans="1:80" x14ac:dyDescent="0.25">
      <c r="A71" t="str">
        <f t="shared" si="0"/>
        <v>0_10_2018</v>
      </c>
      <c r="B71">
        <v>0</v>
      </c>
      <c r="C71">
        <v>10</v>
      </c>
      <c r="D71" s="162">
        <v>2018</v>
      </c>
      <c r="E71">
        <v>1201007994</v>
      </c>
      <c r="F71">
        <v>1032661299</v>
      </c>
      <c r="G71">
        <v>942661585.99999905</v>
      </c>
      <c r="H71">
        <v>935808062.99999905</v>
      </c>
      <c r="I71">
        <v>-6853522.9999997597</v>
      </c>
      <c r="J71">
        <v>886638791.74743497</v>
      </c>
      <c r="K71">
        <v>-47689265.664129898</v>
      </c>
      <c r="L71">
        <v>230662402</v>
      </c>
      <c r="M71">
        <v>0</v>
      </c>
      <c r="N71">
        <v>1.7232403279999999</v>
      </c>
      <c r="O71">
        <v>0</v>
      </c>
      <c r="P71">
        <v>29807700.839999899</v>
      </c>
      <c r="Q71">
        <v>0.71440492607780803</v>
      </c>
      <c r="R71">
        <v>2.9199999999999902</v>
      </c>
      <c r="S71">
        <v>36801.5</v>
      </c>
      <c r="T71">
        <v>30.01</v>
      </c>
      <c r="U71">
        <v>4.5999999999999996</v>
      </c>
      <c r="V71">
        <v>0</v>
      </c>
      <c r="W71">
        <v>0</v>
      </c>
      <c r="X71">
        <v>7</v>
      </c>
      <c r="Y71">
        <v>0</v>
      </c>
      <c r="Z71">
        <v>0</v>
      </c>
      <c r="AA71">
        <v>0</v>
      </c>
      <c r="AB71">
        <v>1</v>
      </c>
      <c r="AC71">
        <v>1</v>
      </c>
      <c r="AD71">
        <v>-758006.48148607195</v>
      </c>
      <c r="AE71">
        <v>0</v>
      </c>
      <c r="AF71">
        <v>464392.894767944</v>
      </c>
      <c r="AG71">
        <v>0</v>
      </c>
      <c r="AH71">
        <v>963912.92665262904</v>
      </c>
      <c r="AI71">
        <v>-452702.81692279503</v>
      </c>
      <c r="AJ71">
        <v>8131987.5134880198</v>
      </c>
      <c r="AK71">
        <v>-1499977.1841664</v>
      </c>
      <c r="AL71">
        <v>19278.385974751502</v>
      </c>
      <c r="AM71">
        <v>-742897.79892565298</v>
      </c>
      <c r="AN71">
        <v>0</v>
      </c>
      <c r="AO71">
        <v>0</v>
      </c>
      <c r="AP71">
        <v>-20101375.636568598</v>
      </c>
      <c r="AQ71">
        <v>0</v>
      </c>
      <c r="AR71">
        <v>0</v>
      </c>
      <c r="AS71">
        <v>0</v>
      </c>
      <c r="AT71">
        <v>0</v>
      </c>
      <c r="AU71">
        <v>-34508315.809097297</v>
      </c>
      <c r="AV71">
        <v>-48483704.006283499</v>
      </c>
      <c r="AW71">
        <v>-48114619.324036598</v>
      </c>
      <c r="AX71">
        <v>41261096.324036799</v>
      </c>
      <c r="AY71">
        <v>0</v>
      </c>
      <c r="AZ71">
        <v>-6853522.9999997597</v>
      </c>
      <c r="BC71"/>
      <c r="BD71"/>
      <c r="BE71"/>
      <c r="BF71"/>
      <c r="BG71"/>
      <c r="BH71"/>
    </row>
    <row r="72" spans="1:80" x14ac:dyDescent="0.25"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U72" s="162"/>
      <c r="V72" s="162"/>
      <c r="W72" s="162"/>
      <c r="X72" s="162"/>
      <c r="Y72" s="162"/>
      <c r="Z72" s="162"/>
      <c r="AA72" s="162"/>
      <c r="AB72" s="162"/>
      <c r="AC72" s="162"/>
      <c r="AD72" s="162"/>
      <c r="AE72" s="162"/>
      <c r="AG72" s="162"/>
      <c r="AI72" s="162"/>
      <c r="AK72" s="162"/>
      <c r="AO72" s="162"/>
      <c r="AQ72" s="162"/>
      <c r="AS72" s="167"/>
      <c r="AU72" s="167"/>
      <c r="AW72" s="167"/>
      <c r="AY72" s="3"/>
      <c r="BB72" s="3"/>
      <c r="BC72"/>
      <c r="BD72"/>
      <c r="BE72"/>
      <c r="BF72"/>
      <c r="BG72"/>
      <c r="BH72"/>
    </row>
    <row r="73" spans="1:80" x14ac:dyDescent="0.25"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U73" s="162"/>
      <c r="V73" s="162"/>
      <c r="W73" s="162"/>
      <c r="X73" s="162"/>
      <c r="Y73" s="162"/>
      <c r="Z73" s="162"/>
      <c r="AA73" s="162"/>
      <c r="AB73" s="162"/>
      <c r="AC73" s="162"/>
      <c r="AD73" s="162"/>
      <c r="AE73" s="162"/>
      <c r="AG73" s="162"/>
      <c r="AI73" s="162"/>
      <c r="AK73" s="162"/>
      <c r="AO73" s="162"/>
      <c r="AQ73" s="162"/>
      <c r="AS73" s="167"/>
      <c r="AT73" s="167"/>
      <c r="AU73" s="167"/>
      <c r="AV73" s="167"/>
      <c r="AW73" s="167"/>
      <c r="AX73" s="167"/>
      <c r="AY73" s="3"/>
      <c r="AZ73" s="3"/>
      <c r="BB73" s="3"/>
      <c r="BC73"/>
      <c r="BD73"/>
      <c r="BE73"/>
      <c r="BF73"/>
      <c r="BG73"/>
    </row>
    <row r="74" spans="1:80" x14ac:dyDescent="0.25">
      <c r="C74" s="1" t="s">
        <v>13</v>
      </c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U74" s="162"/>
      <c r="V74" s="162"/>
      <c r="W74" s="162"/>
      <c r="X74" s="162"/>
      <c r="Y74" s="162"/>
      <c r="Z74" s="162"/>
      <c r="AA74" s="162"/>
      <c r="AB74" s="162"/>
      <c r="AC74" s="162"/>
      <c r="AD74" s="162"/>
      <c r="AE74" s="162"/>
      <c r="AG74" s="162"/>
      <c r="AI74" s="162"/>
      <c r="AK74" s="162"/>
      <c r="AO74" s="162"/>
      <c r="AQ74" s="162"/>
      <c r="AS74" s="167"/>
      <c r="AT74" s="167"/>
      <c r="AU74" s="167"/>
      <c r="AV74" s="167"/>
      <c r="AW74" s="167"/>
      <c r="AX74" s="167"/>
      <c r="AY74" s="3"/>
      <c r="AZ74" s="3"/>
      <c r="BB74" s="3"/>
      <c r="BC74"/>
      <c r="BD74"/>
      <c r="BE74"/>
      <c r="BF74"/>
      <c r="BG74"/>
    </row>
    <row r="75" spans="1:80" s="5" customFormat="1" x14ac:dyDescent="0.25">
      <c r="B75" s="5" t="s">
        <v>0</v>
      </c>
      <c r="C75" s="5" t="s">
        <v>2</v>
      </c>
      <c r="D75" t="s">
        <v>54</v>
      </c>
      <c r="E75" t="s">
        <v>54</v>
      </c>
      <c r="F75" t="s">
        <v>68</v>
      </c>
      <c r="G75" t="s">
        <v>3</v>
      </c>
      <c r="H75" t="s">
        <v>4</v>
      </c>
      <c r="I75" t="s">
        <v>5</v>
      </c>
      <c r="J75" t="s">
        <v>6</v>
      </c>
      <c r="K75" t="s">
        <v>7</v>
      </c>
      <c r="L75" t="s">
        <v>89</v>
      </c>
      <c r="M75" t="s">
        <v>90</v>
      </c>
      <c r="N75" t="s">
        <v>77</v>
      </c>
      <c r="O75" t="s">
        <v>78</v>
      </c>
      <c r="P75" t="s">
        <v>8</v>
      </c>
      <c r="Q75" t="s">
        <v>72</v>
      </c>
      <c r="R75" t="s">
        <v>86</v>
      </c>
      <c r="S75" t="s">
        <v>14</v>
      </c>
      <c r="T75" t="s">
        <v>9</v>
      </c>
      <c r="U75" t="s">
        <v>28</v>
      </c>
      <c r="V75" t="s">
        <v>79</v>
      </c>
      <c r="W75" t="s">
        <v>80</v>
      </c>
      <c r="X75" t="s">
        <v>91</v>
      </c>
      <c r="Y75" t="s">
        <v>92</v>
      </c>
      <c r="Z75" t="s">
        <v>93</v>
      </c>
      <c r="AA75" t="s">
        <v>69</v>
      </c>
      <c r="AB75" t="s">
        <v>43</v>
      </c>
      <c r="AC75" t="s">
        <v>44</v>
      </c>
      <c r="AD75" t="s">
        <v>94</v>
      </c>
      <c r="AE75" t="s">
        <v>95</v>
      </c>
      <c r="AF75" t="s">
        <v>83</v>
      </c>
      <c r="AG75" t="s">
        <v>84</v>
      </c>
      <c r="AH75" t="s">
        <v>10</v>
      </c>
      <c r="AI75" t="s">
        <v>74</v>
      </c>
      <c r="AJ75" t="s">
        <v>87</v>
      </c>
      <c r="AK75" t="s">
        <v>29</v>
      </c>
      <c r="AL75" t="s">
        <v>11</v>
      </c>
      <c r="AM75" t="s">
        <v>30</v>
      </c>
      <c r="AN75" t="s">
        <v>81</v>
      </c>
      <c r="AO75" t="s">
        <v>96</v>
      </c>
      <c r="AP75" t="s">
        <v>97</v>
      </c>
      <c r="AQ75" t="s">
        <v>98</v>
      </c>
      <c r="AR75" t="s">
        <v>99</v>
      </c>
      <c r="AS75" t="s">
        <v>88</v>
      </c>
      <c r="AT75" t="s">
        <v>75</v>
      </c>
      <c r="AU75" t="s">
        <v>76</v>
      </c>
      <c r="AV75" t="s">
        <v>38</v>
      </c>
      <c r="AW75" t="s">
        <v>39</v>
      </c>
      <c r="AX75" t="s">
        <v>40</v>
      </c>
      <c r="AY75" t="s">
        <v>41</v>
      </c>
      <c r="AZ75" t="s">
        <v>42</v>
      </c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</row>
    <row r="76" spans="1:80" x14ac:dyDescent="0.25">
      <c r="A76" t="str">
        <f t="shared" ref="A76:A126" si="2">CONCATENATE(B76,"_",C76,"_",D76)</f>
        <v>1_1_2002</v>
      </c>
      <c r="B76">
        <v>1</v>
      </c>
      <c r="C76">
        <v>1</v>
      </c>
      <c r="D76" s="162">
        <v>2002</v>
      </c>
      <c r="E76">
        <v>1292016171.99999</v>
      </c>
      <c r="F76">
        <v>1615530131</v>
      </c>
      <c r="G76">
        <v>0</v>
      </c>
      <c r="H76">
        <v>1292016171.99999</v>
      </c>
      <c r="I76">
        <v>0</v>
      </c>
      <c r="J76">
        <v>1002580687.33292</v>
      </c>
      <c r="K76">
        <v>0</v>
      </c>
      <c r="L76">
        <v>49814785.827601902</v>
      </c>
      <c r="M76">
        <v>0</v>
      </c>
      <c r="N76">
        <v>1.6449755572275599</v>
      </c>
      <c r="O76">
        <v>0</v>
      </c>
      <c r="P76">
        <v>8445944.2099834904</v>
      </c>
      <c r="Q76">
        <v>0.44361978439460098</v>
      </c>
      <c r="R76">
        <v>1.9566243795576801</v>
      </c>
      <c r="S76">
        <v>43672.133831359701</v>
      </c>
      <c r="T76">
        <v>11.080959921196699</v>
      </c>
      <c r="U76">
        <v>3.9039838032305898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1292016171.99999</v>
      </c>
      <c r="AZ76">
        <v>1292016171.99999</v>
      </c>
      <c r="BC76"/>
      <c r="BD76"/>
      <c r="BE76"/>
      <c r="BF76"/>
      <c r="BG76"/>
      <c r="BH76"/>
    </row>
    <row r="77" spans="1:80" x14ac:dyDescent="0.25">
      <c r="A77" t="str">
        <f t="shared" si="2"/>
        <v>1_1_2003</v>
      </c>
      <c r="B77">
        <v>1</v>
      </c>
      <c r="C77">
        <v>1</v>
      </c>
      <c r="D77" s="162">
        <v>2003</v>
      </c>
      <c r="E77">
        <v>1292016171.99999</v>
      </c>
      <c r="F77">
        <v>1615530131</v>
      </c>
      <c r="G77">
        <v>1292016171.99999</v>
      </c>
      <c r="H77">
        <v>1278422089.99999</v>
      </c>
      <c r="I77">
        <v>-13594081.999999501</v>
      </c>
      <c r="J77">
        <v>1299359952.5871601</v>
      </c>
      <c r="K77">
        <v>62625179.610011198</v>
      </c>
      <c r="L77">
        <v>53476957.519653298</v>
      </c>
      <c r="M77">
        <v>0</v>
      </c>
      <c r="N77">
        <v>1.63477406438543</v>
      </c>
      <c r="O77">
        <v>0</v>
      </c>
      <c r="P77">
        <v>8588747.4397300407</v>
      </c>
      <c r="Q77">
        <v>0.44763182550222702</v>
      </c>
      <c r="R77">
        <v>2.2347407564421702</v>
      </c>
      <c r="S77">
        <v>42662.3778793827</v>
      </c>
      <c r="T77">
        <v>10.9928921766545</v>
      </c>
      <c r="U77">
        <v>3.9039838032305898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54986532.2220411</v>
      </c>
      <c r="AE77">
        <v>0</v>
      </c>
      <c r="AF77">
        <v>291224.50783339201</v>
      </c>
      <c r="AG77">
        <v>0</v>
      </c>
      <c r="AH77">
        <v>5135674.8303476898</v>
      </c>
      <c r="AI77">
        <v>-2942348.5685816999</v>
      </c>
      <c r="AJ77">
        <v>16702438.181513</v>
      </c>
      <c r="AK77">
        <v>2077918.9840139099</v>
      </c>
      <c r="AL77">
        <v>-232542.065363109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70943229.746712998</v>
      </c>
      <c r="AW77">
        <v>71664282.009612799</v>
      </c>
      <c r="AX77">
        <v>-81496420.009612605</v>
      </c>
      <c r="AY77">
        <v>0</v>
      </c>
      <c r="AZ77">
        <v>-9832137.9999998696</v>
      </c>
      <c r="BB77" s="3"/>
      <c r="BC77"/>
      <c r="BD77"/>
      <c r="BE77"/>
      <c r="BF77"/>
      <c r="BG77"/>
      <c r="BH77"/>
    </row>
    <row r="78" spans="1:80" x14ac:dyDescent="0.25">
      <c r="A78" t="str">
        <f t="shared" si="2"/>
        <v>1_1_2004</v>
      </c>
      <c r="B78">
        <v>1</v>
      </c>
      <c r="C78">
        <v>1</v>
      </c>
      <c r="D78" s="162">
        <v>2004</v>
      </c>
      <c r="E78">
        <v>1299712058.99999</v>
      </c>
      <c r="F78">
        <v>1626917221</v>
      </c>
      <c r="G78">
        <v>1278422089.99999</v>
      </c>
      <c r="H78">
        <v>1357509238</v>
      </c>
      <c r="I78">
        <v>71391261.000000805</v>
      </c>
      <c r="J78">
        <v>1354924051.79654</v>
      </c>
      <c r="K78">
        <v>48766052.185093001</v>
      </c>
      <c r="L78">
        <v>53624570.0609565</v>
      </c>
      <c r="M78">
        <v>0</v>
      </c>
      <c r="N78">
        <v>1.6039997652573901</v>
      </c>
      <c r="O78">
        <v>0</v>
      </c>
      <c r="P78">
        <v>8759934.6714768</v>
      </c>
      <c r="Q78">
        <v>0.44616962027495799</v>
      </c>
      <c r="R78">
        <v>2.55672892248112</v>
      </c>
      <c r="S78">
        <v>41255.156164403401</v>
      </c>
      <c r="T78">
        <v>10.8848475131367</v>
      </c>
      <c r="U78">
        <v>3.89803898964978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20605852.167154901</v>
      </c>
      <c r="AE78">
        <v>0</v>
      </c>
      <c r="AF78">
        <v>2246389.0869991402</v>
      </c>
      <c r="AG78">
        <v>0</v>
      </c>
      <c r="AH78">
        <v>6158065.9531038096</v>
      </c>
      <c r="AI78">
        <v>-806328.03518749704</v>
      </c>
      <c r="AJ78">
        <v>17701009.4287256</v>
      </c>
      <c r="AK78">
        <v>2821919.5783891999</v>
      </c>
      <c r="AL78">
        <v>-229859.80172482299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48497048.377460398</v>
      </c>
      <c r="AW78">
        <v>49260164.893194698</v>
      </c>
      <c r="AX78">
        <v>22131096.106805999</v>
      </c>
      <c r="AY78">
        <v>7695887</v>
      </c>
      <c r="AZ78">
        <v>79087148.000000805</v>
      </c>
      <c r="BB78" s="3"/>
      <c r="BC78"/>
      <c r="BD78"/>
      <c r="BE78"/>
      <c r="BF78"/>
      <c r="BG78"/>
      <c r="BH78"/>
    </row>
    <row r="79" spans="1:80" x14ac:dyDescent="0.25">
      <c r="A79" t="str">
        <f t="shared" si="2"/>
        <v>1_1_2005</v>
      </c>
      <c r="B79">
        <v>1</v>
      </c>
      <c r="C79">
        <v>1</v>
      </c>
      <c r="D79" s="162">
        <v>2005</v>
      </c>
      <c r="E79">
        <v>1307613726.99999</v>
      </c>
      <c r="F79">
        <v>1638115735</v>
      </c>
      <c r="G79">
        <v>1357509238</v>
      </c>
      <c r="H79">
        <v>1408403510.99999</v>
      </c>
      <c r="I79">
        <v>42992604.999998502</v>
      </c>
      <c r="J79">
        <v>1403281811.12005</v>
      </c>
      <c r="K79">
        <v>39384821.850686699</v>
      </c>
      <c r="L79">
        <v>53761949.449261203</v>
      </c>
      <c r="M79">
        <v>0</v>
      </c>
      <c r="N79">
        <v>1.6174486989549699</v>
      </c>
      <c r="O79">
        <v>0</v>
      </c>
      <c r="P79">
        <v>8923104.8121413607</v>
      </c>
      <c r="Q79">
        <v>0.444593895191704</v>
      </c>
      <c r="R79">
        <v>3.0157989098701101</v>
      </c>
      <c r="S79">
        <v>40064.462040692903</v>
      </c>
      <c r="T79">
        <v>10.7637173728522</v>
      </c>
      <c r="U79">
        <v>3.8998636842086301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8514660.9506054409</v>
      </c>
      <c r="AE79">
        <v>0</v>
      </c>
      <c r="AF79">
        <v>-1149930.8460643601</v>
      </c>
      <c r="AG79">
        <v>0</v>
      </c>
      <c r="AH79">
        <v>6683103.8945464101</v>
      </c>
      <c r="AI79">
        <v>-579402.87397733994</v>
      </c>
      <c r="AJ79">
        <v>23976188.415003601</v>
      </c>
      <c r="AK79">
        <v>2750768.4806780098</v>
      </c>
      <c r="AL79">
        <v>-256092.24404372601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39939295.776748002</v>
      </c>
      <c r="AW79">
        <v>40219418.849587902</v>
      </c>
      <c r="AX79">
        <v>2773186.1504106298</v>
      </c>
      <c r="AY79">
        <v>7901667.9999999898</v>
      </c>
      <c r="AZ79">
        <v>50894272.999998502</v>
      </c>
      <c r="BB79" s="3"/>
      <c r="BC79"/>
      <c r="BD79"/>
      <c r="BE79"/>
      <c r="BF79"/>
      <c r="BG79"/>
      <c r="BH79"/>
    </row>
    <row r="80" spans="1:80" x14ac:dyDescent="0.25">
      <c r="A80" t="str">
        <f t="shared" si="2"/>
        <v>1_1_2006</v>
      </c>
      <c r="B80">
        <v>1</v>
      </c>
      <c r="C80">
        <v>1</v>
      </c>
      <c r="D80" s="162">
        <v>2006</v>
      </c>
      <c r="E80">
        <v>1307613726.99999</v>
      </c>
      <c r="F80">
        <v>1638115735</v>
      </c>
      <c r="G80">
        <v>1408403510.99999</v>
      </c>
      <c r="H80">
        <v>1469130430</v>
      </c>
      <c r="I80">
        <v>60726919.000001803</v>
      </c>
      <c r="J80">
        <v>1463240485.2385099</v>
      </c>
      <c r="K80">
        <v>59958674.118458703</v>
      </c>
      <c r="L80">
        <v>55473498.633775398</v>
      </c>
      <c r="M80">
        <v>0</v>
      </c>
      <c r="N80">
        <v>1.65989734756735</v>
      </c>
      <c r="O80">
        <v>0</v>
      </c>
      <c r="P80">
        <v>9174149.7475559302</v>
      </c>
      <c r="Q80">
        <v>0.44452868037432802</v>
      </c>
      <c r="R80">
        <v>3.30744520275673</v>
      </c>
      <c r="S80">
        <v>38281.879250446204</v>
      </c>
      <c r="T80">
        <v>10.6937486709559</v>
      </c>
      <c r="U80">
        <v>4.1667720405477198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39305404.472272299</v>
      </c>
      <c r="AE80">
        <v>0</v>
      </c>
      <c r="AF80">
        <v>-2578732.4133876502</v>
      </c>
      <c r="AG80">
        <v>0</v>
      </c>
      <c r="AH80">
        <v>8820225.9950882103</v>
      </c>
      <c r="AI80">
        <v>-6876.4704712142102</v>
      </c>
      <c r="AJ80">
        <v>14288446.138651799</v>
      </c>
      <c r="AK80">
        <v>4395497.8424117798</v>
      </c>
      <c r="AL80">
        <v>-207353.89937286801</v>
      </c>
      <c r="AM80">
        <v>-2987240.0646135099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61029371.600578897</v>
      </c>
      <c r="AW80">
        <v>61517788.695446499</v>
      </c>
      <c r="AX80">
        <v>-790869.69544471195</v>
      </c>
      <c r="AY80">
        <v>0</v>
      </c>
      <c r="AZ80">
        <v>60726919.000001803</v>
      </c>
      <c r="BB80" s="3"/>
      <c r="BC80"/>
      <c r="BD80"/>
      <c r="BE80"/>
      <c r="BF80"/>
      <c r="BG80"/>
      <c r="BH80"/>
    </row>
    <row r="81" spans="1:60" x14ac:dyDescent="0.25">
      <c r="A81" t="str">
        <f t="shared" si="2"/>
        <v>1_1_2007</v>
      </c>
      <c r="B81">
        <v>1</v>
      </c>
      <c r="C81">
        <v>1</v>
      </c>
      <c r="D81" s="162">
        <v>2007</v>
      </c>
      <c r="E81">
        <v>1307613726.99999</v>
      </c>
      <c r="F81">
        <v>1638115735</v>
      </c>
      <c r="G81">
        <v>1469130430</v>
      </c>
      <c r="H81">
        <v>1495052844</v>
      </c>
      <c r="I81">
        <v>25922413.9999994</v>
      </c>
      <c r="J81">
        <v>1526875716.2802801</v>
      </c>
      <c r="K81">
        <v>63635231.041772597</v>
      </c>
      <c r="L81">
        <v>59233535.894104697</v>
      </c>
      <c r="M81">
        <v>0</v>
      </c>
      <c r="N81">
        <v>1.6705105768762201</v>
      </c>
      <c r="O81">
        <v>0</v>
      </c>
      <c r="P81">
        <v>9238295.0831263307</v>
      </c>
      <c r="Q81">
        <v>0.43660698405144799</v>
      </c>
      <c r="R81">
        <v>3.4721448447248502</v>
      </c>
      <c r="S81">
        <v>38811.654393435099</v>
      </c>
      <c r="T81">
        <v>10.5528566382356</v>
      </c>
      <c r="U81">
        <v>4.3817532843932803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68873245.402081698</v>
      </c>
      <c r="AE81">
        <v>0</v>
      </c>
      <c r="AF81">
        <v>-1014791.51641431</v>
      </c>
      <c r="AG81">
        <v>0</v>
      </c>
      <c r="AH81">
        <v>2531721.0787615902</v>
      </c>
      <c r="AI81">
        <v>-4784822.1929209698</v>
      </c>
      <c r="AJ81">
        <v>7921629.2740051197</v>
      </c>
      <c r="AK81">
        <v>-1329533.5939740201</v>
      </c>
      <c r="AL81">
        <v>-410198.16919937101</v>
      </c>
      <c r="AM81">
        <v>-2495697.1828952101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69291553.099444598</v>
      </c>
      <c r="AW81">
        <v>69094880.232566193</v>
      </c>
      <c r="AX81">
        <v>-43172466.232566804</v>
      </c>
      <c r="AY81">
        <v>0</v>
      </c>
      <c r="AZ81">
        <v>25922413.9999994</v>
      </c>
      <c r="BB81" s="3"/>
      <c r="BC81"/>
      <c r="BD81"/>
      <c r="BE81"/>
      <c r="BF81"/>
      <c r="BG81"/>
      <c r="BH81"/>
    </row>
    <row r="82" spans="1:60" x14ac:dyDescent="0.25">
      <c r="A82" t="str">
        <f t="shared" si="2"/>
        <v>1_1_2008</v>
      </c>
      <c r="B82">
        <v>1</v>
      </c>
      <c r="C82">
        <v>1</v>
      </c>
      <c r="D82" s="162">
        <v>2008</v>
      </c>
      <c r="E82">
        <v>1307613726.99999</v>
      </c>
      <c r="F82">
        <v>1638115735</v>
      </c>
      <c r="G82">
        <v>1495052844</v>
      </c>
      <c r="H82">
        <v>1569203376</v>
      </c>
      <c r="I82">
        <v>74150532.000000596</v>
      </c>
      <c r="J82">
        <v>1574372629.84534</v>
      </c>
      <c r="K82">
        <v>47496913.565056399</v>
      </c>
      <c r="L82">
        <v>60581042.589064397</v>
      </c>
      <c r="M82">
        <v>0</v>
      </c>
      <c r="N82">
        <v>1.72393728577326</v>
      </c>
      <c r="O82">
        <v>0</v>
      </c>
      <c r="P82">
        <v>9282061.6386980992</v>
      </c>
      <c r="Q82">
        <v>0.44021721953809001</v>
      </c>
      <c r="R82">
        <v>3.9052019498353698</v>
      </c>
      <c r="S82">
        <v>38751.552879671501</v>
      </c>
      <c r="T82">
        <v>10.697540509767</v>
      </c>
      <c r="U82">
        <v>4.4775093495175504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0.18901792394536401</v>
      </c>
      <c r="AC82">
        <v>0</v>
      </c>
      <c r="AD82">
        <v>30622262.2549772</v>
      </c>
      <c r="AE82">
        <v>0</v>
      </c>
      <c r="AF82">
        <v>-4101808.3751047398</v>
      </c>
      <c r="AG82">
        <v>0</v>
      </c>
      <c r="AH82">
        <v>2143793.7706701602</v>
      </c>
      <c r="AI82">
        <v>2111835.3991466402</v>
      </c>
      <c r="AJ82">
        <v>20037558.792618498</v>
      </c>
      <c r="AK82">
        <v>70043.268519389399</v>
      </c>
      <c r="AL82">
        <v>441111.75851525902</v>
      </c>
      <c r="AM82">
        <v>-1059655.916826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-3393398.30197785</v>
      </c>
      <c r="AU82">
        <v>0</v>
      </c>
      <c r="AV82">
        <v>46871742.650538497</v>
      </c>
      <c r="AW82">
        <v>47021450.372031502</v>
      </c>
      <c r="AX82">
        <v>27129081.627969101</v>
      </c>
      <c r="AY82">
        <v>0</v>
      </c>
      <c r="AZ82">
        <v>74150532.000000596</v>
      </c>
      <c r="BB82" s="3"/>
      <c r="BC82"/>
      <c r="BD82"/>
      <c r="BE82"/>
      <c r="BF82"/>
      <c r="BG82"/>
      <c r="BH82"/>
    </row>
    <row r="83" spans="1:60" x14ac:dyDescent="0.25">
      <c r="A83" t="str">
        <f t="shared" si="2"/>
        <v>1_1_2009</v>
      </c>
      <c r="B83">
        <v>1</v>
      </c>
      <c r="C83">
        <v>1</v>
      </c>
      <c r="D83" s="162">
        <v>2009</v>
      </c>
      <c r="E83">
        <v>1318962067.99999</v>
      </c>
      <c r="F83">
        <v>1652157743</v>
      </c>
      <c r="G83">
        <v>1569203376</v>
      </c>
      <c r="H83">
        <v>1550224962.99999</v>
      </c>
      <c r="I83">
        <v>-30326754.000001501</v>
      </c>
      <c r="J83">
        <v>1538613437.2128799</v>
      </c>
      <c r="K83">
        <v>-51133960.9610487</v>
      </c>
      <c r="L83">
        <v>60094979.920444697</v>
      </c>
      <c r="M83">
        <v>0</v>
      </c>
      <c r="N83">
        <v>1.8300204332162899</v>
      </c>
      <c r="O83">
        <v>0</v>
      </c>
      <c r="P83">
        <v>9213955.7715363298</v>
      </c>
      <c r="Q83">
        <v>0.44168584296614399</v>
      </c>
      <c r="R83">
        <v>2.8468452607200301</v>
      </c>
      <c r="S83">
        <v>37106.287685291798</v>
      </c>
      <c r="T83">
        <v>10.7946765710247</v>
      </c>
      <c r="U83">
        <v>4.6405117032524004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0.18739161496492701</v>
      </c>
      <c r="AC83">
        <v>0</v>
      </c>
      <c r="AD83">
        <v>7576476.0233390303</v>
      </c>
      <c r="AE83">
        <v>0</v>
      </c>
      <c r="AF83">
        <v>-8663968.1716207601</v>
      </c>
      <c r="AG83">
        <v>0</v>
      </c>
      <c r="AH83">
        <v>-694526.970711209</v>
      </c>
      <c r="AI83">
        <v>794138.63921493199</v>
      </c>
      <c r="AJ83">
        <v>-54051389.727057099</v>
      </c>
      <c r="AK83">
        <v>4693280.8090978898</v>
      </c>
      <c r="AL83">
        <v>390402.926095573</v>
      </c>
      <c r="AM83">
        <v>-2053504.1877127399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-52009090.659354299</v>
      </c>
      <c r="AW83">
        <v>-52084094.511315502</v>
      </c>
      <c r="AX83">
        <v>21757340.511314001</v>
      </c>
      <c r="AY83">
        <v>11348341</v>
      </c>
      <c r="AZ83">
        <v>-18978413.000001501</v>
      </c>
      <c r="BB83" s="3"/>
      <c r="BC83"/>
      <c r="BD83"/>
      <c r="BE83"/>
      <c r="BF83"/>
      <c r="BG83"/>
      <c r="BH83"/>
    </row>
    <row r="84" spans="1:60" x14ac:dyDescent="0.25">
      <c r="A84" t="str">
        <f t="shared" si="2"/>
        <v>1_1_2010</v>
      </c>
      <c r="B84">
        <v>1</v>
      </c>
      <c r="C84">
        <v>1</v>
      </c>
      <c r="D84" s="162">
        <v>2010</v>
      </c>
      <c r="E84">
        <v>1348461645.99999</v>
      </c>
      <c r="F84">
        <v>1684310471</v>
      </c>
      <c r="G84">
        <v>1550224962.99999</v>
      </c>
      <c r="H84">
        <v>1584263533</v>
      </c>
      <c r="I84">
        <v>4538992.00000061</v>
      </c>
      <c r="J84">
        <v>1604045410.2853701</v>
      </c>
      <c r="K84">
        <v>37613093.593575999</v>
      </c>
      <c r="L84">
        <v>58921440.617594697</v>
      </c>
      <c r="M84">
        <v>0</v>
      </c>
      <c r="N84">
        <v>1.8402475882898399</v>
      </c>
      <c r="O84">
        <v>0</v>
      </c>
      <c r="P84">
        <v>9102911.0181594603</v>
      </c>
      <c r="Q84">
        <v>0.45513338431330602</v>
      </c>
      <c r="R84">
        <v>3.3032801750955398</v>
      </c>
      <c r="S84">
        <v>36265.8085243354</v>
      </c>
      <c r="T84">
        <v>11.0848252453225</v>
      </c>
      <c r="U84">
        <v>4.8605585541437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0.196881693882452</v>
      </c>
      <c r="AC84">
        <v>0</v>
      </c>
      <c r="AD84">
        <v>-827850.52985886403</v>
      </c>
      <c r="AE84">
        <v>0</v>
      </c>
      <c r="AF84">
        <v>-231835.43858405799</v>
      </c>
      <c r="AG84">
        <v>0</v>
      </c>
      <c r="AH84">
        <v>929015.063351057</v>
      </c>
      <c r="AI84">
        <v>9464651.1578573305</v>
      </c>
      <c r="AJ84">
        <v>25220989.861586001</v>
      </c>
      <c r="AK84">
        <v>2558405.3966358099</v>
      </c>
      <c r="AL84">
        <v>905006.83228622796</v>
      </c>
      <c r="AM84">
        <v>-2828629.75863329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-354481.77556221199</v>
      </c>
      <c r="AU84">
        <v>0</v>
      </c>
      <c r="AV84">
        <v>34835270.809078</v>
      </c>
      <c r="AW84">
        <v>34444445.927095398</v>
      </c>
      <c r="AX84">
        <v>-29905453.927094799</v>
      </c>
      <c r="AY84">
        <v>29499578</v>
      </c>
      <c r="AZ84">
        <v>34038570.000000603</v>
      </c>
      <c r="BB84" s="3"/>
      <c r="BC84"/>
      <c r="BD84"/>
      <c r="BE84"/>
      <c r="BF84"/>
      <c r="BG84"/>
      <c r="BH84"/>
    </row>
    <row r="85" spans="1:60" x14ac:dyDescent="0.25">
      <c r="A85" t="str">
        <f t="shared" si="2"/>
        <v>1_1_2011</v>
      </c>
      <c r="B85">
        <v>1</v>
      </c>
      <c r="C85">
        <v>1</v>
      </c>
      <c r="D85" s="162">
        <v>2011</v>
      </c>
      <c r="E85">
        <v>1348461645.99999</v>
      </c>
      <c r="F85">
        <v>1684310471</v>
      </c>
      <c r="G85">
        <v>1584263533</v>
      </c>
      <c r="H85">
        <v>1649966415</v>
      </c>
      <c r="I85">
        <v>65702881.999999799</v>
      </c>
      <c r="J85">
        <v>1646009310.04217</v>
      </c>
      <c r="K85">
        <v>41963899.756801903</v>
      </c>
      <c r="L85">
        <v>59029313.630040102</v>
      </c>
      <c r="M85">
        <v>0</v>
      </c>
      <c r="N85">
        <v>1.85648633936772</v>
      </c>
      <c r="O85">
        <v>0</v>
      </c>
      <c r="P85">
        <v>9187108.4648355693</v>
      </c>
      <c r="Q85">
        <v>0.45042543885263497</v>
      </c>
      <c r="R85">
        <v>4.05484602852931</v>
      </c>
      <c r="S85">
        <v>35665.449243729599</v>
      </c>
      <c r="T85">
        <v>11.381459884458501</v>
      </c>
      <c r="U85">
        <v>4.8247493441129699</v>
      </c>
      <c r="V85">
        <v>0</v>
      </c>
      <c r="W85">
        <v>0</v>
      </c>
      <c r="X85">
        <v>0</v>
      </c>
      <c r="Y85">
        <v>0</v>
      </c>
      <c r="Z85">
        <v>0.121694376318953</v>
      </c>
      <c r="AA85">
        <v>0</v>
      </c>
      <c r="AB85">
        <v>0.361489874366067</v>
      </c>
      <c r="AC85">
        <v>0</v>
      </c>
      <c r="AD85">
        <v>5292412.7974693701</v>
      </c>
      <c r="AE85">
        <v>0</v>
      </c>
      <c r="AF85">
        <v>-1244932.4643262499</v>
      </c>
      <c r="AG85">
        <v>0</v>
      </c>
      <c r="AH85">
        <v>3563907.5140889999</v>
      </c>
      <c r="AI85">
        <v>-3084921.71585907</v>
      </c>
      <c r="AJ85">
        <v>37006120.496720403</v>
      </c>
      <c r="AK85">
        <v>1797960.95260243</v>
      </c>
      <c r="AL85">
        <v>967299.23611739895</v>
      </c>
      <c r="AM85">
        <v>487578.54252328299</v>
      </c>
      <c r="AN85">
        <v>0</v>
      </c>
      <c r="AO85">
        <v>0</v>
      </c>
      <c r="AP85">
        <v>0</v>
      </c>
      <c r="AQ85">
        <v>0</v>
      </c>
      <c r="AR85">
        <v>206518.87080612799</v>
      </c>
      <c r="AS85">
        <v>0</v>
      </c>
      <c r="AT85">
        <v>-2833361.3475110498</v>
      </c>
      <c r="AU85">
        <v>0</v>
      </c>
      <c r="AV85">
        <v>42158582.882631697</v>
      </c>
      <c r="AW85">
        <v>42273348.880537897</v>
      </c>
      <c r="AX85">
        <v>23429533.119461998</v>
      </c>
      <c r="AY85">
        <v>0</v>
      </c>
      <c r="AZ85">
        <v>65702881.999999799</v>
      </c>
      <c r="BB85" s="3"/>
      <c r="BC85"/>
      <c r="BD85"/>
      <c r="BE85"/>
      <c r="BF85"/>
      <c r="BG85"/>
      <c r="BH85"/>
    </row>
    <row r="86" spans="1:60" x14ac:dyDescent="0.25">
      <c r="A86" t="str">
        <f t="shared" si="2"/>
        <v>1_1_2012</v>
      </c>
      <c r="B86">
        <v>1</v>
      </c>
      <c r="C86">
        <v>1</v>
      </c>
      <c r="D86" s="162">
        <v>2012</v>
      </c>
      <c r="E86">
        <v>1348461645.99999</v>
      </c>
      <c r="F86">
        <v>1684310471</v>
      </c>
      <c r="G86">
        <v>1649966415</v>
      </c>
      <c r="H86">
        <v>1684310471</v>
      </c>
      <c r="I86">
        <v>34344055.999999903</v>
      </c>
      <c r="J86">
        <v>1680830799.7675099</v>
      </c>
      <c r="K86">
        <v>34821489.725339599</v>
      </c>
      <c r="L86">
        <v>60620023.984365799</v>
      </c>
      <c r="M86">
        <v>0</v>
      </c>
      <c r="N86">
        <v>1.8698545848518999</v>
      </c>
      <c r="O86">
        <v>0</v>
      </c>
      <c r="P86">
        <v>9293102.7426205203</v>
      </c>
      <c r="Q86">
        <v>0.44631449946228402</v>
      </c>
      <c r="R86">
        <v>4.08321637315274</v>
      </c>
      <c r="S86">
        <v>35327.404692929696</v>
      </c>
      <c r="T86">
        <v>11.2691753249984</v>
      </c>
      <c r="U86">
        <v>4.8815823185081504</v>
      </c>
      <c r="V86">
        <v>0</v>
      </c>
      <c r="W86">
        <v>0</v>
      </c>
      <c r="X86">
        <v>0</v>
      </c>
      <c r="Y86">
        <v>0</v>
      </c>
      <c r="Z86">
        <v>0.617326143067772</v>
      </c>
      <c r="AA86">
        <v>0</v>
      </c>
      <c r="AB86">
        <v>0.367197034835056</v>
      </c>
      <c r="AC86">
        <v>0</v>
      </c>
      <c r="AD86">
        <v>34056833.274211898</v>
      </c>
      <c r="AE86">
        <v>0</v>
      </c>
      <c r="AF86">
        <v>-761276.86983101396</v>
      </c>
      <c r="AG86">
        <v>0</v>
      </c>
      <c r="AH86">
        <v>4520869.1020523701</v>
      </c>
      <c r="AI86">
        <v>-2790859.3130603498</v>
      </c>
      <c r="AJ86">
        <v>1373663.23603232</v>
      </c>
      <c r="AK86">
        <v>1018230.84464267</v>
      </c>
      <c r="AL86">
        <v>-381577.61832554499</v>
      </c>
      <c r="AM86">
        <v>-780231.19543594203</v>
      </c>
      <c r="AN86">
        <v>0</v>
      </c>
      <c r="AO86">
        <v>0</v>
      </c>
      <c r="AP86">
        <v>0</v>
      </c>
      <c r="AQ86">
        <v>0</v>
      </c>
      <c r="AR86">
        <v>892429.71278777299</v>
      </c>
      <c r="AS86">
        <v>0</v>
      </c>
      <c r="AT86">
        <v>-128788.967658838</v>
      </c>
      <c r="AU86">
        <v>0</v>
      </c>
      <c r="AV86">
        <v>37019292.205415301</v>
      </c>
      <c r="AW86">
        <v>37171418.950360298</v>
      </c>
      <c r="AX86">
        <v>-2827362.9503604299</v>
      </c>
      <c r="AY86">
        <v>0</v>
      </c>
      <c r="AZ86">
        <v>34344055.999999903</v>
      </c>
      <c r="BB86" s="3"/>
      <c r="BC86"/>
      <c r="BD86"/>
      <c r="BE86"/>
      <c r="BF86"/>
      <c r="BG86"/>
      <c r="BH86"/>
    </row>
    <row r="87" spans="1:60" x14ac:dyDescent="0.25">
      <c r="A87" t="str">
        <f t="shared" si="2"/>
        <v>1_1_2013</v>
      </c>
      <c r="B87">
        <v>1</v>
      </c>
      <c r="C87">
        <v>1</v>
      </c>
      <c r="D87" s="162">
        <v>2013</v>
      </c>
      <c r="E87">
        <v>1348461645.99999</v>
      </c>
      <c r="F87">
        <v>1684310471</v>
      </c>
      <c r="G87">
        <v>1684310471</v>
      </c>
      <c r="H87">
        <v>1692923428</v>
      </c>
      <c r="I87">
        <v>8612957.0000004098</v>
      </c>
      <c r="J87">
        <v>1699096444.4451699</v>
      </c>
      <c r="K87">
        <v>18265644.677651301</v>
      </c>
      <c r="L87">
        <v>61912327.9651917</v>
      </c>
      <c r="M87">
        <v>0</v>
      </c>
      <c r="N87">
        <v>2.0023978015123198</v>
      </c>
      <c r="O87">
        <v>0</v>
      </c>
      <c r="P87">
        <v>9387755.4966509305</v>
      </c>
      <c r="Q87">
        <v>0.44664992778050999</v>
      </c>
      <c r="R87">
        <v>3.9249606180582401</v>
      </c>
      <c r="S87">
        <v>35621.551276388702</v>
      </c>
      <c r="T87">
        <v>10.9305916687006</v>
      </c>
      <c r="U87">
        <v>4.8838862169610398</v>
      </c>
      <c r="V87">
        <v>0</v>
      </c>
      <c r="W87">
        <v>0</v>
      </c>
      <c r="X87">
        <v>0</v>
      </c>
      <c r="Y87">
        <v>0</v>
      </c>
      <c r="Z87">
        <v>1.54039834070297</v>
      </c>
      <c r="AA87">
        <v>0</v>
      </c>
      <c r="AB87">
        <v>0.367197034835056</v>
      </c>
      <c r="AC87">
        <v>0</v>
      </c>
      <c r="AD87">
        <v>31782513.388175</v>
      </c>
      <c r="AE87">
        <v>0</v>
      </c>
      <c r="AF87">
        <v>-9438479.9765930194</v>
      </c>
      <c r="AG87">
        <v>0</v>
      </c>
      <c r="AH87">
        <v>4096124.3669574698</v>
      </c>
      <c r="AI87">
        <v>190686.59245023801</v>
      </c>
      <c r="AJ87">
        <v>-7715899.1656111795</v>
      </c>
      <c r="AK87">
        <v>-983738.51997499599</v>
      </c>
      <c r="AL87">
        <v>-1149348.58468845</v>
      </c>
      <c r="AM87">
        <v>-38631.675695875099</v>
      </c>
      <c r="AN87">
        <v>0</v>
      </c>
      <c r="AO87">
        <v>0</v>
      </c>
      <c r="AP87">
        <v>0</v>
      </c>
      <c r="AQ87">
        <v>0</v>
      </c>
      <c r="AR87">
        <v>1713549.4993594701</v>
      </c>
      <c r="AS87">
        <v>0</v>
      </c>
      <c r="AT87">
        <v>0</v>
      </c>
      <c r="AU87">
        <v>0</v>
      </c>
      <c r="AV87">
        <v>18456775.9243786</v>
      </c>
      <c r="AW87">
        <v>18236238.4257937</v>
      </c>
      <c r="AX87">
        <v>-9623281.4257933199</v>
      </c>
      <c r="AY87">
        <v>0</v>
      </c>
      <c r="AZ87">
        <v>8612957.0000004098</v>
      </c>
      <c r="BB87" s="3"/>
      <c r="BC87"/>
      <c r="BD87"/>
      <c r="BE87"/>
      <c r="BF87"/>
      <c r="BG87"/>
      <c r="BH87"/>
    </row>
    <row r="88" spans="1:60" x14ac:dyDescent="0.25">
      <c r="A88" t="str">
        <f t="shared" si="2"/>
        <v>1_1_2014</v>
      </c>
      <c r="B88">
        <v>1</v>
      </c>
      <c r="C88">
        <v>1</v>
      </c>
      <c r="D88" s="162">
        <v>2014</v>
      </c>
      <c r="E88">
        <v>1348461645.99999</v>
      </c>
      <c r="F88">
        <v>1684310471</v>
      </c>
      <c r="G88">
        <v>1692923428</v>
      </c>
      <c r="H88">
        <v>1741056553</v>
      </c>
      <c r="I88">
        <v>48133124.999999397</v>
      </c>
      <c r="J88">
        <v>1731291381.2421999</v>
      </c>
      <c r="K88">
        <v>32194936.797029201</v>
      </c>
      <c r="L88">
        <v>63808073.878680401</v>
      </c>
      <c r="M88">
        <v>0</v>
      </c>
      <c r="N88">
        <v>1.97437898713241</v>
      </c>
      <c r="O88">
        <v>0</v>
      </c>
      <c r="P88">
        <v>9499424.7345857695</v>
      </c>
      <c r="Q88">
        <v>0.44625592959895699</v>
      </c>
      <c r="R88">
        <v>3.7144731767193302</v>
      </c>
      <c r="S88">
        <v>35751.001409943201</v>
      </c>
      <c r="T88">
        <v>10.899748533767299</v>
      </c>
      <c r="U88">
        <v>5.1363096295287498</v>
      </c>
      <c r="V88">
        <v>0</v>
      </c>
      <c r="W88">
        <v>0</v>
      </c>
      <c r="X88">
        <v>0</v>
      </c>
      <c r="Y88">
        <v>0</v>
      </c>
      <c r="Z88">
        <v>2.4930767871465198</v>
      </c>
      <c r="AA88">
        <v>0</v>
      </c>
      <c r="AB88">
        <v>0.59594222452211998</v>
      </c>
      <c r="AC88">
        <v>0</v>
      </c>
      <c r="AD88">
        <v>43669008.819857001</v>
      </c>
      <c r="AE88">
        <v>0</v>
      </c>
      <c r="AF88">
        <v>1667299.61411317</v>
      </c>
      <c r="AG88">
        <v>0</v>
      </c>
      <c r="AH88">
        <v>4833476.8260790398</v>
      </c>
      <c r="AI88">
        <v>-258866.665299471</v>
      </c>
      <c r="AJ88">
        <v>-10587244.114600999</v>
      </c>
      <c r="AK88">
        <v>-596328.76811278996</v>
      </c>
      <c r="AL88">
        <v>-130537.607658151</v>
      </c>
      <c r="AM88">
        <v>-3241034.64073114</v>
      </c>
      <c r="AN88">
        <v>0</v>
      </c>
      <c r="AO88">
        <v>0</v>
      </c>
      <c r="AP88">
        <v>0</v>
      </c>
      <c r="AQ88">
        <v>0</v>
      </c>
      <c r="AR88">
        <v>1781471.4117050599</v>
      </c>
      <c r="AS88">
        <v>0</v>
      </c>
      <c r="AT88">
        <v>-4823398.37608256</v>
      </c>
      <c r="AU88">
        <v>0</v>
      </c>
      <c r="AV88">
        <v>32313846.499269199</v>
      </c>
      <c r="AW88">
        <v>32235599.6816939</v>
      </c>
      <c r="AX88">
        <v>15897525.3183055</v>
      </c>
      <c r="AY88">
        <v>0</v>
      </c>
      <c r="AZ88">
        <v>48133124.999999397</v>
      </c>
      <c r="BB88" s="3"/>
      <c r="BC88"/>
      <c r="BD88"/>
      <c r="BE88"/>
      <c r="BF88"/>
      <c r="BG88"/>
      <c r="BH88"/>
    </row>
    <row r="89" spans="1:60" x14ac:dyDescent="0.25">
      <c r="A89" t="str">
        <f t="shared" si="2"/>
        <v>1_1_2015</v>
      </c>
      <c r="B89">
        <v>1</v>
      </c>
      <c r="C89">
        <v>1</v>
      </c>
      <c r="D89" s="162">
        <v>2015</v>
      </c>
      <c r="E89">
        <v>1348461645.99999</v>
      </c>
      <c r="F89">
        <v>1684310471</v>
      </c>
      <c r="G89">
        <v>1741056553</v>
      </c>
      <c r="H89">
        <v>1722971063.99999</v>
      </c>
      <c r="I89">
        <v>-18085489.000000302</v>
      </c>
      <c r="J89">
        <v>1666000986.88116</v>
      </c>
      <c r="K89">
        <v>-65290394.361030303</v>
      </c>
      <c r="L89">
        <v>64475637.401056699</v>
      </c>
      <c r="M89">
        <v>0</v>
      </c>
      <c r="N89">
        <v>2.1168833723129099</v>
      </c>
      <c r="O89">
        <v>0</v>
      </c>
      <c r="P89">
        <v>9597316.0393252391</v>
      </c>
      <c r="Q89">
        <v>0.44720697187630298</v>
      </c>
      <c r="R89">
        <v>2.73275402862396</v>
      </c>
      <c r="S89">
        <v>36768.102004864297</v>
      </c>
      <c r="T89">
        <v>10.9063403568839</v>
      </c>
      <c r="U89">
        <v>5.1597966592073101</v>
      </c>
      <c r="V89">
        <v>9.1646074151670906E-2</v>
      </c>
      <c r="W89">
        <v>0</v>
      </c>
      <c r="X89">
        <v>0</v>
      </c>
      <c r="Y89">
        <v>0</v>
      </c>
      <c r="Z89">
        <v>3.4930767871465198</v>
      </c>
      <c r="AA89">
        <v>0</v>
      </c>
      <c r="AB89">
        <v>0.90019945142733404</v>
      </c>
      <c r="AC89">
        <v>0</v>
      </c>
      <c r="AD89">
        <v>21896623.291723799</v>
      </c>
      <c r="AE89">
        <v>0</v>
      </c>
      <c r="AF89">
        <v>-9179395.2556783203</v>
      </c>
      <c r="AG89">
        <v>0</v>
      </c>
      <c r="AH89">
        <v>4476336.3171231505</v>
      </c>
      <c r="AI89">
        <v>592978.30352722295</v>
      </c>
      <c r="AJ89">
        <v>-56805522.865678698</v>
      </c>
      <c r="AK89">
        <v>-3452935.8546669302</v>
      </c>
      <c r="AL89">
        <v>-43430.436206307299</v>
      </c>
      <c r="AM89">
        <v>-426908.92900737398</v>
      </c>
      <c r="AN89">
        <v>-18429511.436455</v>
      </c>
      <c r="AO89">
        <v>0</v>
      </c>
      <c r="AP89">
        <v>0</v>
      </c>
      <c r="AQ89">
        <v>0</v>
      </c>
      <c r="AR89">
        <v>1945385.4216439</v>
      </c>
      <c r="AS89">
        <v>0</v>
      </c>
      <c r="AT89">
        <v>-6173703.7897816701</v>
      </c>
      <c r="AU89">
        <v>0</v>
      </c>
      <c r="AV89">
        <v>-65600085.233456299</v>
      </c>
      <c r="AW89">
        <v>-65425581.242037199</v>
      </c>
      <c r="AX89">
        <v>47340092.242036797</v>
      </c>
      <c r="AY89">
        <v>0</v>
      </c>
      <c r="AZ89">
        <v>-18085489.000000302</v>
      </c>
      <c r="BB89" s="3"/>
      <c r="BC89"/>
      <c r="BD89"/>
      <c r="BE89"/>
      <c r="BF89"/>
      <c r="BG89"/>
      <c r="BH89"/>
    </row>
    <row r="90" spans="1:60" x14ac:dyDescent="0.25">
      <c r="A90" t="str">
        <f t="shared" si="2"/>
        <v>1_1_2016</v>
      </c>
      <c r="B90">
        <v>1</v>
      </c>
      <c r="C90">
        <v>1</v>
      </c>
      <c r="D90" s="162">
        <v>2016</v>
      </c>
      <c r="E90">
        <v>1348461645.99999</v>
      </c>
      <c r="F90">
        <v>1684310471</v>
      </c>
      <c r="G90">
        <v>1722971063.99999</v>
      </c>
      <c r="H90">
        <v>1698078949.99999</v>
      </c>
      <c r="I90">
        <v>-24892114.0000007</v>
      </c>
      <c r="J90">
        <v>1647208060.6629601</v>
      </c>
      <c r="K90">
        <v>-18792926.218200501</v>
      </c>
      <c r="L90">
        <v>64972951.721614502</v>
      </c>
      <c r="M90">
        <v>0</v>
      </c>
      <c r="N90">
        <v>2.1667661301475198</v>
      </c>
      <c r="O90">
        <v>0</v>
      </c>
      <c r="P90">
        <v>9670646.8315011896</v>
      </c>
      <c r="Q90">
        <v>0.44695859518805098</v>
      </c>
      <c r="R90">
        <v>2.4309537042598199</v>
      </c>
      <c r="S90">
        <v>37585.313674696801</v>
      </c>
      <c r="T90">
        <v>10.821973808181999</v>
      </c>
      <c r="U90">
        <v>5.6674323375601503</v>
      </c>
      <c r="V90">
        <v>0.18329214830334101</v>
      </c>
      <c r="W90">
        <v>0</v>
      </c>
      <c r="X90">
        <v>0</v>
      </c>
      <c r="Y90">
        <v>0</v>
      </c>
      <c r="Z90">
        <v>4.4930767871465198</v>
      </c>
      <c r="AA90">
        <v>0</v>
      </c>
      <c r="AB90">
        <v>0.99489204826816402</v>
      </c>
      <c r="AC90">
        <v>0</v>
      </c>
      <c r="AD90">
        <v>27846209.427798301</v>
      </c>
      <c r="AE90">
        <v>0</v>
      </c>
      <c r="AF90">
        <v>-2839353.9902645098</v>
      </c>
      <c r="AG90">
        <v>0</v>
      </c>
      <c r="AH90">
        <v>3372092.24580839</v>
      </c>
      <c r="AI90">
        <v>-160391.836134326</v>
      </c>
      <c r="AJ90">
        <v>-21017967.073092699</v>
      </c>
      <c r="AK90">
        <v>-2519911.4895121199</v>
      </c>
      <c r="AL90">
        <v>-350354.747213631</v>
      </c>
      <c r="AM90">
        <v>-6767623.4699350204</v>
      </c>
      <c r="AN90">
        <v>-17715892.549517602</v>
      </c>
      <c r="AO90">
        <v>0</v>
      </c>
      <c r="AP90">
        <v>0</v>
      </c>
      <c r="AQ90">
        <v>0</v>
      </c>
      <c r="AR90">
        <v>1925177.4355315201</v>
      </c>
      <c r="AS90">
        <v>0</v>
      </c>
      <c r="AT90">
        <v>-2224423.2472283002</v>
      </c>
      <c r="AU90">
        <v>0</v>
      </c>
      <c r="AV90">
        <v>-20452439.293760002</v>
      </c>
      <c r="AW90">
        <v>-20096797.6319221</v>
      </c>
      <c r="AX90">
        <v>-4795316.3680785503</v>
      </c>
      <c r="AY90">
        <v>0</v>
      </c>
      <c r="AZ90">
        <v>-24892114.0000007</v>
      </c>
      <c r="BB90" s="3"/>
      <c r="BC90"/>
      <c r="BD90"/>
      <c r="BE90"/>
      <c r="BF90"/>
      <c r="BG90"/>
      <c r="BH90"/>
    </row>
    <row r="91" spans="1:60" x14ac:dyDescent="0.25">
      <c r="A91" t="str">
        <f t="shared" si="2"/>
        <v>1_1_2017</v>
      </c>
      <c r="B91">
        <v>1</v>
      </c>
      <c r="C91">
        <v>1</v>
      </c>
      <c r="D91" s="162">
        <v>2017</v>
      </c>
      <c r="E91">
        <v>1348461645.99999</v>
      </c>
      <c r="F91">
        <v>1684310471</v>
      </c>
      <c r="G91">
        <v>1698078949.99999</v>
      </c>
      <c r="H91">
        <v>1666633098</v>
      </c>
      <c r="I91">
        <v>-31445851.999998201</v>
      </c>
      <c r="J91">
        <v>1698018853.8032801</v>
      </c>
      <c r="K91">
        <v>50810793.140313402</v>
      </c>
      <c r="L91">
        <v>66908995.533109598</v>
      </c>
      <c r="M91">
        <v>0</v>
      </c>
      <c r="N91">
        <v>2.1247639014318298</v>
      </c>
      <c r="O91">
        <v>0</v>
      </c>
      <c r="P91">
        <v>9766946.3240716998</v>
      </c>
      <c r="Q91">
        <v>0.44589046285177097</v>
      </c>
      <c r="R91">
        <v>2.6448248546655302</v>
      </c>
      <c r="S91">
        <v>38434.438182861901</v>
      </c>
      <c r="T91">
        <v>10.630065689936499</v>
      </c>
      <c r="U91">
        <v>5.8191674142728997</v>
      </c>
      <c r="V91">
        <v>0.18329214830334101</v>
      </c>
      <c r="W91">
        <v>0</v>
      </c>
      <c r="X91">
        <v>0</v>
      </c>
      <c r="Y91">
        <v>0</v>
      </c>
      <c r="Z91">
        <v>5.4930767871465198</v>
      </c>
      <c r="AA91">
        <v>0</v>
      </c>
      <c r="AB91">
        <v>0.99489204826816402</v>
      </c>
      <c r="AC91">
        <v>0</v>
      </c>
      <c r="AD91">
        <v>35464898.237211697</v>
      </c>
      <c r="AE91">
        <v>0</v>
      </c>
      <c r="AF91">
        <v>2214898.1332454402</v>
      </c>
      <c r="AG91">
        <v>0</v>
      </c>
      <c r="AH91">
        <v>4125890.6057499298</v>
      </c>
      <c r="AI91">
        <v>-796759.30012543895</v>
      </c>
      <c r="AJ91">
        <v>14861994.388033099</v>
      </c>
      <c r="AK91">
        <v>-2549904.9347272501</v>
      </c>
      <c r="AL91">
        <v>-580930.72620067105</v>
      </c>
      <c r="AM91">
        <v>-2004253.1128382201</v>
      </c>
      <c r="AN91">
        <v>0</v>
      </c>
      <c r="AO91">
        <v>0</v>
      </c>
      <c r="AP91">
        <v>0</v>
      </c>
      <c r="AQ91">
        <v>0</v>
      </c>
      <c r="AR91">
        <v>1897364.00488444</v>
      </c>
      <c r="AS91">
        <v>0</v>
      </c>
      <c r="AT91">
        <v>0</v>
      </c>
      <c r="AU91">
        <v>0</v>
      </c>
      <c r="AV91">
        <v>52633197.295233101</v>
      </c>
      <c r="AW91">
        <v>53007965.392274499</v>
      </c>
      <c r="AX91">
        <v>-84453817.3922728</v>
      </c>
      <c r="AY91">
        <v>0</v>
      </c>
      <c r="AZ91">
        <v>-31445851.999998201</v>
      </c>
      <c r="BB91" s="3"/>
      <c r="BC91"/>
      <c r="BD91"/>
      <c r="BE91"/>
      <c r="BF91"/>
      <c r="BG91"/>
      <c r="BH91"/>
    </row>
    <row r="92" spans="1:60" x14ac:dyDescent="0.25">
      <c r="A92" t="str">
        <f t="shared" si="2"/>
        <v>1_1_2018</v>
      </c>
      <c r="B92">
        <v>1</v>
      </c>
      <c r="C92">
        <v>1</v>
      </c>
      <c r="D92" s="162">
        <v>2018</v>
      </c>
      <c r="E92">
        <v>1348461645.99999</v>
      </c>
      <c r="F92">
        <v>1684310471</v>
      </c>
      <c r="G92">
        <v>1666633098</v>
      </c>
      <c r="H92">
        <v>1636184632.99999</v>
      </c>
      <c r="I92">
        <v>-30448465.0000006</v>
      </c>
      <c r="J92">
        <v>1706754998.42995</v>
      </c>
      <c r="K92">
        <v>8736144.6266765296</v>
      </c>
      <c r="L92">
        <v>67730287.340106294</v>
      </c>
      <c r="M92">
        <v>0</v>
      </c>
      <c r="N92">
        <v>2.1117986924347298</v>
      </c>
      <c r="O92">
        <v>0</v>
      </c>
      <c r="P92">
        <v>9850048.8443497792</v>
      </c>
      <c r="Q92">
        <v>0.44665465359601803</v>
      </c>
      <c r="R92">
        <v>2.9166976773397901</v>
      </c>
      <c r="S92">
        <v>39371.947471350803</v>
      </c>
      <c r="T92">
        <v>10.470464082965799</v>
      </c>
      <c r="U92">
        <v>6.0598776413956603</v>
      </c>
      <c r="V92">
        <v>9.1646074151670906E-2</v>
      </c>
      <c r="W92">
        <v>0</v>
      </c>
      <c r="X92">
        <v>0</v>
      </c>
      <c r="Y92">
        <v>0</v>
      </c>
      <c r="Z92">
        <v>6.4930767871465296</v>
      </c>
      <c r="AA92">
        <v>0</v>
      </c>
      <c r="AB92">
        <v>1</v>
      </c>
      <c r="AC92">
        <v>0.64134854155132504</v>
      </c>
      <c r="AD92">
        <v>13260553.957771299</v>
      </c>
      <c r="AE92">
        <v>0</v>
      </c>
      <c r="AF92">
        <v>495927.454859327</v>
      </c>
      <c r="AG92">
        <v>0</v>
      </c>
      <c r="AH92">
        <v>3600230.39523269</v>
      </c>
      <c r="AI92">
        <v>554508.40681325702</v>
      </c>
      <c r="AJ92">
        <v>17779821.444863498</v>
      </c>
      <c r="AK92">
        <v>-2692663.2698052302</v>
      </c>
      <c r="AL92">
        <v>-497648.09413017001</v>
      </c>
      <c r="AM92">
        <v>-3114006.8606301998</v>
      </c>
      <c r="AN92">
        <v>16932266.759183299</v>
      </c>
      <c r="AO92">
        <v>0</v>
      </c>
      <c r="AP92">
        <v>0</v>
      </c>
      <c r="AQ92">
        <v>0</v>
      </c>
      <c r="AR92">
        <v>1862227.695299</v>
      </c>
      <c r="AS92">
        <v>0</v>
      </c>
      <c r="AT92">
        <v>-103341.75097648001</v>
      </c>
      <c r="AU92">
        <v>-38464571.112231798</v>
      </c>
      <c r="AV92">
        <v>9613305.0262485798</v>
      </c>
      <c r="AW92">
        <v>9002264.4594991505</v>
      </c>
      <c r="AX92">
        <v>-39450729.459499799</v>
      </c>
      <c r="AY92">
        <v>0</v>
      </c>
      <c r="AZ92">
        <v>-30448465.0000006</v>
      </c>
      <c r="BB92" s="3"/>
      <c r="BC92"/>
      <c r="BD92"/>
      <c r="BE92"/>
      <c r="BF92"/>
      <c r="BG92"/>
      <c r="BH92"/>
    </row>
    <row r="93" spans="1:60" x14ac:dyDescent="0.25">
      <c r="A93" t="str">
        <f t="shared" si="2"/>
        <v>1_2_2002</v>
      </c>
      <c r="B93">
        <v>1</v>
      </c>
      <c r="C93">
        <v>2</v>
      </c>
      <c r="D93" s="162">
        <v>2002</v>
      </c>
      <c r="E93">
        <v>47103514.999999903</v>
      </c>
      <c r="F93">
        <v>65733970</v>
      </c>
      <c r="G93">
        <v>0</v>
      </c>
      <c r="H93">
        <v>47103514.999999903</v>
      </c>
      <c r="I93">
        <v>0</v>
      </c>
      <c r="J93">
        <v>45903014.046162903</v>
      </c>
      <c r="K93">
        <v>0</v>
      </c>
      <c r="L93">
        <v>0</v>
      </c>
      <c r="M93">
        <v>2988066.6864974699</v>
      </c>
      <c r="N93">
        <v>0</v>
      </c>
      <c r="O93">
        <v>1.22446132506114</v>
      </c>
      <c r="P93">
        <v>2748238.4134659702</v>
      </c>
      <c r="Q93">
        <v>0.38666408222786403</v>
      </c>
      <c r="R93">
        <v>1.95863721745606</v>
      </c>
      <c r="S93">
        <v>35513.769785103097</v>
      </c>
      <c r="T93">
        <v>7.6754355225931601</v>
      </c>
      <c r="U93">
        <v>3.5501668442365699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0.31724360697922399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47103514.999999903</v>
      </c>
      <c r="AZ93">
        <v>47103514.999999903</v>
      </c>
      <c r="BB93" s="3"/>
      <c r="BC93"/>
      <c r="BD93"/>
      <c r="BE93"/>
      <c r="BF93"/>
      <c r="BG93"/>
      <c r="BH93"/>
    </row>
    <row r="94" spans="1:60" x14ac:dyDescent="0.25">
      <c r="A94" t="str">
        <f t="shared" si="2"/>
        <v>1_2_2003</v>
      </c>
      <c r="B94">
        <v>1</v>
      </c>
      <c r="C94">
        <v>2</v>
      </c>
      <c r="D94" s="162">
        <v>2003</v>
      </c>
      <c r="E94">
        <v>47563478.999999903</v>
      </c>
      <c r="F94">
        <v>66035486</v>
      </c>
      <c r="G94">
        <v>47103514.999999903</v>
      </c>
      <c r="H94">
        <v>47597707.999999903</v>
      </c>
      <c r="I94">
        <v>34228.999999988497</v>
      </c>
      <c r="J94">
        <v>50240590.217927702</v>
      </c>
      <c r="K94">
        <v>3959655.6781480601</v>
      </c>
      <c r="L94">
        <v>0</v>
      </c>
      <c r="M94">
        <v>3067152.0049922299</v>
      </c>
      <c r="N94">
        <v>0</v>
      </c>
      <c r="O94">
        <v>0.95425670327989498</v>
      </c>
      <c r="P94">
        <v>2800412.0870693899</v>
      </c>
      <c r="Q94">
        <v>0.383466594956062</v>
      </c>
      <c r="R94">
        <v>2.2248293383059701</v>
      </c>
      <c r="S94">
        <v>34792.153953380403</v>
      </c>
      <c r="T94">
        <v>7.72117924132505</v>
      </c>
      <c r="U94">
        <v>3.5583851803607498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0.314175693497945</v>
      </c>
      <c r="AC94">
        <v>0</v>
      </c>
      <c r="AD94">
        <v>0</v>
      </c>
      <c r="AE94">
        <v>477974.55187603098</v>
      </c>
      <c r="AF94">
        <v>0</v>
      </c>
      <c r="AG94">
        <v>3470036.38409408</v>
      </c>
      <c r="AH94">
        <v>187881.79336039399</v>
      </c>
      <c r="AI94">
        <v>-56736.646641924599</v>
      </c>
      <c r="AJ94">
        <v>586319.97772564297</v>
      </c>
      <c r="AK94">
        <v>61111.274914226597</v>
      </c>
      <c r="AL94">
        <v>4274.4959395885999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4730861.8312680405</v>
      </c>
      <c r="AW94">
        <v>4957630.9154653205</v>
      </c>
      <c r="AX94">
        <v>-4923401.9154653298</v>
      </c>
      <c r="AY94">
        <v>459964</v>
      </c>
      <c r="AZ94">
        <v>494192.99999998801</v>
      </c>
      <c r="BB94" s="3"/>
      <c r="BC94"/>
      <c r="BD94"/>
      <c r="BE94"/>
      <c r="BF94"/>
      <c r="BG94"/>
      <c r="BH94"/>
    </row>
    <row r="95" spans="1:60" x14ac:dyDescent="0.25">
      <c r="A95" t="str">
        <f t="shared" si="2"/>
        <v>1_2_2004</v>
      </c>
      <c r="B95">
        <v>1</v>
      </c>
      <c r="C95">
        <v>2</v>
      </c>
      <c r="D95" s="162">
        <v>2004</v>
      </c>
      <c r="E95">
        <v>47563478.999999903</v>
      </c>
      <c r="F95">
        <v>66035486</v>
      </c>
      <c r="G95">
        <v>47597707.999999903</v>
      </c>
      <c r="H95">
        <v>52276659</v>
      </c>
      <c r="I95">
        <v>4678951.0000000298</v>
      </c>
      <c r="J95">
        <v>52973640.863554202</v>
      </c>
      <c r="K95">
        <v>2733050.6456265198</v>
      </c>
      <c r="L95">
        <v>0</v>
      </c>
      <c r="M95">
        <v>2963269.7546655</v>
      </c>
      <c r="N95">
        <v>0</v>
      </c>
      <c r="O95">
        <v>0.88758600432110801</v>
      </c>
      <c r="P95">
        <v>2846929.32774525</v>
      </c>
      <c r="Q95">
        <v>0.380213079512498</v>
      </c>
      <c r="R95">
        <v>2.5316819613867998</v>
      </c>
      <c r="S95">
        <v>33820.029088857598</v>
      </c>
      <c r="T95">
        <v>7.7640478477194597</v>
      </c>
      <c r="U95">
        <v>3.5583851803607498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0.314175693497945</v>
      </c>
      <c r="AC95">
        <v>0</v>
      </c>
      <c r="AD95">
        <v>0</v>
      </c>
      <c r="AE95">
        <v>592553.47103048302</v>
      </c>
      <c r="AF95">
        <v>0</v>
      </c>
      <c r="AG95">
        <v>997333.86788032402</v>
      </c>
      <c r="AH95">
        <v>204139.706955898</v>
      </c>
      <c r="AI95">
        <v>-63893.657230131001</v>
      </c>
      <c r="AJ95">
        <v>625946.10631791898</v>
      </c>
      <c r="AK95">
        <v>88483.847317832493</v>
      </c>
      <c r="AL95">
        <v>4470.1451669099797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2449033.4874392301</v>
      </c>
      <c r="AW95">
        <v>2500458.18420154</v>
      </c>
      <c r="AX95">
        <v>2178492.8157984898</v>
      </c>
      <c r="AY95">
        <v>0</v>
      </c>
      <c r="AZ95">
        <v>4678951.0000000298</v>
      </c>
      <c r="BB95" s="3"/>
      <c r="BC95"/>
      <c r="BD95"/>
      <c r="BE95"/>
      <c r="BF95"/>
      <c r="BG95"/>
      <c r="BH95"/>
    </row>
    <row r="96" spans="1:60" x14ac:dyDescent="0.25">
      <c r="A96" t="str">
        <f t="shared" si="2"/>
        <v>1_2_2005</v>
      </c>
      <c r="B96">
        <v>1</v>
      </c>
      <c r="C96">
        <v>2</v>
      </c>
      <c r="D96" s="162">
        <v>2005</v>
      </c>
      <c r="E96">
        <v>47563478.999999903</v>
      </c>
      <c r="F96">
        <v>66035486</v>
      </c>
      <c r="G96">
        <v>52276659</v>
      </c>
      <c r="H96">
        <v>58690113</v>
      </c>
      <c r="I96">
        <v>6413453.9999999898</v>
      </c>
      <c r="J96">
        <v>56291874.468673602</v>
      </c>
      <c r="K96">
        <v>3318233.6051193899</v>
      </c>
      <c r="L96">
        <v>0</v>
      </c>
      <c r="M96">
        <v>3111608.7239264101</v>
      </c>
      <c r="N96">
        <v>0</v>
      </c>
      <c r="O96">
        <v>0.84445403853827095</v>
      </c>
      <c r="P96">
        <v>2900400.9844958899</v>
      </c>
      <c r="Q96">
        <v>0.37600376212261699</v>
      </c>
      <c r="R96">
        <v>2.98787226562842</v>
      </c>
      <c r="S96">
        <v>32966.477874573997</v>
      </c>
      <c r="T96">
        <v>7.7825434993937197</v>
      </c>
      <c r="U96">
        <v>3.5583851803607498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0.314175693497945</v>
      </c>
      <c r="AC96">
        <v>0</v>
      </c>
      <c r="AD96">
        <v>0</v>
      </c>
      <c r="AE96">
        <v>1434477.9925172101</v>
      </c>
      <c r="AF96">
        <v>0</v>
      </c>
      <c r="AG96">
        <v>618073.30158322398</v>
      </c>
      <c r="AH96">
        <v>257132.187561698</v>
      </c>
      <c r="AI96">
        <v>-91190.888831175005</v>
      </c>
      <c r="AJ96">
        <v>914827.61291488202</v>
      </c>
      <c r="AK96">
        <v>84102.477512772806</v>
      </c>
      <c r="AL96">
        <v>2267.0327834586401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3219689.7160420702</v>
      </c>
      <c r="AW96">
        <v>3285816.2216868498</v>
      </c>
      <c r="AX96">
        <v>3127637.7783131399</v>
      </c>
      <c r="AY96">
        <v>0</v>
      </c>
      <c r="AZ96">
        <v>6413453.9999999898</v>
      </c>
      <c r="BB96" s="3"/>
      <c r="BC96"/>
      <c r="BD96"/>
      <c r="BE96"/>
      <c r="BF96"/>
      <c r="BG96"/>
      <c r="BH96"/>
    </row>
    <row r="97" spans="1:60" x14ac:dyDescent="0.25">
      <c r="A97" t="str">
        <f t="shared" si="2"/>
        <v>1_2_2006</v>
      </c>
      <c r="B97">
        <v>1</v>
      </c>
      <c r="C97">
        <v>2</v>
      </c>
      <c r="D97" s="162">
        <v>2006</v>
      </c>
      <c r="E97">
        <v>47563478.999999903</v>
      </c>
      <c r="F97">
        <v>66035486</v>
      </c>
      <c r="G97">
        <v>58690113</v>
      </c>
      <c r="H97">
        <v>64424944.999999903</v>
      </c>
      <c r="I97">
        <v>5734831.9999999497</v>
      </c>
      <c r="J97">
        <v>59476936.942115501</v>
      </c>
      <c r="K97">
        <v>3185062.47344191</v>
      </c>
      <c r="L97">
        <v>0</v>
      </c>
      <c r="M97">
        <v>3372635.91564218</v>
      </c>
      <c r="N97">
        <v>0</v>
      </c>
      <c r="O97">
        <v>0.82515410950917401</v>
      </c>
      <c r="P97">
        <v>2968493.4504525298</v>
      </c>
      <c r="Q97">
        <v>0.375386769583476</v>
      </c>
      <c r="R97">
        <v>3.27363007287587</v>
      </c>
      <c r="S97">
        <v>31633.004303496102</v>
      </c>
      <c r="T97">
        <v>7.8729895351010697</v>
      </c>
      <c r="U97">
        <v>3.6039527806618099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0.314175693497945</v>
      </c>
      <c r="AC97">
        <v>0</v>
      </c>
      <c r="AD97">
        <v>0</v>
      </c>
      <c r="AE97">
        <v>1819559.5854696501</v>
      </c>
      <c r="AF97">
        <v>0</v>
      </c>
      <c r="AG97">
        <v>471726.232034699</v>
      </c>
      <c r="AH97">
        <v>334696.57794892002</v>
      </c>
      <c r="AI97">
        <v>-8462.8485607797502</v>
      </c>
      <c r="AJ97">
        <v>585819.871872638</v>
      </c>
      <c r="AK97">
        <v>158842.55717449199</v>
      </c>
      <c r="AL97">
        <v>13231.474841990999</v>
      </c>
      <c r="AM97">
        <v>-30969.130079043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3344444.32070257</v>
      </c>
      <c r="AW97">
        <v>3387186.7005968299</v>
      </c>
      <c r="AX97">
        <v>2347645.2994031198</v>
      </c>
      <c r="AY97">
        <v>0</v>
      </c>
      <c r="AZ97">
        <v>5734831.9999999497</v>
      </c>
      <c r="BB97" s="3"/>
      <c r="BC97"/>
      <c r="BD97"/>
      <c r="BE97"/>
      <c r="BF97"/>
      <c r="BG97"/>
      <c r="BH97"/>
    </row>
    <row r="98" spans="1:60" x14ac:dyDescent="0.25">
      <c r="A98" t="str">
        <f t="shared" si="2"/>
        <v>1_2_2007</v>
      </c>
      <c r="B98">
        <v>1</v>
      </c>
      <c r="C98">
        <v>2</v>
      </c>
      <c r="D98" s="162">
        <v>2007</v>
      </c>
      <c r="E98">
        <v>49238964.999999903</v>
      </c>
      <c r="F98">
        <v>73818234</v>
      </c>
      <c r="G98">
        <v>64424944.999999903</v>
      </c>
      <c r="H98">
        <v>70014924</v>
      </c>
      <c r="I98">
        <v>3914493.0000000498</v>
      </c>
      <c r="J98">
        <v>64221250.5767387</v>
      </c>
      <c r="K98">
        <v>845347.29856105801</v>
      </c>
      <c r="L98">
        <v>0</v>
      </c>
      <c r="M98">
        <v>3742531.7688472499</v>
      </c>
      <c r="N98">
        <v>0</v>
      </c>
      <c r="O98">
        <v>0.99802413345686802</v>
      </c>
      <c r="P98">
        <v>2929215.4723490099</v>
      </c>
      <c r="Q98">
        <v>0.37154202438963502</v>
      </c>
      <c r="R98">
        <v>3.4715382637713801</v>
      </c>
      <c r="S98">
        <v>32002.695562030302</v>
      </c>
      <c r="T98">
        <v>7.6807238155797899</v>
      </c>
      <c r="U98">
        <v>3.9632681860798602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0.30348503466715798</v>
      </c>
      <c r="AC98">
        <v>0</v>
      </c>
      <c r="AD98">
        <v>0</v>
      </c>
      <c r="AE98">
        <v>2492365.51216044</v>
      </c>
      <c r="AF98">
        <v>0</v>
      </c>
      <c r="AG98">
        <v>-1420060.36770674</v>
      </c>
      <c r="AH98">
        <v>106730.81486739501</v>
      </c>
      <c r="AI98">
        <v>-170590.5963647</v>
      </c>
      <c r="AJ98">
        <v>436881.982436691</v>
      </c>
      <c r="AK98">
        <v>-74735.089561930596</v>
      </c>
      <c r="AL98">
        <v>-34145.676688257801</v>
      </c>
      <c r="AM98">
        <v>-183676.31592011699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1152770.2632227701</v>
      </c>
      <c r="AW98">
        <v>1155828.7604636799</v>
      </c>
      <c r="AX98">
        <v>2758664.2395363702</v>
      </c>
      <c r="AY98">
        <v>1675486</v>
      </c>
      <c r="AZ98">
        <v>5589979.0000000503</v>
      </c>
      <c r="BB98" s="3"/>
      <c r="BC98"/>
      <c r="BD98"/>
      <c r="BE98"/>
      <c r="BF98"/>
      <c r="BG98"/>
      <c r="BH98"/>
    </row>
    <row r="99" spans="1:60" x14ac:dyDescent="0.25">
      <c r="A99" t="str">
        <f t="shared" si="2"/>
        <v>1_2_2008</v>
      </c>
      <c r="B99">
        <v>1</v>
      </c>
      <c r="C99">
        <v>2</v>
      </c>
      <c r="D99" s="162">
        <v>2008</v>
      </c>
      <c r="E99">
        <v>53725603.999999903</v>
      </c>
      <c r="F99">
        <v>78291320</v>
      </c>
      <c r="G99">
        <v>70014924</v>
      </c>
      <c r="H99">
        <v>83554060.999999896</v>
      </c>
      <c r="I99">
        <v>9052497.9999999292</v>
      </c>
      <c r="J99">
        <v>75901735.735325798</v>
      </c>
      <c r="K99">
        <v>7361037.26992549</v>
      </c>
      <c r="L99">
        <v>0</v>
      </c>
      <c r="M99">
        <v>3896924.8286649799</v>
      </c>
      <c r="N99">
        <v>0</v>
      </c>
      <c r="O99">
        <v>0.93977045666623504</v>
      </c>
      <c r="P99">
        <v>2895500.65182896</v>
      </c>
      <c r="Q99">
        <v>0.35047201012238199</v>
      </c>
      <c r="R99">
        <v>3.8638884750685998</v>
      </c>
      <c r="S99">
        <v>32021.545966633101</v>
      </c>
      <c r="T99">
        <v>7.6301552176128098</v>
      </c>
      <c r="U99">
        <v>3.9876521555718498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0.27814092141244201</v>
      </c>
      <c r="AC99">
        <v>0</v>
      </c>
      <c r="AD99">
        <v>0</v>
      </c>
      <c r="AE99">
        <v>4988403.0673271297</v>
      </c>
      <c r="AF99">
        <v>0</v>
      </c>
      <c r="AG99">
        <v>-572850.22870812705</v>
      </c>
      <c r="AH99">
        <v>30574.2926633518</v>
      </c>
      <c r="AI99">
        <v>20426.909464512901</v>
      </c>
      <c r="AJ99">
        <v>845022.01142241305</v>
      </c>
      <c r="AK99">
        <v>40495.197300154199</v>
      </c>
      <c r="AL99">
        <v>18543.7531086245</v>
      </c>
      <c r="AM99">
        <v>18003.542692290299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5388618.5452703498</v>
      </c>
      <c r="AW99">
        <v>5333582.8650280898</v>
      </c>
      <c r="AX99">
        <v>3718915.1349718398</v>
      </c>
      <c r="AY99">
        <v>4486638.9999999898</v>
      </c>
      <c r="AZ99">
        <v>13539136.999999899</v>
      </c>
      <c r="BB99" s="3"/>
      <c r="BC99"/>
      <c r="BD99"/>
      <c r="BE99"/>
      <c r="BF99"/>
      <c r="BG99"/>
      <c r="BH99"/>
    </row>
    <row r="100" spans="1:60" x14ac:dyDescent="0.25">
      <c r="A100" t="str">
        <f t="shared" si="2"/>
        <v>1_2_2009</v>
      </c>
      <c r="B100">
        <v>1</v>
      </c>
      <c r="C100">
        <v>2</v>
      </c>
      <c r="D100" s="162">
        <v>2009</v>
      </c>
      <c r="E100">
        <v>53725603.999999903</v>
      </c>
      <c r="F100">
        <v>78291320</v>
      </c>
      <c r="G100">
        <v>83554060.999999896</v>
      </c>
      <c r="H100">
        <v>73672879</v>
      </c>
      <c r="I100">
        <v>-9881181.9999999404</v>
      </c>
      <c r="J100">
        <v>70571391.927476004</v>
      </c>
      <c r="K100">
        <v>-5330343.8078497499</v>
      </c>
      <c r="L100">
        <v>0</v>
      </c>
      <c r="M100">
        <v>3862212.9981239801</v>
      </c>
      <c r="N100">
        <v>0</v>
      </c>
      <c r="O100">
        <v>1.13503110809188</v>
      </c>
      <c r="P100">
        <v>2873615.5909563601</v>
      </c>
      <c r="Q100">
        <v>0.35306818515556199</v>
      </c>
      <c r="R100">
        <v>2.8005855881024599</v>
      </c>
      <c r="S100">
        <v>30718.835568126098</v>
      </c>
      <c r="T100">
        <v>7.9748244602331502</v>
      </c>
      <c r="U100">
        <v>4.0581987556621897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0.27814092141244201</v>
      </c>
      <c r="AC100">
        <v>0</v>
      </c>
      <c r="AD100">
        <v>0</v>
      </c>
      <c r="AE100">
        <v>272807.431177883</v>
      </c>
      <c r="AF100">
        <v>0</v>
      </c>
      <c r="AG100">
        <v>-4277265.6086210199</v>
      </c>
      <c r="AH100">
        <v>-104972.841755217</v>
      </c>
      <c r="AI100">
        <v>87540.819247182604</v>
      </c>
      <c r="AJ100">
        <v>-2906183.8699350599</v>
      </c>
      <c r="AK100">
        <v>213974.08160751499</v>
      </c>
      <c r="AL100">
        <v>59802.447624066801</v>
      </c>
      <c r="AM100">
        <v>-50464.740998080997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-6704762.28165273</v>
      </c>
      <c r="AW100">
        <v>-6489107.9740973096</v>
      </c>
      <c r="AX100">
        <v>-3392074.0259026298</v>
      </c>
      <c r="AY100">
        <v>0</v>
      </c>
      <c r="AZ100">
        <v>-9881181.9999999404</v>
      </c>
      <c r="BB100" s="3"/>
      <c r="BC100"/>
      <c r="BD100"/>
      <c r="BE100"/>
      <c r="BF100"/>
      <c r="BG100"/>
      <c r="BH100"/>
    </row>
    <row r="101" spans="1:60" x14ac:dyDescent="0.25">
      <c r="A101" t="str">
        <f t="shared" si="2"/>
        <v>1_2_2010</v>
      </c>
      <c r="B101">
        <v>1</v>
      </c>
      <c r="C101">
        <v>2</v>
      </c>
      <c r="D101" s="162">
        <v>2010</v>
      </c>
      <c r="E101">
        <v>54891290.999999903</v>
      </c>
      <c r="F101">
        <v>79420623</v>
      </c>
      <c r="G101">
        <v>73672879</v>
      </c>
      <c r="H101">
        <v>70894166.999999896</v>
      </c>
      <c r="I101">
        <v>-3944399.00000002</v>
      </c>
      <c r="J101">
        <v>72128600.031701997</v>
      </c>
      <c r="K101">
        <v>566695.48597581103</v>
      </c>
      <c r="L101">
        <v>0</v>
      </c>
      <c r="M101">
        <v>3651703.6604625802</v>
      </c>
      <c r="N101">
        <v>0</v>
      </c>
      <c r="O101">
        <v>1.16794143281466</v>
      </c>
      <c r="P101">
        <v>2852151.6969436901</v>
      </c>
      <c r="Q101">
        <v>0.35513308630724999</v>
      </c>
      <c r="R101">
        <v>3.2660852247490402</v>
      </c>
      <c r="S101">
        <v>29966.431743468998</v>
      </c>
      <c r="T101">
        <v>7.9301054327543499</v>
      </c>
      <c r="U101">
        <v>4.0089942719692999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0.27223424204032598</v>
      </c>
      <c r="AC101">
        <v>0</v>
      </c>
      <c r="AD101">
        <v>0</v>
      </c>
      <c r="AE101">
        <v>-642313.16931792698</v>
      </c>
      <c r="AF101">
        <v>0</v>
      </c>
      <c r="AG101">
        <v>-451775.56665448198</v>
      </c>
      <c r="AH101">
        <v>38994.923256548696</v>
      </c>
      <c r="AI101">
        <v>57254.441710075102</v>
      </c>
      <c r="AJ101">
        <v>1239968.1428050499</v>
      </c>
      <c r="AK101">
        <v>129743.070666896</v>
      </c>
      <c r="AL101">
        <v>6485.9261630826204</v>
      </c>
      <c r="AM101">
        <v>50887.097195311202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429244.86582455301</v>
      </c>
      <c r="AW101">
        <v>443772.29215774802</v>
      </c>
      <c r="AX101">
        <v>-4388171.2921577701</v>
      </c>
      <c r="AY101">
        <v>1165687</v>
      </c>
      <c r="AZ101">
        <v>-2778712.00000002</v>
      </c>
      <c r="BB101" s="3"/>
      <c r="BC101"/>
      <c r="BD101"/>
      <c r="BE101"/>
      <c r="BF101"/>
      <c r="BG101"/>
      <c r="BH101"/>
    </row>
    <row r="102" spans="1:60" x14ac:dyDescent="0.25">
      <c r="A102" t="str">
        <f t="shared" si="2"/>
        <v>1_2_2011</v>
      </c>
      <c r="B102">
        <v>1</v>
      </c>
      <c r="C102">
        <v>2</v>
      </c>
      <c r="D102" s="162">
        <v>2011</v>
      </c>
      <c r="E102">
        <v>55360618.999999903</v>
      </c>
      <c r="F102">
        <v>80022377</v>
      </c>
      <c r="G102">
        <v>70894166.999999896</v>
      </c>
      <c r="H102">
        <v>75273404.999999896</v>
      </c>
      <c r="I102">
        <v>3909909.99999998</v>
      </c>
      <c r="J102">
        <v>76105123.659545705</v>
      </c>
      <c r="K102">
        <v>3976523.6278436799</v>
      </c>
      <c r="L102">
        <v>0</v>
      </c>
      <c r="M102">
        <v>3875937.0241875299</v>
      </c>
      <c r="N102">
        <v>0</v>
      </c>
      <c r="O102">
        <v>1.1975799237850999</v>
      </c>
      <c r="P102">
        <v>2865273.642831</v>
      </c>
      <c r="Q102">
        <v>0.35320188584372902</v>
      </c>
      <c r="R102">
        <v>3.9927704960379802</v>
      </c>
      <c r="S102">
        <v>29426.8221675165</v>
      </c>
      <c r="T102">
        <v>8.3502916569628596</v>
      </c>
      <c r="U102">
        <v>4.0791861611951896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0.26992633518060899</v>
      </c>
      <c r="AC102">
        <v>0</v>
      </c>
      <c r="AD102">
        <v>0</v>
      </c>
      <c r="AE102">
        <v>2324927.9339914802</v>
      </c>
      <c r="AF102">
        <v>0</v>
      </c>
      <c r="AG102">
        <v>-309216.911747401</v>
      </c>
      <c r="AH102">
        <v>101083.281396569</v>
      </c>
      <c r="AI102">
        <v>-77486.511163834497</v>
      </c>
      <c r="AJ102">
        <v>1609529.37675846</v>
      </c>
      <c r="AK102">
        <v>100575.802376497</v>
      </c>
      <c r="AL102">
        <v>69326.226574910906</v>
      </c>
      <c r="AM102">
        <v>-58192.472096107602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3760546.7260905802</v>
      </c>
      <c r="AW102">
        <v>3762758.1422769399</v>
      </c>
      <c r="AX102">
        <v>147151.85772303501</v>
      </c>
      <c r="AY102">
        <v>469328</v>
      </c>
      <c r="AZ102">
        <v>4379237.9999999804</v>
      </c>
      <c r="BB102" s="3"/>
      <c r="BC102"/>
      <c r="BD102"/>
      <c r="BE102"/>
      <c r="BF102"/>
      <c r="BG102"/>
      <c r="BH102"/>
    </row>
    <row r="103" spans="1:60" x14ac:dyDescent="0.25">
      <c r="A103" t="str">
        <f t="shared" si="2"/>
        <v>1_2_2012</v>
      </c>
      <c r="B103">
        <v>1</v>
      </c>
      <c r="C103">
        <v>2</v>
      </c>
      <c r="D103" s="162">
        <v>2012</v>
      </c>
      <c r="E103">
        <v>57011928.999999903</v>
      </c>
      <c r="F103">
        <v>81673687</v>
      </c>
      <c r="G103">
        <v>75273404.999999896</v>
      </c>
      <c r="H103">
        <v>81673687</v>
      </c>
      <c r="I103">
        <v>4748972.0000000596</v>
      </c>
      <c r="J103">
        <v>81013184.170809507</v>
      </c>
      <c r="K103">
        <v>3100797.384627</v>
      </c>
      <c r="L103">
        <v>0</v>
      </c>
      <c r="M103">
        <v>4140949.1879227501</v>
      </c>
      <c r="N103">
        <v>0</v>
      </c>
      <c r="O103">
        <v>1.16958096107573</v>
      </c>
      <c r="P103">
        <v>2873847.8133243402</v>
      </c>
      <c r="Q103">
        <v>0.34747122969710198</v>
      </c>
      <c r="R103">
        <v>4.0037531914838302</v>
      </c>
      <c r="S103">
        <v>29075.687025196399</v>
      </c>
      <c r="T103">
        <v>8.3624406793883406</v>
      </c>
      <c r="U103">
        <v>4.4248857901299896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0.34080460599745599</v>
      </c>
      <c r="AC103">
        <v>0</v>
      </c>
      <c r="AD103">
        <v>0</v>
      </c>
      <c r="AE103">
        <v>2770076.81784386</v>
      </c>
      <c r="AF103">
        <v>0</v>
      </c>
      <c r="AG103">
        <v>401818.53600578598</v>
      </c>
      <c r="AH103">
        <v>158850.730425118</v>
      </c>
      <c r="AI103">
        <v>-223723.92696823101</v>
      </c>
      <c r="AJ103">
        <v>27702.0656024856</v>
      </c>
      <c r="AK103">
        <v>71324.226170406197</v>
      </c>
      <c r="AL103">
        <v>-1643.7264650703601</v>
      </c>
      <c r="AM103">
        <v>-175673.56318417101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-51561.210410182903</v>
      </c>
      <c r="AU103">
        <v>0</v>
      </c>
      <c r="AV103">
        <v>3019921.1578417602</v>
      </c>
      <c r="AW103">
        <v>2949816.2679734002</v>
      </c>
      <c r="AX103">
        <v>1666729.7320266599</v>
      </c>
      <c r="AY103">
        <v>1651310</v>
      </c>
      <c r="AZ103">
        <v>6267856.0000000596</v>
      </c>
      <c r="BB103" s="3"/>
      <c r="BC103"/>
      <c r="BD103"/>
      <c r="BE103"/>
      <c r="BF103"/>
      <c r="BG103"/>
      <c r="BH103"/>
    </row>
    <row r="104" spans="1:60" x14ac:dyDescent="0.25">
      <c r="A104" t="str">
        <f t="shared" si="2"/>
        <v>1_2_2013</v>
      </c>
      <c r="B104">
        <v>1</v>
      </c>
      <c r="C104">
        <v>2</v>
      </c>
      <c r="D104" s="162">
        <v>2013</v>
      </c>
      <c r="E104">
        <v>57011928.999999903</v>
      </c>
      <c r="F104">
        <v>81673687</v>
      </c>
      <c r="G104">
        <v>81673687</v>
      </c>
      <c r="H104">
        <v>85768165.999999896</v>
      </c>
      <c r="I104">
        <v>4094478.9999999399</v>
      </c>
      <c r="J104">
        <v>83966033.905297607</v>
      </c>
      <c r="K104">
        <v>2952849.7344881198</v>
      </c>
      <c r="L104">
        <v>0</v>
      </c>
      <c r="M104">
        <v>4862612.5704346197</v>
      </c>
      <c r="N104">
        <v>0</v>
      </c>
      <c r="O104">
        <v>1.2500587038933799</v>
      </c>
      <c r="P104">
        <v>2917601.6226869798</v>
      </c>
      <c r="Q104">
        <v>0.34637836707024799</v>
      </c>
      <c r="R104">
        <v>3.8547261390716998</v>
      </c>
      <c r="S104">
        <v>29719.3196618939</v>
      </c>
      <c r="T104">
        <v>8.19951098392057</v>
      </c>
      <c r="U104">
        <v>4.38035455702612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0.51006788421419602</v>
      </c>
      <c r="AC104">
        <v>0</v>
      </c>
      <c r="AD104">
        <v>0</v>
      </c>
      <c r="AE104">
        <v>4923468.8005128996</v>
      </c>
      <c r="AF104">
        <v>0</v>
      </c>
      <c r="AG104">
        <v>-1541954.62022703</v>
      </c>
      <c r="AH104">
        <v>237820.927584433</v>
      </c>
      <c r="AI104">
        <v>-52274.491671754702</v>
      </c>
      <c r="AJ104">
        <v>-356272.46684842103</v>
      </c>
      <c r="AK104">
        <v>-117123.5460363</v>
      </c>
      <c r="AL104">
        <v>-25444.355680846798</v>
      </c>
      <c r="AM104">
        <v>-5821.7889840178004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-231652.00537981899</v>
      </c>
      <c r="AU104">
        <v>0</v>
      </c>
      <c r="AV104">
        <v>2834967.7357224901</v>
      </c>
      <c r="AW104">
        <v>2667004.0648906301</v>
      </c>
      <c r="AX104">
        <v>1214197.9351093001</v>
      </c>
      <c r="AY104">
        <v>0</v>
      </c>
      <c r="AZ104">
        <v>3881201.9999999399</v>
      </c>
      <c r="BB104" s="3"/>
      <c r="BC104"/>
      <c r="BD104"/>
      <c r="BE104"/>
      <c r="BF104"/>
      <c r="BG104"/>
      <c r="BH104"/>
    </row>
    <row r="105" spans="1:60" x14ac:dyDescent="0.25">
      <c r="A105" t="str">
        <f t="shared" si="2"/>
        <v>1_2_2014</v>
      </c>
      <c r="B105">
        <v>1</v>
      </c>
      <c r="C105">
        <v>2</v>
      </c>
      <c r="D105" s="162">
        <v>2014</v>
      </c>
      <c r="E105">
        <v>57011928.999999903</v>
      </c>
      <c r="F105">
        <v>81673687</v>
      </c>
      <c r="G105">
        <v>85768165.999999896</v>
      </c>
      <c r="H105">
        <v>84117985.999999896</v>
      </c>
      <c r="I105">
        <v>-1650179.99999998</v>
      </c>
      <c r="J105">
        <v>84341547.532712504</v>
      </c>
      <c r="K105">
        <v>375513.62741481297</v>
      </c>
      <c r="L105">
        <v>0</v>
      </c>
      <c r="M105">
        <v>4904447.6096593002</v>
      </c>
      <c r="N105">
        <v>0</v>
      </c>
      <c r="O105">
        <v>1.2614354281215301</v>
      </c>
      <c r="P105">
        <v>2945078.2567917299</v>
      </c>
      <c r="Q105">
        <v>0.34415309570934399</v>
      </c>
      <c r="R105">
        <v>3.64570479311794</v>
      </c>
      <c r="S105">
        <v>29682.6149538504</v>
      </c>
      <c r="T105">
        <v>8.2014029165720697</v>
      </c>
      <c r="U105">
        <v>4.4475435079560199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0.23491818703415501</v>
      </c>
      <c r="AB105">
        <v>0.518135739627403</v>
      </c>
      <c r="AC105">
        <v>0</v>
      </c>
      <c r="AD105">
        <v>0</v>
      </c>
      <c r="AE105">
        <v>1107186.81495296</v>
      </c>
      <c r="AF105">
        <v>0</v>
      </c>
      <c r="AG105">
        <v>110435.63909952001</v>
      </c>
      <c r="AH105">
        <v>200653.106341759</v>
      </c>
      <c r="AI105">
        <v>-78386.985472488406</v>
      </c>
      <c r="AJ105">
        <v>-529791.63758980401</v>
      </c>
      <c r="AK105">
        <v>-15055.1879364374</v>
      </c>
      <c r="AL105">
        <v>-2082.7772824305598</v>
      </c>
      <c r="AM105">
        <v>-58297.567394464597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-281733.35655798198</v>
      </c>
      <c r="AT105">
        <v>-3542.4470511587401</v>
      </c>
      <c r="AU105">
        <v>0</v>
      </c>
      <c r="AV105">
        <v>433558.83316915098</v>
      </c>
      <c r="AW105">
        <v>415095.44239135599</v>
      </c>
      <c r="AX105">
        <v>-2028138.4423913299</v>
      </c>
      <c r="AY105">
        <v>0</v>
      </c>
      <c r="AZ105">
        <v>-1613042.99999997</v>
      </c>
      <c r="BB105" s="3"/>
      <c r="BC105"/>
      <c r="BD105"/>
      <c r="BE105"/>
      <c r="BF105"/>
      <c r="BG105"/>
      <c r="BH105"/>
    </row>
    <row r="106" spans="1:60" x14ac:dyDescent="0.25">
      <c r="A106" t="str">
        <f t="shared" si="2"/>
        <v>1_2_2015</v>
      </c>
      <c r="B106">
        <v>1</v>
      </c>
      <c r="C106">
        <v>2</v>
      </c>
      <c r="D106" s="162">
        <v>2015</v>
      </c>
      <c r="E106">
        <v>57011928.999999903</v>
      </c>
      <c r="F106">
        <v>81673687</v>
      </c>
      <c r="G106">
        <v>84117985.999999896</v>
      </c>
      <c r="H106">
        <v>82760977</v>
      </c>
      <c r="I106">
        <v>-1357008.99999997</v>
      </c>
      <c r="J106">
        <v>79791078.268113494</v>
      </c>
      <c r="K106">
        <v>-4550469.2645989899</v>
      </c>
      <c r="L106">
        <v>0</v>
      </c>
      <c r="M106">
        <v>4977211.7846739898</v>
      </c>
      <c r="N106">
        <v>0</v>
      </c>
      <c r="O106">
        <v>1.2778337219458</v>
      </c>
      <c r="P106">
        <v>2976106.3369197599</v>
      </c>
      <c r="Q106">
        <v>0.34353704348631398</v>
      </c>
      <c r="R106">
        <v>2.6703047462224898</v>
      </c>
      <c r="S106">
        <v>31204.059856400199</v>
      </c>
      <c r="T106">
        <v>7.9518519189203296</v>
      </c>
      <c r="U106">
        <v>4.5844473443443698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1.2089191369055401</v>
      </c>
      <c r="AB106">
        <v>0.67952556034369505</v>
      </c>
      <c r="AC106">
        <v>0</v>
      </c>
      <c r="AD106">
        <v>0</v>
      </c>
      <c r="AE106">
        <v>541074.666063932</v>
      </c>
      <c r="AF106">
        <v>0</v>
      </c>
      <c r="AG106">
        <v>-696995.00185949705</v>
      </c>
      <c r="AH106">
        <v>218811.79507088801</v>
      </c>
      <c r="AI106">
        <v>-8501.87047731452</v>
      </c>
      <c r="AJ106">
        <v>-2818776.6521350401</v>
      </c>
      <c r="AK106">
        <v>-292328.90178555797</v>
      </c>
      <c r="AL106">
        <v>-40078.801937793804</v>
      </c>
      <c r="AM106">
        <v>-114992.00766075699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-1210173.6145287801</v>
      </c>
      <c r="AT106">
        <v>-122700.95609658401</v>
      </c>
      <c r="AU106">
        <v>0</v>
      </c>
      <c r="AV106">
        <v>-4626034.1319351196</v>
      </c>
      <c r="AW106">
        <v>-4543127.6941016698</v>
      </c>
      <c r="AX106">
        <v>3126263.6941017001</v>
      </c>
      <c r="AY106">
        <v>0</v>
      </c>
      <c r="AZ106">
        <v>-1416863.99999997</v>
      </c>
      <c r="BB106" s="3"/>
      <c r="BC106"/>
      <c r="BD106"/>
      <c r="BE106"/>
      <c r="BF106"/>
      <c r="BG106"/>
      <c r="BH106"/>
    </row>
    <row r="107" spans="1:60" x14ac:dyDescent="0.25">
      <c r="A107" t="str">
        <f t="shared" si="2"/>
        <v>1_2_2016</v>
      </c>
      <c r="B107">
        <v>1</v>
      </c>
      <c r="C107">
        <v>2</v>
      </c>
      <c r="D107" s="162">
        <v>2016</v>
      </c>
      <c r="E107">
        <v>57011928.999999903</v>
      </c>
      <c r="F107">
        <v>81673687</v>
      </c>
      <c r="G107">
        <v>82760977</v>
      </c>
      <c r="H107">
        <v>81652157</v>
      </c>
      <c r="I107">
        <v>-1108819.99999999</v>
      </c>
      <c r="J107">
        <v>79438133.733849898</v>
      </c>
      <c r="K107">
        <v>-352944.534263579</v>
      </c>
      <c r="L107">
        <v>0</v>
      </c>
      <c r="M107">
        <v>5050092.6804625196</v>
      </c>
      <c r="N107">
        <v>0</v>
      </c>
      <c r="O107">
        <v>1.22505851890976</v>
      </c>
      <c r="P107">
        <v>2998380.81170859</v>
      </c>
      <c r="Q107">
        <v>0.34039172880135199</v>
      </c>
      <c r="R107">
        <v>2.3684573009887102</v>
      </c>
      <c r="S107">
        <v>31958.851422673299</v>
      </c>
      <c r="T107">
        <v>7.4829568673250799</v>
      </c>
      <c r="U107">
        <v>5.2694076883453604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2.2089191369055401</v>
      </c>
      <c r="AB107">
        <v>0.77958009454477495</v>
      </c>
      <c r="AC107">
        <v>0</v>
      </c>
      <c r="AD107">
        <v>0</v>
      </c>
      <c r="AE107">
        <v>1338340.2670879201</v>
      </c>
      <c r="AF107">
        <v>0</v>
      </c>
      <c r="AG107">
        <v>1269343.35495195</v>
      </c>
      <c r="AH107">
        <v>179759.199908701</v>
      </c>
      <c r="AI107">
        <v>-124430.39161180001</v>
      </c>
      <c r="AJ107">
        <v>-1013690.35141118</v>
      </c>
      <c r="AK107">
        <v>-101614.43410161699</v>
      </c>
      <c r="AL107">
        <v>-50993.096488037103</v>
      </c>
      <c r="AM107">
        <v>-441473.32258357003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-1306447.35565139</v>
      </c>
      <c r="AT107">
        <v>-62299.756680369799</v>
      </c>
      <c r="AU107">
        <v>0</v>
      </c>
      <c r="AV107">
        <v>-342689.83644753299</v>
      </c>
      <c r="AW107">
        <v>-368047.78365837299</v>
      </c>
      <c r="AX107">
        <v>-713590.21634162602</v>
      </c>
      <c r="AY107">
        <v>0</v>
      </c>
      <c r="AZ107">
        <v>-1081638</v>
      </c>
      <c r="BB107" s="3"/>
      <c r="BC107"/>
      <c r="BD107"/>
      <c r="BE107"/>
      <c r="BF107"/>
      <c r="BG107"/>
      <c r="BH107"/>
    </row>
    <row r="108" spans="1:60" x14ac:dyDescent="0.25">
      <c r="A108" t="str">
        <f t="shared" si="2"/>
        <v>1_2_2017</v>
      </c>
      <c r="B108">
        <v>1</v>
      </c>
      <c r="C108">
        <v>2</v>
      </c>
      <c r="D108" s="162">
        <v>2017</v>
      </c>
      <c r="E108">
        <v>57011928.999999903</v>
      </c>
      <c r="F108">
        <v>81673687</v>
      </c>
      <c r="G108">
        <v>81652157</v>
      </c>
      <c r="H108">
        <v>78504089.999999896</v>
      </c>
      <c r="I108">
        <v>-3148067.00000004</v>
      </c>
      <c r="J108">
        <v>78309653.350657493</v>
      </c>
      <c r="K108">
        <v>-1128480.3831923599</v>
      </c>
      <c r="L108">
        <v>0</v>
      </c>
      <c r="M108">
        <v>5041073.9419531897</v>
      </c>
      <c r="N108">
        <v>0</v>
      </c>
      <c r="O108">
        <v>1.25779698339497</v>
      </c>
      <c r="P108">
        <v>3021319.5660561202</v>
      </c>
      <c r="Q108">
        <v>0.33817861116871001</v>
      </c>
      <c r="R108">
        <v>2.5841557617845199</v>
      </c>
      <c r="S108">
        <v>31693.827253182699</v>
      </c>
      <c r="T108">
        <v>7.4049369301291303</v>
      </c>
      <c r="U108">
        <v>5.5099380587525797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3.2089191369055401</v>
      </c>
      <c r="AB108">
        <v>0.80557914467338898</v>
      </c>
      <c r="AC108">
        <v>0</v>
      </c>
      <c r="AD108">
        <v>0</v>
      </c>
      <c r="AE108">
        <v>125763.49302440599</v>
      </c>
      <c r="AF108">
        <v>0</v>
      </c>
      <c r="AG108">
        <v>-445897.806374754</v>
      </c>
      <c r="AH108">
        <v>185766.21655585599</v>
      </c>
      <c r="AI108">
        <v>-94599.2533760285</v>
      </c>
      <c r="AJ108">
        <v>742646.91127479996</v>
      </c>
      <c r="AK108">
        <v>30454.559875506999</v>
      </c>
      <c r="AL108">
        <v>-37061.344078253001</v>
      </c>
      <c r="AM108">
        <v>-218600.783257667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-1288943.75661953</v>
      </c>
      <c r="AT108">
        <v>-96382.065598162997</v>
      </c>
      <c r="AU108">
        <v>0</v>
      </c>
      <c r="AV108">
        <v>-1136327.5717086899</v>
      </c>
      <c r="AW108">
        <v>-1137982.39272644</v>
      </c>
      <c r="AX108">
        <v>-2025050.6072735901</v>
      </c>
      <c r="AY108">
        <v>0</v>
      </c>
      <c r="AZ108">
        <v>-3163033.00000004</v>
      </c>
      <c r="BB108" s="3"/>
      <c r="BC108"/>
      <c r="BD108"/>
      <c r="BE108"/>
      <c r="BF108"/>
      <c r="BG108"/>
      <c r="BH108"/>
    </row>
    <row r="109" spans="1:60" x14ac:dyDescent="0.25">
      <c r="A109" t="str">
        <f t="shared" si="2"/>
        <v>1_2_2018</v>
      </c>
      <c r="B109">
        <v>1</v>
      </c>
      <c r="C109">
        <v>2</v>
      </c>
      <c r="D109" s="162">
        <v>2018</v>
      </c>
      <c r="E109">
        <v>57011928.999999903</v>
      </c>
      <c r="F109">
        <v>81673687</v>
      </c>
      <c r="G109">
        <v>78504089.999999896</v>
      </c>
      <c r="H109">
        <v>76851197</v>
      </c>
      <c r="I109">
        <v>-1652892.9999999399</v>
      </c>
      <c r="J109">
        <v>78015501.523594007</v>
      </c>
      <c r="K109">
        <v>-294151.82706355402</v>
      </c>
      <c r="L109">
        <v>0</v>
      </c>
      <c r="M109">
        <v>5087908.4121240098</v>
      </c>
      <c r="N109">
        <v>0</v>
      </c>
      <c r="O109">
        <v>1.2557276465082501</v>
      </c>
      <c r="P109">
        <v>3045539.4790095701</v>
      </c>
      <c r="Q109">
        <v>0.34064764087298799</v>
      </c>
      <c r="R109">
        <v>2.8674048087374802</v>
      </c>
      <c r="S109">
        <v>31798.715648167199</v>
      </c>
      <c r="T109">
        <v>7.2343779632504601</v>
      </c>
      <c r="U109">
        <v>5.8615759225582398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4.2089191369055401</v>
      </c>
      <c r="AB109">
        <v>0.84038901753350603</v>
      </c>
      <c r="AC109">
        <v>0.54726427516599196</v>
      </c>
      <c r="AD109">
        <v>0</v>
      </c>
      <c r="AE109">
        <v>1436988.2163803701</v>
      </c>
      <c r="AF109">
        <v>0</v>
      </c>
      <c r="AG109">
        <v>281121.13289320102</v>
      </c>
      <c r="AH109">
        <v>165220.92939442999</v>
      </c>
      <c r="AI109">
        <v>98209.414715742299</v>
      </c>
      <c r="AJ109">
        <v>892104.89036939701</v>
      </c>
      <c r="AK109">
        <v>-20921.416167017898</v>
      </c>
      <c r="AL109">
        <v>-37690.944584694596</v>
      </c>
      <c r="AM109">
        <v>-267227.85690162098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-1239249.0338570899</v>
      </c>
      <c r="AT109">
        <v>-25932.2214135965</v>
      </c>
      <c r="AU109">
        <v>-1638346.39994865</v>
      </c>
      <c r="AV109">
        <v>-387828.24208880001</v>
      </c>
      <c r="AW109">
        <v>-300234.53947082901</v>
      </c>
      <c r="AX109">
        <v>-1334994.4605291099</v>
      </c>
      <c r="AY109">
        <v>0</v>
      </c>
      <c r="AZ109">
        <v>-1635228.9999999399</v>
      </c>
      <c r="BB109" s="3"/>
      <c r="BC109"/>
      <c r="BD109"/>
      <c r="BE109"/>
      <c r="BF109"/>
      <c r="BG109"/>
      <c r="BH109"/>
    </row>
    <row r="110" spans="1:60" x14ac:dyDescent="0.25">
      <c r="A110" t="str">
        <f t="shared" si="2"/>
        <v>1_10_2002</v>
      </c>
      <c r="B110">
        <v>1</v>
      </c>
      <c r="C110">
        <v>10</v>
      </c>
      <c r="D110" s="162">
        <v>2002</v>
      </c>
      <c r="E110">
        <v>2028458449</v>
      </c>
      <c r="F110">
        <v>2929500931</v>
      </c>
      <c r="G110">
        <v>0</v>
      </c>
      <c r="H110">
        <v>2028458449</v>
      </c>
      <c r="I110">
        <v>0</v>
      </c>
      <c r="J110">
        <v>2545571737.9629898</v>
      </c>
      <c r="K110">
        <v>0</v>
      </c>
      <c r="L110">
        <v>474570591.99999899</v>
      </c>
      <c r="M110">
        <v>0</v>
      </c>
      <c r="N110">
        <v>1.7610024585999999</v>
      </c>
      <c r="O110">
        <v>0</v>
      </c>
      <c r="P110">
        <v>25697520.3899999</v>
      </c>
      <c r="Q110">
        <v>0.70319922136740198</v>
      </c>
      <c r="R110">
        <v>1.974</v>
      </c>
      <c r="S110">
        <v>42439.074999999903</v>
      </c>
      <c r="T110">
        <v>31.71</v>
      </c>
      <c r="U110">
        <v>3.5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2028458449</v>
      </c>
      <c r="AZ110">
        <v>2028458449</v>
      </c>
      <c r="BB110" s="3"/>
      <c r="BC110"/>
      <c r="BD110"/>
      <c r="BE110"/>
      <c r="BF110"/>
      <c r="BG110"/>
      <c r="BH110"/>
    </row>
    <row r="111" spans="1:60" x14ac:dyDescent="0.25">
      <c r="A111" t="str">
        <f t="shared" si="2"/>
        <v>1_10_2003</v>
      </c>
      <c r="B111">
        <v>1</v>
      </c>
      <c r="C111">
        <v>10</v>
      </c>
      <c r="D111" s="162">
        <v>2003</v>
      </c>
      <c r="E111">
        <v>2028458449</v>
      </c>
      <c r="F111">
        <v>2929500931</v>
      </c>
      <c r="G111">
        <v>2028458449</v>
      </c>
      <c r="H111">
        <v>1999850729.99999</v>
      </c>
      <c r="I111">
        <v>-28607719.0000019</v>
      </c>
      <c r="J111">
        <v>2673876532.0300598</v>
      </c>
      <c r="K111">
        <v>128304794.067065</v>
      </c>
      <c r="L111">
        <v>503552796.99999899</v>
      </c>
      <c r="M111">
        <v>0</v>
      </c>
      <c r="N111">
        <v>1.92921531457</v>
      </c>
      <c r="O111">
        <v>0</v>
      </c>
      <c r="P111">
        <v>26042245.269999899</v>
      </c>
      <c r="Q111">
        <v>0.70198121073034003</v>
      </c>
      <c r="R111">
        <v>2.2467999999999901</v>
      </c>
      <c r="S111">
        <v>41148.635000000002</v>
      </c>
      <c r="T111">
        <v>31.36</v>
      </c>
      <c r="U111">
        <v>3.5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83432333.178323701</v>
      </c>
      <c r="AE111">
        <v>0</v>
      </c>
      <c r="AF111">
        <v>-15217696.2133104</v>
      </c>
      <c r="AG111">
        <v>0</v>
      </c>
      <c r="AH111">
        <v>5905865.0899686003</v>
      </c>
      <c r="AI111">
        <v>-1035498.71371344</v>
      </c>
      <c r="AJ111">
        <v>25773230.255481601</v>
      </c>
      <c r="AK111">
        <v>4244355.10199768</v>
      </c>
      <c r="AL111">
        <v>-1451406.8249647201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101651181.87378301</v>
      </c>
      <c r="AW111">
        <v>102240663.537853</v>
      </c>
      <c r="AX111">
        <v>-130848382.537855</v>
      </c>
      <c r="AY111">
        <v>0</v>
      </c>
      <c r="AZ111">
        <v>-28607719.0000019</v>
      </c>
      <c r="BB111" s="3"/>
      <c r="BC111"/>
      <c r="BD111"/>
      <c r="BE111"/>
      <c r="BF111"/>
      <c r="BG111"/>
      <c r="BH111"/>
    </row>
    <row r="112" spans="1:60" x14ac:dyDescent="0.25">
      <c r="A112" t="str">
        <f t="shared" si="2"/>
        <v>1_10_2004</v>
      </c>
      <c r="B112">
        <v>1</v>
      </c>
      <c r="C112">
        <v>10</v>
      </c>
      <c r="D112" s="162">
        <v>2004</v>
      </c>
      <c r="E112">
        <v>2028458449</v>
      </c>
      <c r="F112">
        <v>2929500931</v>
      </c>
      <c r="G112">
        <v>1999850729.99999</v>
      </c>
      <c r="H112">
        <v>2115153451.99999</v>
      </c>
      <c r="I112">
        <v>115302722</v>
      </c>
      <c r="J112">
        <v>2793590688.11553</v>
      </c>
      <c r="K112">
        <v>119714156.085465</v>
      </c>
      <c r="L112">
        <v>521860484</v>
      </c>
      <c r="M112">
        <v>0</v>
      </c>
      <c r="N112">
        <v>1.9019918870399899</v>
      </c>
      <c r="O112">
        <v>0</v>
      </c>
      <c r="P112">
        <v>26563773.749999899</v>
      </c>
      <c r="Q112">
        <v>0.69839341816490697</v>
      </c>
      <c r="R112">
        <v>2.5669</v>
      </c>
      <c r="S112">
        <v>39531.589999999997</v>
      </c>
      <c r="T112">
        <v>31</v>
      </c>
      <c r="U112">
        <v>3.5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49156754.737143897</v>
      </c>
      <c r="AE112">
        <v>0</v>
      </c>
      <c r="AF112">
        <v>2379048.93238584</v>
      </c>
      <c r="AG112">
        <v>0</v>
      </c>
      <c r="AH112">
        <v>8670127.2485274803</v>
      </c>
      <c r="AI112">
        <v>-3005671.9727379899</v>
      </c>
      <c r="AJ112">
        <v>27235927.927257899</v>
      </c>
      <c r="AK112">
        <v>5434524.2701924397</v>
      </c>
      <c r="AL112">
        <v>-1471806.24692455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88398904.8958451</v>
      </c>
      <c r="AW112">
        <v>89536835.216952294</v>
      </c>
      <c r="AX112">
        <v>25765886.7830479</v>
      </c>
      <c r="AY112">
        <v>0</v>
      </c>
      <c r="AZ112">
        <v>115302722</v>
      </c>
      <c r="BB112" s="3"/>
      <c r="BC112"/>
      <c r="BD112"/>
      <c r="BE112"/>
      <c r="BF112"/>
      <c r="BG112"/>
      <c r="BH112"/>
    </row>
    <row r="113" spans="1:60" x14ac:dyDescent="0.25">
      <c r="A113" t="str">
        <f t="shared" si="2"/>
        <v>1_10_2005</v>
      </c>
      <c r="B113">
        <v>1</v>
      </c>
      <c r="C113">
        <v>10</v>
      </c>
      <c r="D113" s="162">
        <v>2005</v>
      </c>
      <c r="E113">
        <v>2028458449</v>
      </c>
      <c r="F113">
        <v>2929500931</v>
      </c>
      <c r="G113">
        <v>2115153451.99999</v>
      </c>
      <c r="H113">
        <v>2507212522.99999</v>
      </c>
      <c r="I113">
        <v>392059070.99999601</v>
      </c>
      <c r="J113">
        <v>2919753219.3011699</v>
      </c>
      <c r="K113">
        <v>126162531.185647</v>
      </c>
      <c r="L113">
        <v>527998936.99999899</v>
      </c>
      <c r="M113">
        <v>0</v>
      </c>
      <c r="N113">
        <v>1.60869959421</v>
      </c>
      <c r="O113">
        <v>0</v>
      </c>
      <c r="P113">
        <v>27081157.499999899</v>
      </c>
      <c r="Q113">
        <v>0.69604989521012905</v>
      </c>
      <c r="R113">
        <v>3.0314999999999901</v>
      </c>
      <c r="S113">
        <v>38116.919999999896</v>
      </c>
      <c r="T113">
        <v>30.68</v>
      </c>
      <c r="U113">
        <v>3.5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16885880.146368202</v>
      </c>
      <c r="AE113">
        <v>0</v>
      </c>
      <c r="AF113">
        <v>28890586.508875001</v>
      </c>
      <c r="AG113">
        <v>0</v>
      </c>
      <c r="AH113">
        <v>8920413.26664556</v>
      </c>
      <c r="AI113">
        <v>-2077021.6007313801</v>
      </c>
      <c r="AJ113">
        <v>37588338.478416003</v>
      </c>
      <c r="AK113">
        <v>5224066.0828293199</v>
      </c>
      <c r="AL113">
        <v>-1383758.11338673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94048504.769015998</v>
      </c>
      <c r="AW113">
        <v>95523340.081861094</v>
      </c>
      <c r="AX113">
        <v>296535730.91813499</v>
      </c>
      <c r="AY113">
        <v>0</v>
      </c>
      <c r="AZ113">
        <v>392059070.99999601</v>
      </c>
      <c r="BB113" s="3"/>
      <c r="BC113"/>
      <c r="BD113"/>
      <c r="BE113"/>
      <c r="BF113"/>
      <c r="BG113"/>
      <c r="BH113"/>
    </row>
    <row r="114" spans="1:60" x14ac:dyDescent="0.25">
      <c r="A114" t="str">
        <f t="shared" si="2"/>
        <v>1_10_2006</v>
      </c>
      <c r="B114">
        <v>1</v>
      </c>
      <c r="C114">
        <v>10</v>
      </c>
      <c r="D114" s="162">
        <v>2006</v>
      </c>
      <c r="E114">
        <v>2028458449</v>
      </c>
      <c r="F114">
        <v>2929500931</v>
      </c>
      <c r="G114">
        <v>2507212522.99999</v>
      </c>
      <c r="H114">
        <v>2603647774.99999</v>
      </c>
      <c r="I114">
        <v>96435252.000002801</v>
      </c>
      <c r="J114">
        <v>3023731514.81073</v>
      </c>
      <c r="K114">
        <v>103978295.509556</v>
      </c>
      <c r="L114">
        <v>539962610</v>
      </c>
      <c r="M114">
        <v>0</v>
      </c>
      <c r="N114">
        <v>1.5876467787499999</v>
      </c>
      <c r="O114">
        <v>0</v>
      </c>
      <c r="P114">
        <v>27655014.75</v>
      </c>
      <c r="Q114">
        <v>0.70081421238459896</v>
      </c>
      <c r="R114">
        <v>3.3499999999999899</v>
      </c>
      <c r="S114">
        <v>36028.75</v>
      </c>
      <c r="T114">
        <v>30.18</v>
      </c>
      <c r="U114">
        <v>3.7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38490361.9881244</v>
      </c>
      <c r="AE114">
        <v>0</v>
      </c>
      <c r="AF114">
        <v>2588152.0824650102</v>
      </c>
      <c r="AG114">
        <v>0</v>
      </c>
      <c r="AH114">
        <v>11496394.388067599</v>
      </c>
      <c r="AI114">
        <v>5012666.7859234801</v>
      </c>
      <c r="AJ114">
        <v>27576998.825356301</v>
      </c>
      <c r="AK114">
        <v>9580206.9377125707</v>
      </c>
      <c r="AL114">
        <v>-2562415.48606891</v>
      </c>
      <c r="AM114">
        <v>-3950237.8106374801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88232127.710943103</v>
      </c>
      <c r="AW114">
        <v>89286890.035229996</v>
      </c>
      <c r="AX114">
        <v>7148361.9647728195</v>
      </c>
      <c r="AY114">
        <v>0</v>
      </c>
      <c r="AZ114">
        <v>96435252.000002801</v>
      </c>
      <c r="BB114" s="3"/>
      <c r="BC114"/>
      <c r="BD114"/>
      <c r="BE114"/>
      <c r="BF114"/>
      <c r="BG114"/>
      <c r="BH114"/>
    </row>
    <row r="115" spans="1:60" x14ac:dyDescent="0.25">
      <c r="A115" t="str">
        <f t="shared" si="2"/>
        <v>1_10_2007</v>
      </c>
      <c r="B115">
        <v>1</v>
      </c>
      <c r="C115">
        <v>10</v>
      </c>
      <c r="D115" s="162">
        <v>2007</v>
      </c>
      <c r="E115">
        <v>2028458449</v>
      </c>
      <c r="F115">
        <v>2929500931</v>
      </c>
      <c r="G115">
        <v>2603647774.99999</v>
      </c>
      <c r="H115">
        <v>2751026060</v>
      </c>
      <c r="I115">
        <v>147378285.00000399</v>
      </c>
      <c r="J115">
        <v>3056654064.5031199</v>
      </c>
      <c r="K115">
        <v>32922549.6923909</v>
      </c>
      <c r="L115">
        <v>543107373</v>
      </c>
      <c r="M115">
        <v>0</v>
      </c>
      <c r="N115">
        <v>1.5239354946199899</v>
      </c>
      <c r="O115">
        <v>0</v>
      </c>
      <c r="P115">
        <v>27714120</v>
      </c>
      <c r="Q115">
        <v>0.69978105660465495</v>
      </c>
      <c r="R115">
        <v>3.4605999999999901</v>
      </c>
      <c r="S115">
        <v>36660.58</v>
      </c>
      <c r="T115">
        <v>30.4</v>
      </c>
      <c r="U115">
        <v>3.6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10301343.3438865</v>
      </c>
      <c r="AE115">
        <v>0</v>
      </c>
      <c r="AF115">
        <v>8277807.2123200698</v>
      </c>
      <c r="AG115">
        <v>0</v>
      </c>
      <c r="AH115">
        <v>1213034.67916615</v>
      </c>
      <c r="AI115">
        <v>-1127449.8541808201</v>
      </c>
      <c r="AJ115">
        <v>9421514.4287347905</v>
      </c>
      <c r="AK115">
        <v>-3062156.7160903099</v>
      </c>
      <c r="AL115">
        <v>1171690.8416784401</v>
      </c>
      <c r="AM115">
        <v>2053515.04907419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28249298.984588999</v>
      </c>
      <c r="AW115">
        <v>28348655.571453799</v>
      </c>
      <c r="AX115">
        <v>119029629.42855</v>
      </c>
      <c r="AY115">
        <v>0</v>
      </c>
      <c r="AZ115">
        <v>147378285.00000399</v>
      </c>
      <c r="BB115" s="3"/>
      <c r="BC115"/>
      <c r="BD115"/>
      <c r="BE115"/>
      <c r="BF115"/>
      <c r="BG115"/>
      <c r="BH115"/>
    </row>
    <row r="116" spans="1:60" x14ac:dyDescent="0.25">
      <c r="A116" t="str">
        <f t="shared" si="2"/>
        <v>1_10_2008</v>
      </c>
      <c r="B116">
        <v>1</v>
      </c>
      <c r="C116">
        <v>10</v>
      </c>
      <c r="D116" s="162">
        <v>2008</v>
      </c>
      <c r="E116">
        <v>2028458449</v>
      </c>
      <c r="F116">
        <v>2929500931</v>
      </c>
      <c r="G116">
        <v>2751026060</v>
      </c>
      <c r="H116">
        <v>2818659238.99999</v>
      </c>
      <c r="I116">
        <v>67633178.999994695</v>
      </c>
      <c r="J116">
        <v>3156948305.2056599</v>
      </c>
      <c r="K116">
        <v>100294240.702536</v>
      </c>
      <c r="L116">
        <v>558408347</v>
      </c>
      <c r="M116">
        <v>0</v>
      </c>
      <c r="N116">
        <v>1.5489328795199999</v>
      </c>
      <c r="O116">
        <v>0</v>
      </c>
      <c r="P116">
        <v>27956797.669999901</v>
      </c>
      <c r="Q116">
        <v>0.69861119861852705</v>
      </c>
      <c r="R116">
        <v>3.9195000000000002</v>
      </c>
      <c r="S116">
        <v>36716.94</v>
      </c>
      <c r="T116">
        <v>30.42</v>
      </c>
      <c r="U116">
        <v>3.7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52466379.476135798</v>
      </c>
      <c r="AE116">
        <v>0</v>
      </c>
      <c r="AF116">
        <v>-3450061.6183321099</v>
      </c>
      <c r="AG116">
        <v>0</v>
      </c>
      <c r="AH116">
        <v>5237732.86193249</v>
      </c>
      <c r="AI116">
        <v>-1348852.9258301</v>
      </c>
      <c r="AJ116">
        <v>39029795.277744196</v>
      </c>
      <c r="AK116">
        <v>-286049.01516947697</v>
      </c>
      <c r="AL116">
        <v>112523.699517115</v>
      </c>
      <c r="AM116">
        <v>-2168043.3732674802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89593424.382730499</v>
      </c>
      <c r="AW116">
        <v>90266043.856500804</v>
      </c>
      <c r="AX116">
        <v>-22632864.856506001</v>
      </c>
      <c r="AY116">
        <v>0</v>
      </c>
      <c r="AZ116">
        <v>67633178.999994695</v>
      </c>
      <c r="BB116" s="3"/>
      <c r="BC116"/>
      <c r="BD116"/>
      <c r="BE116"/>
      <c r="BF116"/>
      <c r="BG116"/>
      <c r="BH116"/>
    </row>
    <row r="117" spans="1:60" x14ac:dyDescent="0.25">
      <c r="A117" t="str">
        <f t="shared" si="2"/>
        <v>1_10_2009</v>
      </c>
      <c r="B117">
        <v>1</v>
      </c>
      <c r="C117">
        <v>10</v>
      </c>
      <c r="D117" s="162">
        <v>2009</v>
      </c>
      <c r="E117">
        <v>2028458449</v>
      </c>
      <c r="F117">
        <v>2929500931</v>
      </c>
      <c r="G117">
        <v>2818659238.99999</v>
      </c>
      <c r="H117">
        <v>2717269399.99999</v>
      </c>
      <c r="I117">
        <v>-101389838.999999</v>
      </c>
      <c r="J117">
        <v>3057045867.8689198</v>
      </c>
      <c r="K117">
        <v>-99902437.336734697</v>
      </c>
      <c r="L117">
        <v>562176551</v>
      </c>
      <c r="M117">
        <v>0</v>
      </c>
      <c r="N117">
        <v>1.63249305102</v>
      </c>
      <c r="O117">
        <v>0</v>
      </c>
      <c r="P117">
        <v>27734538</v>
      </c>
      <c r="Q117">
        <v>0.70705174720515196</v>
      </c>
      <c r="R117">
        <v>2.84309999999999</v>
      </c>
      <c r="S117">
        <v>35494.29</v>
      </c>
      <c r="T117">
        <v>30.61</v>
      </c>
      <c r="U117">
        <v>3.9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12919584.5813508</v>
      </c>
      <c r="AE117">
        <v>0</v>
      </c>
      <c r="AF117">
        <v>-11553107.304403201</v>
      </c>
      <c r="AG117">
        <v>0</v>
      </c>
      <c r="AH117">
        <v>-4904233.8358864402</v>
      </c>
      <c r="AI117">
        <v>9991370.9375265408</v>
      </c>
      <c r="AJ117">
        <v>-98372229.637633801</v>
      </c>
      <c r="AK117">
        <v>6469034.7272387203</v>
      </c>
      <c r="AL117">
        <v>1095446.00345834</v>
      </c>
      <c r="AM117">
        <v>-4440937.5747205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-88795072.103069499</v>
      </c>
      <c r="AW117">
        <v>-89197193.230397701</v>
      </c>
      <c r="AX117">
        <v>-12192645.769601701</v>
      </c>
      <c r="AY117">
        <v>0</v>
      </c>
      <c r="AZ117">
        <v>-101389838.999999</v>
      </c>
      <c r="BB117" s="3"/>
      <c r="BC117"/>
      <c r="BD117"/>
      <c r="BE117"/>
      <c r="BF117"/>
      <c r="BG117"/>
      <c r="BH117"/>
    </row>
    <row r="118" spans="1:60" x14ac:dyDescent="0.25">
      <c r="A118" t="str">
        <f t="shared" si="2"/>
        <v>1_10_2010</v>
      </c>
      <c r="B118">
        <v>1</v>
      </c>
      <c r="C118">
        <v>10</v>
      </c>
      <c r="D118" s="162">
        <v>2010</v>
      </c>
      <c r="E118">
        <v>2028458449</v>
      </c>
      <c r="F118">
        <v>2929500931</v>
      </c>
      <c r="G118">
        <v>2717269399.99999</v>
      </c>
      <c r="H118">
        <v>2812782058</v>
      </c>
      <c r="I118">
        <v>95512658.000002801</v>
      </c>
      <c r="J118">
        <v>3074492774.0917201</v>
      </c>
      <c r="K118">
        <v>17446906.222800199</v>
      </c>
      <c r="L118">
        <v>552453533.99999905</v>
      </c>
      <c r="M118">
        <v>0</v>
      </c>
      <c r="N118">
        <v>1.6339541181999999</v>
      </c>
      <c r="O118">
        <v>0</v>
      </c>
      <c r="P118">
        <v>27553600.749999899</v>
      </c>
      <c r="Q118">
        <v>0.71198282361478205</v>
      </c>
      <c r="R118">
        <v>3.2889999999999899</v>
      </c>
      <c r="S118">
        <v>35213</v>
      </c>
      <c r="T118">
        <v>30.93</v>
      </c>
      <c r="U118">
        <v>3.9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-32045109.2815664</v>
      </c>
      <c r="AE118">
        <v>0</v>
      </c>
      <c r="AF118">
        <v>-191968.48458265301</v>
      </c>
      <c r="AG118">
        <v>0</v>
      </c>
      <c r="AH118">
        <v>-3877497.8316616402</v>
      </c>
      <c r="AI118">
        <v>5622981.2808667701</v>
      </c>
      <c r="AJ118">
        <v>43253229.4031673</v>
      </c>
      <c r="AK118">
        <v>1463867.9133643201</v>
      </c>
      <c r="AL118">
        <v>1778833.1384358599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16004336.138023499</v>
      </c>
      <c r="AW118">
        <v>15507763.5249655</v>
      </c>
      <c r="AX118">
        <v>80004894.475037307</v>
      </c>
      <c r="AY118">
        <v>0</v>
      </c>
      <c r="AZ118">
        <v>95512658.000002801</v>
      </c>
      <c r="BB118" s="3"/>
      <c r="BC118"/>
      <c r="BD118"/>
      <c r="BE118"/>
      <c r="BF118"/>
      <c r="BG118"/>
      <c r="BH118"/>
    </row>
    <row r="119" spans="1:60" x14ac:dyDescent="0.25">
      <c r="A119" t="str">
        <f t="shared" si="2"/>
        <v>1_10_2011</v>
      </c>
      <c r="B119">
        <v>1</v>
      </c>
      <c r="C119">
        <v>10</v>
      </c>
      <c r="D119" s="162">
        <v>2011</v>
      </c>
      <c r="E119">
        <v>2028458449</v>
      </c>
      <c r="F119">
        <v>2929500931</v>
      </c>
      <c r="G119">
        <v>2812782058</v>
      </c>
      <c r="H119">
        <v>2875478446.99999</v>
      </c>
      <c r="I119">
        <v>62696388.999994203</v>
      </c>
      <c r="J119">
        <v>3107694695.4892402</v>
      </c>
      <c r="K119">
        <v>33201921.397518098</v>
      </c>
      <c r="L119">
        <v>542784231</v>
      </c>
      <c r="M119">
        <v>0</v>
      </c>
      <c r="N119">
        <v>1.73929841568</v>
      </c>
      <c r="O119">
        <v>0</v>
      </c>
      <c r="P119">
        <v>27682634.670000002</v>
      </c>
      <c r="Q119">
        <v>0.71184921256512901</v>
      </c>
      <c r="R119">
        <v>4.0655999999999999</v>
      </c>
      <c r="S119">
        <v>34147.68</v>
      </c>
      <c r="T119">
        <v>31.299999999999901</v>
      </c>
      <c r="U119">
        <v>3.9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-33569959.4485626</v>
      </c>
      <c r="AE119">
        <v>0</v>
      </c>
      <c r="AF119">
        <v>-14010118.058565101</v>
      </c>
      <c r="AG119">
        <v>0</v>
      </c>
      <c r="AH119">
        <v>2868596.10160955</v>
      </c>
      <c r="AI119">
        <v>-157546.78199826201</v>
      </c>
      <c r="AJ119">
        <v>68155301.334774703</v>
      </c>
      <c r="AK119">
        <v>5855287.4059832403</v>
      </c>
      <c r="AL119">
        <v>2129180.83830265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31270741.3915441</v>
      </c>
      <c r="AW119">
        <v>30375667.031988401</v>
      </c>
      <c r="AX119">
        <v>32320721.968005799</v>
      </c>
      <c r="AY119">
        <v>0</v>
      </c>
      <c r="AZ119">
        <v>62696388.999994203</v>
      </c>
      <c r="BB119" s="3"/>
      <c r="BC119"/>
      <c r="BD119"/>
      <c r="BE119"/>
      <c r="BF119"/>
      <c r="BG119"/>
      <c r="BH119"/>
    </row>
    <row r="120" spans="1:60" x14ac:dyDescent="0.25">
      <c r="A120" t="str">
        <f t="shared" si="2"/>
        <v>1_10_2012</v>
      </c>
      <c r="B120">
        <v>1</v>
      </c>
      <c r="C120">
        <v>10</v>
      </c>
      <c r="D120" s="162">
        <v>2012</v>
      </c>
      <c r="E120">
        <v>2028458449</v>
      </c>
      <c r="F120">
        <v>2929500931</v>
      </c>
      <c r="G120">
        <v>2875478446.99999</v>
      </c>
      <c r="H120">
        <v>2929500930.99999</v>
      </c>
      <c r="I120">
        <v>54022483.999999501</v>
      </c>
      <c r="J120">
        <v>3116224395.2874398</v>
      </c>
      <c r="K120">
        <v>8529699.7981953602</v>
      </c>
      <c r="L120">
        <v>542311539</v>
      </c>
      <c r="M120">
        <v>0</v>
      </c>
      <c r="N120">
        <v>1.6964752675200001</v>
      </c>
      <c r="O120">
        <v>0</v>
      </c>
      <c r="P120">
        <v>27909105.420000002</v>
      </c>
      <c r="Q120">
        <v>0.70702565886186597</v>
      </c>
      <c r="R120">
        <v>4.1093000000000002</v>
      </c>
      <c r="S120">
        <v>33963.31</v>
      </c>
      <c r="T120">
        <v>31.51</v>
      </c>
      <c r="U120">
        <v>4.0999999999999996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>
        <v>-1702993.4083712499</v>
      </c>
      <c r="AE120">
        <v>0</v>
      </c>
      <c r="AF120">
        <v>5774736.4343050802</v>
      </c>
      <c r="AG120">
        <v>0</v>
      </c>
      <c r="AH120">
        <v>5116014.6382442098</v>
      </c>
      <c r="AI120">
        <v>-5808733.45310535</v>
      </c>
      <c r="AJ120">
        <v>3555608.1386181898</v>
      </c>
      <c r="AK120">
        <v>1053957.7369603401</v>
      </c>
      <c r="AL120">
        <v>1235188.0827597</v>
      </c>
      <c r="AM120">
        <v>-4530459.05794264</v>
      </c>
      <c r="AN120">
        <v>0</v>
      </c>
      <c r="AO120">
        <v>0</v>
      </c>
      <c r="AP120">
        <v>0</v>
      </c>
      <c r="AQ120">
        <v>0</v>
      </c>
      <c r="AR120">
        <v>3212942.0732521401</v>
      </c>
      <c r="AS120">
        <v>0</v>
      </c>
      <c r="AT120">
        <v>0</v>
      </c>
      <c r="AU120">
        <v>0</v>
      </c>
      <c r="AV120">
        <v>7906261.1847204296</v>
      </c>
      <c r="AW120">
        <v>7892335.1012222199</v>
      </c>
      <c r="AX120">
        <v>46130148.898777299</v>
      </c>
      <c r="AY120">
        <v>0</v>
      </c>
      <c r="AZ120">
        <v>54022483.999999501</v>
      </c>
      <c r="BB120" s="3"/>
      <c r="BC120"/>
      <c r="BD120"/>
      <c r="BE120"/>
      <c r="BF120"/>
      <c r="BG120"/>
      <c r="BH120"/>
    </row>
    <row r="121" spans="1:60" x14ac:dyDescent="0.25">
      <c r="A121" t="str">
        <f t="shared" si="2"/>
        <v>1_10_2013</v>
      </c>
      <c r="B121">
        <v>1</v>
      </c>
      <c r="C121">
        <v>10</v>
      </c>
      <c r="D121" s="162">
        <v>2013</v>
      </c>
      <c r="E121">
        <v>2028458449</v>
      </c>
      <c r="F121">
        <v>2929500931</v>
      </c>
      <c r="G121">
        <v>2929500930.99999</v>
      </c>
      <c r="H121">
        <v>3028731445.99999</v>
      </c>
      <c r="I121">
        <v>99230515.0000038</v>
      </c>
      <c r="J121">
        <v>3117645205.0580802</v>
      </c>
      <c r="K121">
        <v>1420809.77064418</v>
      </c>
      <c r="L121">
        <v>554417452</v>
      </c>
      <c r="M121">
        <v>0</v>
      </c>
      <c r="N121">
        <v>1.75772764368</v>
      </c>
      <c r="O121">
        <v>0</v>
      </c>
      <c r="P121">
        <v>28818049.079999998</v>
      </c>
      <c r="Q121">
        <v>0.70818988617793599</v>
      </c>
      <c r="R121">
        <v>3.9420000000000002</v>
      </c>
      <c r="S121">
        <v>33700.32</v>
      </c>
      <c r="T121">
        <v>29.93</v>
      </c>
      <c r="U121">
        <v>4.2</v>
      </c>
      <c r="V121">
        <v>0</v>
      </c>
      <c r="W121">
        <v>0</v>
      </c>
      <c r="X121">
        <v>0</v>
      </c>
      <c r="Y121">
        <v>0</v>
      </c>
      <c r="Z121">
        <v>2</v>
      </c>
      <c r="AA121">
        <v>0</v>
      </c>
      <c r="AB121">
        <v>1</v>
      </c>
      <c r="AC121">
        <v>0</v>
      </c>
      <c r="AD121">
        <v>44309277.014490202</v>
      </c>
      <c r="AE121">
        <v>0</v>
      </c>
      <c r="AF121">
        <v>-8366479.77683492</v>
      </c>
      <c r="AG121">
        <v>0</v>
      </c>
      <c r="AH121">
        <v>20555467.113874901</v>
      </c>
      <c r="AI121">
        <v>1430146.9132141899</v>
      </c>
      <c r="AJ121">
        <v>-13997461.442108</v>
      </c>
      <c r="AK121">
        <v>1541889.77335619</v>
      </c>
      <c r="AL121">
        <v>-9450606.5895987004</v>
      </c>
      <c r="AM121">
        <v>-2308696.8069053702</v>
      </c>
      <c r="AN121">
        <v>0</v>
      </c>
      <c r="AO121">
        <v>0</v>
      </c>
      <c r="AP121">
        <v>0</v>
      </c>
      <c r="AQ121">
        <v>0</v>
      </c>
      <c r="AR121">
        <v>3273304.5885498198</v>
      </c>
      <c r="AS121">
        <v>0</v>
      </c>
      <c r="AT121">
        <v>-34973214.485854901</v>
      </c>
      <c r="AU121">
        <v>0</v>
      </c>
      <c r="AV121">
        <v>2013626.30218346</v>
      </c>
      <c r="AW121">
        <v>1335675.16901872</v>
      </c>
      <c r="AX121">
        <v>97894839.830984995</v>
      </c>
      <c r="AY121">
        <v>0</v>
      </c>
      <c r="AZ121">
        <v>99230515.0000038</v>
      </c>
      <c r="BB121" s="3"/>
      <c r="BC121"/>
      <c r="BD121"/>
      <c r="BE121"/>
      <c r="BF121"/>
      <c r="BG121"/>
      <c r="BH121"/>
    </row>
    <row r="122" spans="1:60" x14ac:dyDescent="0.25">
      <c r="A122" t="str">
        <f t="shared" si="2"/>
        <v>1_10_2014</v>
      </c>
      <c r="B122">
        <v>1</v>
      </c>
      <c r="C122">
        <v>10</v>
      </c>
      <c r="D122" s="162">
        <v>2014</v>
      </c>
      <c r="E122">
        <v>2028458449</v>
      </c>
      <c r="F122">
        <v>2929500931</v>
      </c>
      <c r="G122">
        <v>3028731445.99999</v>
      </c>
      <c r="H122">
        <v>3137384053.99999</v>
      </c>
      <c r="I122">
        <v>108652607.999998</v>
      </c>
      <c r="J122">
        <v>3143483017.07232</v>
      </c>
      <c r="K122">
        <v>25837812.014236901</v>
      </c>
      <c r="L122">
        <v>561346638.99999905</v>
      </c>
      <c r="M122">
        <v>0</v>
      </c>
      <c r="N122">
        <v>1.74858594174</v>
      </c>
      <c r="O122">
        <v>0</v>
      </c>
      <c r="P122">
        <v>29110612.079999998</v>
      </c>
      <c r="Q122">
        <v>0.71033623275977098</v>
      </c>
      <c r="R122">
        <v>3.75239999999999</v>
      </c>
      <c r="S122">
        <v>33580.799999999901</v>
      </c>
      <c r="T122">
        <v>30.2</v>
      </c>
      <c r="U122">
        <v>4.2</v>
      </c>
      <c r="V122">
        <v>0</v>
      </c>
      <c r="W122">
        <v>0</v>
      </c>
      <c r="X122">
        <v>0</v>
      </c>
      <c r="Y122">
        <v>0</v>
      </c>
      <c r="Z122">
        <v>3</v>
      </c>
      <c r="AA122">
        <v>0</v>
      </c>
      <c r="AB122">
        <v>1</v>
      </c>
      <c r="AC122">
        <v>0</v>
      </c>
      <c r="AD122">
        <v>25688147.434843201</v>
      </c>
      <c r="AE122">
        <v>0</v>
      </c>
      <c r="AF122">
        <v>1280793.77652073</v>
      </c>
      <c r="AG122">
        <v>0</v>
      </c>
      <c r="AH122">
        <v>6681905.7172240801</v>
      </c>
      <c r="AI122">
        <v>2726460.8189412798</v>
      </c>
      <c r="AJ122">
        <v>-16997829.227055199</v>
      </c>
      <c r="AK122">
        <v>728484.035627748</v>
      </c>
      <c r="AL122">
        <v>1672841.7523044201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3384180.7096790299</v>
      </c>
      <c r="AS122">
        <v>0</v>
      </c>
      <c r="AT122">
        <v>0</v>
      </c>
      <c r="AU122">
        <v>0</v>
      </c>
      <c r="AV122">
        <v>25164985.018085301</v>
      </c>
      <c r="AW122">
        <v>25100929.899397701</v>
      </c>
      <c r="AX122">
        <v>83551678.100600705</v>
      </c>
      <c r="AY122">
        <v>0</v>
      </c>
      <c r="AZ122">
        <v>108652607.999998</v>
      </c>
      <c r="BB122" s="3"/>
      <c r="BC122"/>
      <c r="BD122"/>
      <c r="BE122"/>
      <c r="BF122"/>
      <c r="BG122"/>
      <c r="BH122"/>
    </row>
    <row r="123" spans="1:60" x14ac:dyDescent="0.25">
      <c r="A123" t="str">
        <f t="shared" si="2"/>
        <v>1_10_2015</v>
      </c>
      <c r="B123">
        <v>1</v>
      </c>
      <c r="C123">
        <v>10</v>
      </c>
      <c r="D123" s="162">
        <v>2015</v>
      </c>
      <c r="E123">
        <v>2028458449</v>
      </c>
      <c r="F123">
        <v>2929500931</v>
      </c>
      <c r="G123">
        <v>3137384053.99999</v>
      </c>
      <c r="H123">
        <v>3049980992.99999</v>
      </c>
      <c r="I123">
        <v>-87403061.000001401</v>
      </c>
      <c r="J123">
        <v>3030534237.9847999</v>
      </c>
      <c r="K123">
        <v>-112948779.08752</v>
      </c>
      <c r="L123">
        <v>562540969</v>
      </c>
      <c r="M123">
        <v>0</v>
      </c>
      <c r="N123">
        <v>1.88406904356</v>
      </c>
      <c r="O123">
        <v>0</v>
      </c>
      <c r="P123">
        <v>29378317.829999901</v>
      </c>
      <c r="Q123">
        <v>0.71350123486694395</v>
      </c>
      <c r="R123">
        <v>2.7029999999999998</v>
      </c>
      <c r="S123">
        <v>34173.339999999902</v>
      </c>
      <c r="T123">
        <v>30.17</v>
      </c>
      <c r="U123">
        <v>4.0999999999999996</v>
      </c>
      <c r="V123">
        <v>0</v>
      </c>
      <c r="W123">
        <v>0</v>
      </c>
      <c r="X123">
        <v>0</v>
      </c>
      <c r="Y123">
        <v>0</v>
      </c>
      <c r="Z123">
        <v>4</v>
      </c>
      <c r="AA123">
        <v>0</v>
      </c>
      <c r="AB123">
        <v>1</v>
      </c>
      <c r="AC123">
        <v>0</v>
      </c>
      <c r="AD123">
        <v>4537372.55661467</v>
      </c>
      <c r="AE123">
        <v>0</v>
      </c>
      <c r="AF123">
        <v>-19162575.202273302</v>
      </c>
      <c r="AG123">
        <v>0</v>
      </c>
      <c r="AH123">
        <v>6272199.2630243897</v>
      </c>
      <c r="AI123">
        <v>4165556.98271847</v>
      </c>
      <c r="AJ123">
        <v>-110619004.018281</v>
      </c>
      <c r="AK123">
        <v>-3712468.9047247302</v>
      </c>
      <c r="AL123">
        <v>-192480.189563069</v>
      </c>
      <c r="AM123">
        <v>2474476.5522726602</v>
      </c>
      <c r="AN123">
        <v>0</v>
      </c>
      <c r="AO123">
        <v>0</v>
      </c>
      <c r="AP123">
        <v>0</v>
      </c>
      <c r="AQ123">
        <v>0</v>
      </c>
      <c r="AR123">
        <v>3505584.69237136</v>
      </c>
      <c r="AS123">
        <v>0</v>
      </c>
      <c r="AT123">
        <v>0</v>
      </c>
      <c r="AU123">
        <v>0</v>
      </c>
      <c r="AV123">
        <v>-112731338.26784</v>
      </c>
      <c r="AW123">
        <v>-112729636.68115801</v>
      </c>
      <c r="AX123">
        <v>25326575.6811569</v>
      </c>
      <c r="AY123">
        <v>0</v>
      </c>
      <c r="AZ123">
        <v>-87403061.000001401</v>
      </c>
      <c r="BB123" s="3"/>
      <c r="BC123"/>
      <c r="BD123"/>
      <c r="BE123"/>
      <c r="BF123"/>
      <c r="BG123"/>
      <c r="BH123"/>
    </row>
    <row r="124" spans="1:60" x14ac:dyDescent="0.25">
      <c r="A124" t="str">
        <f t="shared" si="2"/>
        <v>1_10_2016</v>
      </c>
      <c r="B124">
        <v>1</v>
      </c>
      <c r="C124">
        <v>10</v>
      </c>
      <c r="D124" s="162">
        <v>2016</v>
      </c>
      <c r="E124">
        <v>2028458449</v>
      </c>
      <c r="F124">
        <v>2929500931</v>
      </c>
      <c r="G124">
        <v>3049980992.99999</v>
      </c>
      <c r="H124">
        <v>3072351667.99999</v>
      </c>
      <c r="I124">
        <v>22370675.000002801</v>
      </c>
      <c r="J124">
        <v>2981418175.1516399</v>
      </c>
      <c r="K124">
        <v>-49116062.833156496</v>
      </c>
      <c r="L124">
        <v>562018755.99999905</v>
      </c>
      <c r="M124">
        <v>0</v>
      </c>
      <c r="N124">
        <v>1.8938954432999999</v>
      </c>
      <c r="O124">
        <v>0</v>
      </c>
      <c r="P124">
        <v>29437697.499999899</v>
      </c>
      <c r="Q124">
        <v>0.71426500750022204</v>
      </c>
      <c r="R124">
        <v>2.4255</v>
      </c>
      <c r="S124">
        <v>35302.049999999901</v>
      </c>
      <c r="T124">
        <v>29.88</v>
      </c>
      <c r="U124">
        <v>4.5</v>
      </c>
      <c r="V124">
        <v>0</v>
      </c>
      <c r="W124">
        <v>0</v>
      </c>
      <c r="X124">
        <v>0</v>
      </c>
      <c r="Y124">
        <v>0</v>
      </c>
      <c r="Z124">
        <v>5</v>
      </c>
      <c r="AA124">
        <v>0</v>
      </c>
      <c r="AB124">
        <v>1</v>
      </c>
      <c r="AC124">
        <v>0</v>
      </c>
      <c r="AD124">
        <v>-1925513.06479322</v>
      </c>
      <c r="AE124">
        <v>0</v>
      </c>
      <c r="AF124">
        <v>-1320636.1608655299</v>
      </c>
      <c r="AG124">
        <v>0</v>
      </c>
      <c r="AH124">
        <v>1343898.51787034</v>
      </c>
      <c r="AI124">
        <v>976728.80754347704</v>
      </c>
      <c r="AJ124">
        <v>-33988482.180350199</v>
      </c>
      <c r="AK124">
        <v>-6701450.2049922999</v>
      </c>
      <c r="AL124">
        <v>-1808326.1951272001</v>
      </c>
      <c r="AM124">
        <v>-9603221.8253503405</v>
      </c>
      <c r="AN124">
        <v>0</v>
      </c>
      <c r="AO124">
        <v>0</v>
      </c>
      <c r="AP124">
        <v>0</v>
      </c>
      <c r="AQ124">
        <v>0</v>
      </c>
      <c r="AR124">
        <v>3407924.0848606699</v>
      </c>
      <c r="AS124">
        <v>0</v>
      </c>
      <c r="AT124">
        <v>0</v>
      </c>
      <c r="AU124">
        <v>0</v>
      </c>
      <c r="AV124">
        <v>-49619078.221204303</v>
      </c>
      <c r="AW124">
        <v>-49431237.639385499</v>
      </c>
      <c r="AX124">
        <v>71801912.639388397</v>
      </c>
      <c r="AY124">
        <v>0</v>
      </c>
      <c r="AZ124">
        <v>22370675.000002801</v>
      </c>
      <c r="BB124" s="3"/>
      <c r="BC124"/>
      <c r="BD124"/>
      <c r="BE124"/>
      <c r="BF124"/>
      <c r="BG124"/>
      <c r="BH124"/>
    </row>
    <row r="125" spans="1:60" x14ac:dyDescent="0.25">
      <c r="A125" t="str">
        <f t="shared" si="2"/>
        <v>1_10_2017</v>
      </c>
      <c r="B125">
        <v>1</v>
      </c>
      <c r="C125">
        <v>10</v>
      </c>
      <c r="D125" s="162">
        <v>2017</v>
      </c>
      <c r="E125">
        <v>2028458449</v>
      </c>
      <c r="F125">
        <v>2929500931</v>
      </c>
      <c r="G125">
        <v>3072351667.99999</v>
      </c>
      <c r="H125">
        <v>3093336562</v>
      </c>
      <c r="I125">
        <v>20984894.000001401</v>
      </c>
      <c r="J125">
        <v>3032285822.20011</v>
      </c>
      <c r="K125">
        <v>50867647.048469</v>
      </c>
      <c r="L125">
        <v>565251751</v>
      </c>
      <c r="M125">
        <v>0</v>
      </c>
      <c r="N125">
        <v>1.89783477048</v>
      </c>
      <c r="O125">
        <v>0</v>
      </c>
      <c r="P125">
        <v>29668394.669999901</v>
      </c>
      <c r="Q125">
        <v>0.71555075149007497</v>
      </c>
      <c r="R125">
        <v>2.6928000000000001</v>
      </c>
      <c r="S125">
        <v>35945.819999999898</v>
      </c>
      <c r="T125">
        <v>30</v>
      </c>
      <c r="U125">
        <v>4.5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0</v>
      </c>
      <c r="AB125">
        <v>1</v>
      </c>
      <c r="AC125">
        <v>0</v>
      </c>
      <c r="AD125">
        <v>12006529.671959899</v>
      </c>
      <c r="AE125">
        <v>0</v>
      </c>
      <c r="AF125">
        <v>-532117.11036246899</v>
      </c>
      <c r="AG125">
        <v>0</v>
      </c>
      <c r="AH125">
        <v>5237021.7734705396</v>
      </c>
      <c r="AI125">
        <v>1656478.1750495699</v>
      </c>
      <c r="AJ125">
        <v>33390942.740279</v>
      </c>
      <c r="AK125">
        <v>-3756089.4188664099</v>
      </c>
      <c r="AL125">
        <v>754077.32568279596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3432920.1626401902</v>
      </c>
      <c r="AS125">
        <v>0</v>
      </c>
      <c r="AT125">
        <v>0</v>
      </c>
      <c r="AU125">
        <v>0</v>
      </c>
      <c r="AV125">
        <v>52189763.319853202</v>
      </c>
      <c r="AW125">
        <v>52419114.352735601</v>
      </c>
      <c r="AX125">
        <v>-31434220.3527341</v>
      </c>
      <c r="AY125">
        <v>0</v>
      </c>
      <c r="AZ125">
        <v>20984894.000001401</v>
      </c>
      <c r="BB125" s="3"/>
      <c r="BC125"/>
      <c r="BD125"/>
      <c r="BE125"/>
      <c r="BF125"/>
      <c r="BG125"/>
      <c r="BH125"/>
    </row>
    <row r="126" spans="1:60" x14ac:dyDescent="0.25">
      <c r="A126" t="str">
        <f t="shared" si="2"/>
        <v>1_10_2018</v>
      </c>
      <c r="B126">
        <v>1</v>
      </c>
      <c r="C126">
        <v>10</v>
      </c>
      <c r="D126" s="162">
        <v>2018</v>
      </c>
      <c r="E126">
        <v>2028458449</v>
      </c>
      <c r="F126">
        <v>2929500931</v>
      </c>
      <c r="G126">
        <v>3093336562</v>
      </c>
      <c r="H126">
        <v>3028681761</v>
      </c>
      <c r="I126">
        <v>-64654800.999999002</v>
      </c>
      <c r="J126">
        <v>2920735369.6357498</v>
      </c>
      <c r="K126">
        <v>-111550452.564363</v>
      </c>
      <c r="L126">
        <v>560645668</v>
      </c>
      <c r="M126">
        <v>0</v>
      </c>
      <c r="N126">
        <v>1.9555512669999999</v>
      </c>
      <c r="O126">
        <v>0</v>
      </c>
      <c r="P126">
        <v>29807700.839999899</v>
      </c>
      <c r="Q126">
        <v>0.71440492607780803</v>
      </c>
      <c r="R126">
        <v>2.9199999999999902</v>
      </c>
      <c r="S126">
        <v>36801.5</v>
      </c>
      <c r="T126">
        <v>30.01</v>
      </c>
      <c r="U126">
        <v>4.5999999999999996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0</v>
      </c>
      <c r="AB126">
        <v>1</v>
      </c>
      <c r="AC126">
        <v>1</v>
      </c>
      <c r="AD126">
        <v>-17162330.0224257</v>
      </c>
      <c r="AE126">
        <v>0</v>
      </c>
      <c r="AF126">
        <v>-7757985.9940197701</v>
      </c>
      <c r="AG126">
        <v>0</v>
      </c>
      <c r="AH126">
        <v>3163072.6687944201</v>
      </c>
      <c r="AI126">
        <v>-1485540.72437579</v>
      </c>
      <c r="AJ126">
        <v>26685052.9084782</v>
      </c>
      <c r="AK126">
        <v>-4922163.3032023804</v>
      </c>
      <c r="AL126">
        <v>63261.871574818899</v>
      </c>
      <c r="AM126">
        <v>-2437813.26976238</v>
      </c>
      <c r="AN126">
        <v>0</v>
      </c>
      <c r="AO126">
        <v>0</v>
      </c>
      <c r="AP126">
        <v>0</v>
      </c>
      <c r="AQ126">
        <v>0</v>
      </c>
      <c r="AR126">
        <v>3456367.8253780901</v>
      </c>
      <c r="AS126">
        <v>0</v>
      </c>
      <c r="AT126">
        <v>0</v>
      </c>
      <c r="AU126">
        <v>-113238766.24513599</v>
      </c>
      <c r="AV126">
        <v>-113636844.284696</v>
      </c>
      <c r="AW126">
        <v>-113796361.44412901</v>
      </c>
      <c r="AX126">
        <v>49141560.444129899</v>
      </c>
      <c r="AY126">
        <v>0</v>
      </c>
      <c r="AZ126">
        <v>-64654800.999999002</v>
      </c>
      <c r="BB126" s="3"/>
      <c r="BC126"/>
      <c r="BD126"/>
      <c r="BE126"/>
      <c r="BF126"/>
      <c r="BG126"/>
      <c r="BH12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Summary-Bus</vt:lpstr>
      <vt:lpstr>Summary-Rail</vt:lpstr>
      <vt:lpstr>FAC 2002-2012 BUS</vt:lpstr>
      <vt:lpstr>FAC 2012-2018 BUS</vt:lpstr>
      <vt:lpstr>FAC 2002-2012 RAIL</vt:lpstr>
      <vt:lpstr>FAC 2012-2018 RAIL</vt:lpstr>
      <vt:lpstr>FAC_TOTALS_APTA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Erhardt, Greg</cp:lastModifiedBy>
  <dcterms:created xsi:type="dcterms:W3CDTF">2019-11-15T04:35:49Z</dcterms:created>
  <dcterms:modified xsi:type="dcterms:W3CDTF">2021-01-07T02:38:42Z</dcterms:modified>
</cp:coreProperties>
</file>