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HARE\UKY\Projects\TCRP A-43\REPO\transit_ridership_decline2\transit_ridership_decline\Factors and Ridership Data\Model Estimation\Est11\"/>
    </mc:Choice>
  </mc:AlternateContent>
  <bookViews>
    <workbookView xWindow="105" yWindow="75" windowWidth="13380" windowHeight="6825" tabRatio="818" activeTab="1"/>
  </bookViews>
  <sheets>
    <sheet name="Summary-Bus" sheetId="21" r:id="rId1"/>
    <sheet name="Summary-Rail" sheetId="22" r:id="rId2"/>
    <sheet name="FAC 2002-2012 BUS" sheetId="25" r:id="rId3"/>
    <sheet name="FAC 2012-2018 BUS" sheetId="19" r:id="rId4"/>
    <sheet name="FAC 2002-2012 RAIL" sheetId="26" r:id="rId5"/>
    <sheet name="FAC 2012-2018 RAIL" sheetId="20" r:id="rId6"/>
    <sheet name="FAC_TOTALS_APTA" sheetId="1" r:id="rId7"/>
  </sheets>
  <definedNames>
    <definedName name="_xlnm._FilterDatabase" localSheetId="6" hidden="1">FAC_TOTALS_APTA!$C$2:$AT$126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00" i="20" l="1"/>
  <c r="AA100" i="20"/>
  <c r="Z100" i="20"/>
  <c r="Y100" i="20"/>
  <c r="X100" i="20"/>
  <c r="W100" i="20"/>
  <c r="V100" i="20"/>
  <c r="U100" i="20"/>
  <c r="T100" i="20"/>
  <c r="S100" i="20"/>
  <c r="R100" i="20"/>
  <c r="Q100" i="20"/>
  <c r="P100" i="20"/>
  <c r="O100" i="20"/>
  <c r="N100" i="20"/>
  <c r="M100" i="20"/>
  <c r="J100" i="20"/>
  <c r="K100" i="20" s="1"/>
  <c r="L100" i="20" s="1"/>
  <c r="F100" i="20"/>
  <c r="J99" i="20"/>
  <c r="K99" i="20" s="1"/>
  <c r="L99" i="20" s="1"/>
  <c r="F99" i="20"/>
  <c r="AB72" i="20"/>
  <c r="AA72" i="20"/>
  <c r="Z72" i="20"/>
  <c r="Y72" i="20"/>
  <c r="X72" i="20"/>
  <c r="W72" i="20"/>
  <c r="V72" i="20"/>
  <c r="U72" i="20"/>
  <c r="T72" i="20"/>
  <c r="S72" i="20"/>
  <c r="R72" i="20"/>
  <c r="Q72" i="20"/>
  <c r="P72" i="20"/>
  <c r="O72" i="20"/>
  <c r="N72" i="20"/>
  <c r="M72" i="20"/>
  <c r="J72" i="20"/>
  <c r="K72" i="20" s="1"/>
  <c r="L72" i="20" s="1"/>
  <c r="F72" i="20"/>
  <c r="K71" i="20"/>
  <c r="L71" i="20" s="1"/>
  <c r="J71" i="20"/>
  <c r="F71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J44" i="20"/>
  <c r="K44" i="20" s="1"/>
  <c r="L44" i="20" s="1"/>
  <c r="F44" i="20"/>
  <c r="J43" i="20"/>
  <c r="K43" i="20" s="1"/>
  <c r="L43" i="20" s="1"/>
  <c r="F43" i="20"/>
  <c r="F16" i="20"/>
  <c r="J16" i="20"/>
  <c r="K16" i="20" s="1"/>
  <c r="L16" i="20" s="1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B100" i="26"/>
  <c r="AA100" i="26"/>
  <c r="Z100" i="26"/>
  <c r="Y100" i="26"/>
  <c r="X100" i="26"/>
  <c r="W100" i="26"/>
  <c r="V100" i="26"/>
  <c r="U100" i="26"/>
  <c r="T100" i="26"/>
  <c r="S100" i="26"/>
  <c r="R100" i="26"/>
  <c r="Q100" i="26"/>
  <c r="P100" i="26"/>
  <c r="O100" i="26"/>
  <c r="N100" i="26"/>
  <c r="M100" i="26"/>
  <c r="K100" i="26"/>
  <c r="L100" i="26" s="1"/>
  <c r="J100" i="26"/>
  <c r="F100" i="26"/>
  <c r="AB72" i="26"/>
  <c r="AA72" i="26"/>
  <c r="Z72" i="26"/>
  <c r="Y72" i="26"/>
  <c r="X72" i="26"/>
  <c r="W72" i="26"/>
  <c r="V72" i="26"/>
  <c r="U72" i="26"/>
  <c r="T72" i="26"/>
  <c r="S72" i="26"/>
  <c r="R72" i="26"/>
  <c r="Q72" i="26"/>
  <c r="P72" i="26"/>
  <c r="O72" i="26"/>
  <c r="N72" i="26"/>
  <c r="M72" i="26"/>
  <c r="J72" i="26"/>
  <c r="K72" i="26" s="1"/>
  <c r="L72" i="26" s="1"/>
  <c r="F72" i="26"/>
  <c r="AB44" i="26"/>
  <c r="AA44" i="26"/>
  <c r="Z44" i="26"/>
  <c r="Y44" i="26"/>
  <c r="X44" i="26"/>
  <c r="W44" i="26"/>
  <c r="V44" i="26"/>
  <c r="U44" i="26"/>
  <c r="T44" i="26"/>
  <c r="S44" i="26"/>
  <c r="R44" i="26"/>
  <c r="Q44" i="26"/>
  <c r="P44" i="26"/>
  <c r="O44" i="26"/>
  <c r="N44" i="26"/>
  <c r="M44" i="26"/>
  <c r="J44" i="26"/>
  <c r="K44" i="26" s="1"/>
  <c r="L44" i="26" s="1"/>
  <c r="F44" i="26"/>
  <c r="K43" i="26"/>
  <c r="L43" i="26" s="1"/>
  <c r="J43" i="26"/>
  <c r="F43" i="26"/>
  <c r="F16" i="26"/>
  <c r="J16" i="26"/>
  <c r="K16" i="26"/>
  <c r="L16" i="26" s="1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B100" i="19"/>
  <c r="AA100" i="19"/>
  <c r="Z100" i="19"/>
  <c r="Y100" i="19"/>
  <c r="X100" i="19"/>
  <c r="W100" i="19"/>
  <c r="V100" i="19"/>
  <c r="U100" i="19"/>
  <c r="T100" i="19"/>
  <c r="S100" i="19"/>
  <c r="R100" i="19"/>
  <c r="Q100" i="19"/>
  <c r="P100" i="19"/>
  <c r="O100" i="19"/>
  <c r="N100" i="19"/>
  <c r="M100" i="19"/>
  <c r="J100" i="19"/>
  <c r="K100" i="19" s="1"/>
  <c r="L100" i="19" s="1"/>
  <c r="F100" i="19"/>
  <c r="AB72" i="19"/>
  <c r="AA72" i="19"/>
  <c r="Z72" i="19"/>
  <c r="Y72" i="19"/>
  <c r="X72" i="19"/>
  <c r="W72" i="19"/>
  <c r="V72" i="19"/>
  <c r="U72" i="19"/>
  <c r="T72" i="19"/>
  <c r="S72" i="19"/>
  <c r="R72" i="19"/>
  <c r="Q72" i="19"/>
  <c r="P72" i="19"/>
  <c r="O72" i="19"/>
  <c r="N72" i="19"/>
  <c r="M72" i="19"/>
  <c r="J72" i="19"/>
  <c r="K72" i="19" s="1"/>
  <c r="L72" i="19" s="1"/>
  <c r="F72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J44" i="19"/>
  <c r="K44" i="19" s="1"/>
  <c r="L44" i="19" s="1"/>
  <c r="F44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J16" i="19"/>
  <c r="K16" i="19" s="1"/>
  <c r="L16" i="19" s="1"/>
  <c r="F16" i="19"/>
  <c r="AB100" i="25"/>
  <c r="AA100" i="25"/>
  <c r="Z100" i="25"/>
  <c r="Y100" i="25"/>
  <c r="X100" i="25"/>
  <c r="W100" i="25"/>
  <c r="V100" i="25"/>
  <c r="U100" i="25"/>
  <c r="T100" i="25"/>
  <c r="S100" i="25"/>
  <c r="R100" i="25"/>
  <c r="Q100" i="25"/>
  <c r="P100" i="25"/>
  <c r="O100" i="25"/>
  <c r="N100" i="25"/>
  <c r="M100" i="25"/>
  <c r="J100" i="25"/>
  <c r="K100" i="25" s="1"/>
  <c r="L100" i="25" s="1"/>
  <c r="F100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K72" i="25"/>
  <c r="L72" i="25" s="1"/>
  <c r="J72" i="25"/>
  <c r="F72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J44" i="25"/>
  <c r="K44" i="25" s="1"/>
  <c r="L44" i="25" s="1"/>
  <c r="F44" i="25"/>
  <c r="F16" i="25"/>
  <c r="J16" i="25"/>
  <c r="K16" i="25"/>
  <c r="L16" i="25" s="1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44" i="26" l="1"/>
  <c r="AC100" i="20"/>
  <c r="AC44" i="19"/>
  <c r="AC72" i="25"/>
  <c r="AC100" i="26"/>
  <c r="AC72" i="19"/>
  <c r="AC16" i="26"/>
  <c r="AC100" i="25"/>
  <c r="AC100" i="19"/>
  <c r="AC72" i="26"/>
  <c r="AC44" i="25"/>
  <c r="AC16" i="19"/>
  <c r="AC44" i="20"/>
  <c r="AC16" i="20"/>
  <c r="AC72" i="20"/>
  <c r="AC16" i="25"/>
  <c r="J15" i="20"/>
  <c r="K15" i="20" s="1"/>
  <c r="L15" i="20" s="1"/>
  <c r="F15" i="20"/>
  <c r="J99" i="26"/>
  <c r="K99" i="26" s="1"/>
  <c r="L99" i="26" s="1"/>
  <c r="F99" i="26"/>
  <c r="J71" i="26"/>
  <c r="K71" i="26" s="1"/>
  <c r="L71" i="26" s="1"/>
  <c r="F71" i="26"/>
  <c r="J15" i="26"/>
  <c r="K15" i="26" s="1"/>
  <c r="L15" i="26" s="1"/>
  <c r="F15" i="26"/>
  <c r="J99" i="19"/>
  <c r="K99" i="19" s="1"/>
  <c r="L99" i="19" s="1"/>
  <c r="F99" i="19"/>
  <c r="J71" i="19"/>
  <c r="K71" i="19" s="1"/>
  <c r="L71" i="19" s="1"/>
  <c r="F71" i="19"/>
  <c r="J43" i="19"/>
  <c r="K43" i="19" s="1"/>
  <c r="L43" i="19" s="1"/>
  <c r="F43" i="19"/>
  <c r="J15" i="19"/>
  <c r="K15" i="19" s="1"/>
  <c r="L15" i="19" s="1"/>
  <c r="F15" i="19"/>
  <c r="J99" i="25"/>
  <c r="K99" i="25" s="1"/>
  <c r="L99" i="25" s="1"/>
  <c r="F99" i="25"/>
  <c r="J71" i="25"/>
  <c r="K71" i="25" s="1"/>
  <c r="L71" i="25" s="1"/>
  <c r="F71" i="25"/>
  <c r="J43" i="25"/>
  <c r="K43" i="25" s="1"/>
  <c r="L43" i="25" s="1"/>
  <c r="F43" i="25"/>
  <c r="F15" i="25"/>
  <c r="J15" i="25"/>
  <c r="K15" i="25" s="1"/>
  <c r="L15" i="25" s="1"/>
  <c r="F111" i="25" l="1"/>
  <c r="F112" i="25"/>
  <c r="F23" i="20" l="1"/>
  <c r="K23" i="20"/>
  <c r="L23" i="20" s="1"/>
  <c r="G65" i="26"/>
  <c r="H65" i="26"/>
  <c r="Q67" i="26" s="1"/>
  <c r="F69" i="26"/>
  <c r="J69" i="26"/>
  <c r="K69" i="26" s="1"/>
  <c r="L69" i="26" s="1"/>
  <c r="F70" i="26"/>
  <c r="J70" i="26"/>
  <c r="K70" i="26" s="1"/>
  <c r="L70" i="26" s="1"/>
  <c r="F73" i="26"/>
  <c r="J73" i="26"/>
  <c r="K73" i="26" s="1"/>
  <c r="L73" i="26" s="1"/>
  <c r="F74" i="26"/>
  <c r="J74" i="26"/>
  <c r="K74" i="26" s="1"/>
  <c r="L74" i="26" s="1"/>
  <c r="F75" i="26"/>
  <c r="J75" i="26"/>
  <c r="K75" i="26" s="1"/>
  <c r="L75" i="26" s="1"/>
  <c r="F76" i="26"/>
  <c r="J76" i="26"/>
  <c r="K76" i="26" s="1"/>
  <c r="L76" i="26" s="1"/>
  <c r="F77" i="26"/>
  <c r="J77" i="26"/>
  <c r="K77" i="26" s="1"/>
  <c r="L77" i="26" s="1"/>
  <c r="F78" i="26"/>
  <c r="J78" i="26"/>
  <c r="K78" i="26" s="1"/>
  <c r="L78" i="26" s="1"/>
  <c r="F79" i="26"/>
  <c r="K79" i="26"/>
  <c r="L79" i="26" s="1"/>
  <c r="F80" i="26"/>
  <c r="J80" i="26"/>
  <c r="K80" i="26" s="1"/>
  <c r="L80" i="26" s="1"/>
  <c r="F81" i="26"/>
  <c r="J81" i="26"/>
  <c r="K81" i="26" s="1"/>
  <c r="L81" i="26" s="1"/>
  <c r="K82" i="26"/>
  <c r="L82" i="26" s="1"/>
  <c r="F83" i="26"/>
  <c r="F84" i="26"/>
  <c r="F51" i="25"/>
  <c r="J51" i="25"/>
  <c r="K51" i="25" s="1"/>
  <c r="L51" i="25" s="1"/>
  <c r="V67" i="26" l="1"/>
  <c r="W67" i="26"/>
  <c r="W71" i="26" s="1"/>
  <c r="U67" i="26"/>
  <c r="P67" i="26"/>
  <c r="AB67" i="26"/>
  <c r="AB71" i="26" s="1"/>
  <c r="O67" i="26"/>
  <c r="Y67" i="26"/>
  <c r="Y71" i="26" s="1"/>
  <c r="N67" i="26"/>
  <c r="X67" i="26"/>
  <c r="X71" i="26" s="1"/>
  <c r="M67" i="26"/>
  <c r="T67" i="26"/>
  <c r="H67" i="26"/>
  <c r="R67" i="26"/>
  <c r="AA67" i="26"/>
  <c r="AA71" i="26" s="1"/>
  <c r="S67" i="26"/>
  <c r="G67" i="26"/>
  <c r="Z67" i="26"/>
  <c r="Z71" i="26" s="1"/>
  <c r="F112" i="26" l="1"/>
  <c r="F111" i="26"/>
  <c r="K110" i="26"/>
  <c r="L110" i="26" s="1"/>
  <c r="J109" i="26"/>
  <c r="K109" i="26" s="1"/>
  <c r="L109" i="26" s="1"/>
  <c r="F109" i="26"/>
  <c r="J108" i="26"/>
  <c r="K108" i="26" s="1"/>
  <c r="L108" i="26" s="1"/>
  <c r="F108" i="26"/>
  <c r="K107" i="26"/>
  <c r="L107" i="26" s="1"/>
  <c r="F107" i="26"/>
  <c r="J106" i="26"/>
  <c r="K106" i="26" s="1"/>
  <c r="L106" i="26" s="1"/>
  <c r="F106" i="26"/>
  <c r="J105" i="26"/>
  <c r="K105" i="26" s="1"/>
  <c r="L105" i="26" s="1"/>
  <c r="F105" i="26"/>
  <c r="J104" i="26"/>
  <c r="K104" i="26" s="1"/>
  <c r="L104" i="26" s="1"/>
  <c r="F104" i="26"/>
  <c r="J103" i="26"/>
  <c r="K103" i="26" s="1"/>
  <c r="L103" i="26" s="1"/>
  <c r="F103" i="26"/>
  <c r="J102" i="26"/>
  <c r="K102" i="26" s="1"/>
  <c r="L102" i="26" s="1"/>
  <c r="F102" i="26"/>
  <c r="J101" i="26"/>
  <c r="K101" i="26" s="1"/>
  <c r="L101" i="26" s="1"/>
  <c r="F101" i="26"/>
  <c r="J98" i="26"/>
  <c r="K98" i="26" s="1"/>
  <c r="L98" i="26" s="1"/>
  <c r="F98" i="26"/>
  <c r="J97" i="26"/>
  <c r="K97" i="26" s="1"/>
  <c r="L97" i="26" s="1"/>
  <c r="F97" i="26"/>
  <c r="H93" i="26"/>
  <c r="G93" i="26"/>
  <c r="F56" i="26"/>
  <c r="F55" i="26"/>
  <c r="K54" i="26"/>
  <c r="L54" i="26" s="1"/>
  <c r="J53" i="26"/>
  <c r="K53" i="26" s="1"/>
  <c r="L53" i="26" s="1"/>
  <c r="F53" i="26"/>
  <c r="J52" i="26"/>
  <c r="K52" i="26" s="1"/>
  <c r="L52" i="26" s="1"/>
  <c r="F52" i="26"/>
  <c r="K51" i="26"/>
  <c r="L51" i="26" s="1"/>
  <c r="F51" i="26"/>
  <c r="J50" i="26"/>
  <c r="K50" i="26" s="1"/>
  <c r="L50" i="26" s="1"/>
  <c r="F50" i="26"/>
  <c r="J49" i="26"/>
  <c r="K49" i="26" s="1"/>
  <c r="L49" i="26" s="1"/>
  <c r="F49" i="26"/>
  <c r="J48" i="26"/>
  <c r="K48" i="26" s="1"/>
  <c r="L48" i="26" s="1"/>
  <c r="F48" i="26"/>
  <c r="J47" i="26"/>
  <c r="K47" i="26" s="1"/>
  <c r="L47" i="26" s="1"/>
  <c r="F47" i="26"/>
  <c r="J46" i="26"/>
  <c r="K46" i="26" s="1"/>
  <c r="L46" i="26" s="1"/>
  <c r="F46" i="26"/>
  <c r="J45" i="26"/>
  <c r="K45" i="26" s="1"/>
  <c r="L45" i="26" s="1"/>
  <c r="F45" i="26"/>
  <c r="J42" i="26"/>
  <c r="K42" i="26" s="1"/>
  <c r="L42" i="26" s="1"/>
  <c r="F42" i="26"/>
  <c r="J41" i="26"/>
  <c r="K41" i="26" s="1"/>
  <c r="L41" i="26" s="1"/>
  <c r="F41" i="26"/>
  <c r="H37" i="26"/>
  <c r="H39" i="26" s="1"/>
  <c r="G37" i="26"/>
  <c r="F28" i="26"/>
  <c r="F27" i="26"/>
  <c r="K26" i="26"/>
  <c r="L26" i="26" s="1"/>
  <c r="J25" i="26"/>
  <c r="K25" i="26" s="1"/>
  <c r="L25" i="26" s="1"/>
  <c r="F25" i="26"/>
  <c r="J24" i="26"/>
  <c r="K24" i="26" s="1"/>
  <c r="L24" i="26" s="1"/>
  <c r="F24" i="26"/>
  <c r="K23" i="26"/>
  <c r="L23" i="26" s="1"/>
  <c r="F23" i="26"/>
  <c r="J22" i="26"/>
  <c r="K22" i="26" s="1"/>
  <c r="L22" i="26" s="1"/>
  <c r="F22" i="26"/>
  <c r="J21" i="26"/>
  <c r="K21" i="26" s="1"/>
  <c r="L21" i="26" s="1"/>
  <c r="F21" i="26"/>
  <c r="J20" i="26"/>
  <c r="K20" i="26" s="1"/>
  <c r="L20" i="26" s="1"/>
  <c r="F20" i="26"/>
  <c r="J19" i="26"/>
  <c r="K19" i="26" s="1"/>
  <c r="L19" i="26" s="1"/>
  <c r="F19" i="26"/>
  <c r="J18" i="26"/>
  <c r="K18" i="26" s="1"/>
  <c r="L18" i="26" s="1"/>
  <c r="F18" i="26"/>
  <c r="J17" i="26"/>
  <c r="K17" i="26" s="1"/>
  <c r="L17" i="26" s="1"/>
  <c r="F17" i="26"/>
  <c r="J14" i="26"/>
  <c r="K14" i="26" s="1"/>
  <c r="L14" i="26" s="1"/>
  <c r="F14" i="26"/>
  <c r="J13" i="26"/>
  <c r="K13" i="26" s="1"/>
  <c r="L13" i="26" s="1"/>
  <c r="F13" i="26"/>
  <c r="H9" i="26"/>
  <c r="H11" i="26" s="1"/>
  <c r="G9" i="26"/>
  <c r="K110" i="25"/>
  <c r="L110" i="25" s="1"/>
  <c r="J109" i="25"/>
  <c r="K109" i="25" s="1"/>
  <c r="L109" i="25" s="1"/>
  <c r="F109" i="25"/>
  <c r="J108" i="25"/>
  <c r="K108" i="25" s="1"/>
  <c r="L108" i="25" s="1"/>
  <c r="F108" i="25"/>
  <c r="J107" i="25"/>
  <c r="K107" i="25" s="1"/>
  <c r="L107" i="25" s="1"/>
  <c r="F107" i="25"/>
  <c r="J106" i="25"/>
  <c r="K106" i="25" s="1"/>
  <c r="L106" i="25" s="1"/>
  <c r="F106" i="25"/>
  <c r="J105" i="25"/>
  <c r="K105" i="25" s="1"/>
  <c r="L105" i="25" s="1"/>
  <c r="F105" i="25"/>
  <c r="J104" i="25"/>
  <c r="K104" i="25" s="1"/>
  <c r="L104" i="25" s="1"/>
  <c r="F104" i="25"/>
  <c r="J103" i="25"/>
  <c r="K103" i="25" s="1"/>
  <c r="L103" i="25" s="1"/>
  <c r="F103" i="25"/>
  <c r="J102" i="25"/>
  <c r="K102" i="25" s="1"/>
  <c r="L102" i="25" s="1"/>
  <c r="F102" i="25"/>
  <c r="J101" i="25"/>
  <c r="K101" i="25" s="1"/>
  <c r="L101" i="25" s="1"/>
  <c r="F101" i="25"/>
  <c r="J98" i="25"/>
  <c r="K98" i="25" s="1"/>
  <c r="L98" i="25" s="1"/>
  <c r="F98" i="25"/>
  <c r="J97" i="25"/>
  <c r="K97" i="25" s="1"/>
  <c r="L97" i="25" s="1"/>
  <c r="F97" i="25"/>
  <c r="H93" i="25"/>
  <c r="G93" i="25"/>
  <c r="F84" i="25"/>
  <c r="F83" i="25"/>
  <c r="K82" i="25"/>
  <c r="L82" i="25" s="1"/>
  <c r="J81" i="25"/>
  <c r="K81" i="25" s="1"/>
  <c r="L81" i="25" s="1"/>
  <c r="F81" i="25"/>
  <c r="J80" i="25"/>
  <c r="K80" i="25" s="1"/>
  <c r="L80" i="25" s="1"/>
  <c r="F80" i="25"/>
  <c r="J79" i="25"/>
  <c r="K79" i="25" s="1"/>
  <c r="L79" i="25" s="1"/>
  <c r="F79" i="25"/>
  <c r="J78" i="25"/>
  <c r="K78" i="25" s="1"/>
  <c r="L78" i="25" s="1"/>
  <c r="F78" i="25"/>
  <c r="J77" i="25"/>
  <c r="K77" i="25" s="1"/>
  <c r="L77" i="25" s="1"/>
  <c r="F77" i="25"/>
  <c r="J76" i="25"/>
  <c r="K76" i="25" s="1"/>
  <c r="L76" i="25" s="1"/>
  <c r="F76" i="25"/>
  <c r="J75" i="25"/>
  <c r="K75" i="25" s="1"/>
  <c r="L75" i="25" s="1"/>
  <c r="F75" i="25"/>
  <c r="J74" i="25"/>
  <c r="K74" i="25" s="1"/>
  <c r="L74" i="25" s="1"/>
  <c r="F74" i="25"/>
  <c r="J73" i="25"/>
  <c r="K73" i="25" s="1"/>
  <c r="L73" i="25" s="1"/>
  <c r="F73" i="25"/>
  <c r="J70" i="25"/>
  <c r="K70" i="25" s="1"/>
  <c r="L70" i="25" s="1"/>
  <c r="F70" i="25"/>
  <c r="J69" i="25"/>
  <c r="K69" i="25" s="1"/>
  <c r="L69" i="25" s="1"/>
  <c r="F69" i="25"/>
  <c r="H65" i="25"/>
  <c r="H67" i="25" s="1"/>
  <c r="G65" i="25"/>
  <c r="F56" i="25"/>
  <c r="F55" i="25"/>
  <c r="K54" i="25"/>
  <c r="L54" i="25" s="1"/>
  <c r="J53" i="25"/>
  <c r="K53" i="25" s="1"/>
  <c r="L53" i="25" s="1"/>
  <c r="F53" i="25"/>
  <c r="J52" i="25"/>
  <c r="K52" i="25" s="1"/>
  <c r="L52" i="25" s="1"/>
  <c r="F52" i="25"/>
  <c r="J50" i="25"/>
  <c r="K50" i="25" s="1"/>
  <c r="L50" i="25" s="1"/>
  <c r="F50" i="25"/>
  <c r="J49" i="25"/>
  <c r="K49" i="25" s="1"/>
  <c r="L49" i="25" s="1"/>
  <c r="F49" i="25"/>
  <c r="J48" i="25"/>
  <c r="K48" i="25" s="1"/>
  <c r="L48" i="25" s="1"/>
  <c r="F48" i="25"/>
  <c r="J47" i="25"/>
  <c r="K47" i="25" s="1"/>
  <c r="L47" i="25" s="1"/>
  <c r="F47" i="25"/>
  <c r="J46" i="25"/>
  <c r="K46" i="25" s="1"/>
  <c r="L46" i="25" s="1"/>
  <c r="F46" i="25"/>
  <c r="J45" i="25"/>
  <c r="K45" i="25" s="1"/>
  <c r="L45" i="25" s="1"/>
  <c r="F45" i="25"/>
  <c r="J42" i="25"/>
  <c r="K42" i="25" s="1"/>
  <c r="L42" i="25" s="1"/>
  <c r="F42" i="25"/>
  <c r="J41" i="25"/>
  <c r="K41" i="25" s="1"/>
  <c r="L41" i="25" s="1"/>
  <c r="F41" i="25"/>
  <c r="H37" i="25"/>
  <c r="G37" i="25"/>
  <c r="F28" i="25"/>
  <c r="F27" i="25"/>
  <c r="K26" i="25"/>
  <c r="L26" i="25" s="1"/>
  <c r="J25" i="25"/>
  <c r="F25" i="25"/>
  <c r="J24" i="25"/>
  <c r="F24" i="25"/>
  <c r="J23" i="25"/>
  <c r="K23" i="25" s="1"/>
  <c r="L23" i="25" s="1"/>
  <c r="F23" i="25"/>
  <c r="J22" i="25"/>
  <c r="K22" i="25" s="1"/>
  <c r="L22" i="25" s="1"/>
  <c r="F22" i="25"/>
  <c r="J21" i="25"/>
  <c r="K21" i="25" s="1"/>
  <c r="L21" i="25" s="1"/>
  <c r="F21" i="25"/>
  <c r="J20" i="25"/>
  <c r="K20" i="25" s="1"/>
  <c r="L20" i="25" s="1"/>
  <c r="F20" i="25"/>
  <c r="J19" i="25"/>
  <c r="K19" i="25" s="1"/>
  <c r="L19" i="25" s="1"/>
  <c r="F19" i="25"/>
  <c r="J18" i="25"/>
  <c r="F18" i="25"/>
  <c r="J17" i="25"/>
  <c r="K17" i="25" s="1"/>
  <c r="L17" i="25" s="1"/>
  <c r="F17" i="25"/>
  <c r="J14" i="25"/>
  <c r="K14" i="25" s="1"/>
  <c r="L14" i="25" s="1"/>
  <c r="F14" i="25"/>
  <c r="J13" i="25"/>
  <c r="K13" i="25" s="1"/>
  <c r="L13" i="25" s="1"/>
  <c r="F13" i="25"/>
  <c r="H9" i="25"/>
  <c r="G9" i="25"/>
  <c r="F107" i="20"/>
  <c r="F51" i="20"/>
  <c r="F79" i="20"/>
  <c r="J109" i="20"/>
  <c r="K109" i="20" s="1"/>
  <c r="L109" i="20" s="1"/>
  <c r="J108" i="20"/>
  <c r="K108" i="20" s="1"/>
  <c r="L108" i="20" s="1"/>
  <c r="K107" i="20"/>
  <c r="L107" i="20" s="1"/>
  <c r="J106" i="20"/>
  <c r="K106" i="20" s="1"/>
  <c r="L106" i="20" s="1"/>
  <c r="J105" i="20"/>
  <c r="K105" i="20" s="1"/>
  <c r="L105" i="20" s="1"/>
  <c r="J104" i="20"/>
  <c r="K104" i="20" s="1"/>
  <c r="L104" i="20" s="1"/>
  <c r="J103" i="20"/>
  <c r="K103" i="20" s="1"/>
  <c r="L103" i="20" s="1"/>
  <c r="J102" i="20"/>
  <c r="K102" i="20" s="1"/>
  <c r="L102" i="20" s="1"/>
  <c r="J101" i="20"/>
  <c r="K101" i="20" s="1"/>
  <c r="L101" i="20" s="1"/>
  <c r="J98" i="20"/>
  <c r="K98" i="20" s="1"/>
  <c r="L98" i="20" s="1"/>
  <c r="J97" i="20"/>
  <c r="K97" i="20" s="1"/>
  <c r="L97" i="20" s="1"/>
  <c r="J81" i="20"/>
  <c r="K81" i="20" s="1"/>
  <c r="L81" i="20" s="1"/>
  <c r="J80" i="20"/>
  <c r="K80" i="20" s="1"/>
  <c r="L80" i="20" s="1"/>
  <c r="K79" i="20"/>
  <c r="L79" i="20" s="1"/>
  <c r="J78" i="20"/>
  <c r="K78" i="20" s="1"/>
  <c r="L78" i="20" s="1"/>
  <c r="J77" i="20"/>
  <c r="K77" i="20" s="1"/>
  <c r="L77" i="20" s="1"/>
  <c r="J76" i="20"/>
  <c r="K76" i="20" s="1"/>
  <c r="L76" i="20" s="1"/>
  <c r="J75" i="20"/>
  <c r="K75" i="20" s="1"/>
  <c r="L75" i="20" s="1"/>
  <c r="J74" i="20"/>
  <c r="K74" i="20" s="1"/>
  <c r="L74" i="20" s="1"/>
  <c r="J73" i="20"/>
  <c r="K73" i="20" s="1"/>
  <c r="L73" i="20" s="1"/>
  <c r="J70" i="20"/>
  <c r="K70" i="20" s="1"/>
  <c r="L70" i="20" s="1"/>
  <c r="J69" i="20"/>
  <c r="K69" i="20" s="1"/>
  <c r="L69" i="20" s="1"/>
  <c r="J53" i="20"/>
  <c r="K53" i="20" s="1"/>
  <c r="L53" i="20" s="1"/>
  <c r="J52" i="20"/>
  <c r="K52" i="20" s="1"/>
  <c r="L52" i="20" s="1"/>
  <c r="K51" i="20"/>
  <c r="L51" i="20" s="1"/>
  <c r="J50" i="20"/>
  <c r="K50" i="20" s="1"/>
  <c r="L50" i="20" s="1"/>
  <c r="J49" i="20"/>
  <c r="K49" i="20" s="1"/>
  <c r="L49" i="20" s="1"/>
  <c r="J48" i="20"/>
  <c r="K48" i="20" s="1"/>
  <c r="L48" i="20" s="1"/>
  <c r="J47" i="20"/>
  <c r="K47" i="20" s="1"/>
  <c r="L47" i="20" s="1"/>
  <c r="J46" i="20"/>
  <c r="K46" i="20" s="1"/>
  <c r="L46" i="20" s="1"/>
  <c r="J45" i="20"/>
  <c r="K45" i="20" s="1"/>
  <c r="L45" i="20" s="1"/>
  <c r="J42" i="20"/>
  <c r="K42" i="20" s="1"/>
  <c r="L42" i="20" s="1"/>
  <c r="J41" i="20"/>
  <c r="K41" i="20" s="1"/>
  <c r="L41" i="20" s="1"/>
  <c r="J25" i="20"/>
  <c r="K25" i="20" s="1"/>
  <c r="L25" i="20" s="1"/>
  <c r="J24" i="20"/>
  <c r="K24" i="20" s="1"/>
  <c r="L24" i="20" s="1"/>
  <c r="J22" i="20"/>
  <c r="K22" i="20" s="1"/>
  <c r="L22" i="20" s="1"/>
  <c r="J21" i="20"/>
  <c r="K21" i="20" s="1"/>
  <c r="L21" i="20" s="1"/>
  <c r="J20" i="20"/>
  <c r="K20" i="20" s="1"/>
  <c r="L20" i="20" s="1"/>
  <c r="J19" i="20"/>
  <c r="K19" i="20" s="1"/>
  <c r="L19" i="20" s="1"/>
  <c r="J18" i="20"/>
  <c r="K18" i="20" s="1"/>
  <c r="L18" i="20" s="1"/>
  <c r="J17" i="20"/>
  <c r="K17" i="20" s="1"/>
  <c r="L17" i="20" s="1"/>
  <c r="J14" i="20"/>
  <c r="K14" i="20" s="1"/>
  <c r="L14" i="20" s="1"/>
  <c r="J13" i="20"/>
  <c r="K13" i="20" s="1"/>
  <c r="L13" i="20" s="1"/>
  <c r="J109" i="19"/>
  <c r="K109" i="19" s="1"/>
  <c r="L109" i="19" s="1"/>
  <c r="J108" i="19"/>
  <c r="K108" i="19" s="1"/>
  <c r="L108" i="19" s="1"/>
  <c r="J107" i="19"/>
  <c r="K107" i="19" s="1"/>
  <c r="L107" i="19" s="1"/>
  <c r="J106" i="19"/>
  <c r="K106" i="19" s="1"/>
  <c r="L106" i="19" s="1"/>
  <c r="J105" i="19"/>
  <c r="K105" i="19" s="1"/>
  <c r="L105" i="19" s="1"/>
  <c r="J104" i="19"/>
  <c r="K104" i="19" s="1"/>
  <c r="L104" i="19" s="1"/>
  <c r="J103" i="19"/>
  <c r="K103" i="19" s="1"/>
  <c r="L103" i="19" s="1"/>
  <c r="J102" i="19"/>
  <c r="K102" i="19" s="1"/>
  <c r="L102" i="19" s="1"/>
  <c r="J101" i="19"/>
  <c r="K101" i="19" s="1"/>
  <c r="L101" i="19" s="1"/>
  <c r="J98" i="19"/>
  <c r="K98" i="19" s="1"/>
  <c r="L98" i="19" s="1"/>
  <c r="J97" i="19"/>
  <c r="K97" i="19" s="1"/>
  <c r="L97" i="19" s="1"/>
  <c r="J81" i="19"/>
  <c r="K81" i="19" s="1"/>
  <c r="L81" i="19" s="1"/>
  <c r="J80" i="19"/>
  <c r="K80" i="19" s="1"/>
  <c r="L80" i="19" s="1"/>
  <c r="J79" i="19"/>
  <c r="K79" i="19" s="1"/>
  <c r="L79" i="19" s="1"/>
  <c r="J78" i="19"/>
  <c r="K78" i="19" s="1"/>
  <c r="L78" i="19" s="1"/>
  <c r="J77" i="19"/>
  <c r="K77" i="19" s="1"/>
  <c r="L77" i="19" s="1"/>
  <c r="J76" i="19"/>
  <c r="K76" i="19" s="1"/>
  <c r="L76" i="19" s="1"/>
  <c r="J75" i="19"/>
  <c r="K75" i="19" s="1"/>
  <c r="L75" i="19" s="1"/>
  <c r="J74" i="19"/>
  <c r="K74" i="19" s="1"/>
  <c r="L74" i="19" s="1"/>
  <c r="J73" i="19"/>
  <c r="K73" i="19" s="1"/>
  <c r="L73" i="19" s="1"/>
  <c r="J70" i="19"/>
  <c r="K70" i="19" s="1"/>
  <c r="L70" i="19" s="1"/>
  <c r="J69" i="19"/>
  <c r="K69" i="19" s="1"/>
  <c r="L69" i="19" s="1"/>
  <c r="K110" i="19"/>
  <c r="L110" i="19" s="1"/>
  <c r="K82" i="19"/>
  <c r="L82" i="19" s="1"/>
  <c r="K54" i="19"/>
  <c r="L54" i="19" s="1"/>
  <c r="F84" i="20"/>
  <c r="F83" i="20"/>
  <c r="K82" i="20"/>
  <c r="L82" i="20" s="1"/>
  <c r="F81" i="20"/>
  <c r="F80" i="20"/>
  <c r="F78" i="20"/>
  <c r="F77" i="20"/>
  <c r="F76" i="20"/>
  <c r="F75" i="20"/>
  <c r="F74" i="20"/>
  <c r="F73" i="20"/>
  <c r="F70" i="20"/>
  <c r="F69" i="20"/>
  <c r="H65" i="20"/>
  <c r="G65" i="20"/>
  <c r="G67" i="20" s="1"/>
  <c r="H95" i="25" l="1"/>
  <c r="K25" i="25"/>
  <c r="L25" i="25" s="1"/>
  <c r="K18" i="25"/>
  <c r="L18" i="25" s="1"/>
  <c r="K24" i="25"/>
  <c r="L24" i="25" s="1"/>
  <c r="M39" i="26"/>
  <c r="R11" i="26"/>
  <c r="N39" i="26"/>
  <c r="AB95" i="25"/>
  <c r="AB99" i="25" s="1"/>
  <c r="S11" i="25"/>
  <c r="T95" i="26"/>
  <c r="Z95" i="26"/>
  <c r="Z99" i="26" s="1"/>
  <c r="H95" i="26"/>
  <c r="AA39" i="26"/>
  <c r="AA43" i="26" s="1"/>
  <c r="X11" i="26"/>
  <c r="X15" i="26" s="1"/>
  <c r="Y11" i="26"/>
  <c r="Y15" i="26" s="1"/>
  <c r="Y39" i="26"/>
  <c r="Y43" i="26" s="1"/>
  <c r="R67" i="20"/>
  <c r="Z67" i="25"/>
  <c r="Z71" i="25" s="1"/>
  <c r="M95" i="25"/>
  <c r="X11" i="25"/>
  <c r="X15" i="25" s="1"/>
  <c r="H11" i="25"/>
  <c r="T39" i="25"/>
  <c r="P11" i="25"/>
  <c r="W11" i="25"/>
  <c r="W15" i="25" s="1"/>
  <c r="H39" i="25"/>
  <c r="AA95" i="25"/>
  <c r="AA99" i="25" s="1"/>
  <c r="U11" i="25"/>
  <c r="G11" i="25"/>
  <c r="S95" i="25"/>
  <c r="T11" i="25"/>
  <c r="Q95" i="25"/>
  <c r="Z11" i="25"/>
  <c r="Z15" i="25" s="1"/>
  <c r="V11" i="25"/>
  <c r="R95" i="25"/>
  <c r="Y95" i="25"/>
  <c r="Y99" i="25" s="1"/>
  <c r="N11" i="25"/>
  <c r="AA11" i="25"/>
  <c r="AA15" i="25" s="1"/>
  <c r="Z95" i="25"/>
  <c r="Z99" i="25" s="1"/>
  <c r="O11" i="25"/>
  <c r="AB11" i="25"/>
  <c r="AB15" i="25" s="1"/>
  <c r="G95" i="25"/>
  <c r="Z11" i="26"/>
  <c r="Z15" i="26" s="1"/>
  <c r="O39" i="26"/>
  <c r="W95" i="26"/>
  <c r="W99" i="26" s="1"/>
  <c r="P39" i="26"/>
  <c r="G95" i="26"/>
  <c r="AA95" i="26"/>
  <c r="AA99" i="26" s="1"/>
  <c r="V39" i="26"/>
  <c r="AB95" i="26"/>
  <c r="AB99" i="26" s="1"/>
  <c r="W39" i="26"/>
  <c r="W43" i="26" s="1"/>
  <c r="M95" i="26"/>
  <c r="X39" i="26"/>
  <c r="X43" i="26" s="1"/>
  <c r="O95" i="26"/>
  <c r="U95" i="26"/>
  <c r="S95" i="26"/>
  <c r="W11" i="26"/>
  <c r="W15" i="26" s="1"/>
  <c r="O11" i="26"/>
  <c r="V11" i="26"/>
  <c r="N11" i="26"/>
  <c r="U11" i="26"/>
  <c r="M11" i="26"/>
  <c r="AB11" i="26"/>
  <c r="AB15" i="26" s="1"/>
  <c r="T11" i="26"/>
  <c r="AA11" i="26"/>
  <c r="AA15" i="26" s="1"/>
  <c r="S11" i="26"/>
  <c r="G11" i="26"/>
  <c r="P11" i="26"/>
  <c r="Q11" i="26"/>
  <c r="AB39" i="26"/>
  <c r="AB43" i="26" s="1"/>
  <c r="T39" i="26"/>
  <c r="Z39" i="26"/>
  <c r="Z43" i="26" s="1"/>
  <c r="R39" i="26"/>
  <c r="Q39" i="26"/>
  <c r="S39" i="26"/>
  <c r="G39" i="26"/>
  <c r="U39" i="26"/>
  <c r="N95" i="26"/>
  <c r="V95" i="26"/>
  <c r="P95" i="26"/>
  <c r="X95" i="26"/>
  <c r="X99" i="26" s="1"/>
  <c r="Q95" i="26"/>
  <c r="Y95" i="26"/>
  <c r="Y99" i="26" s="1"/>
  <c r="R95" i="26"/>
  <c r="V39" i="25"/>
  <c r="N39" i="25"/>
  <c r="Z39" i="25"/>
  <c r="Z43" i="25" s="1"/>
  <c r="R39" i="25"/>
  <c r="X39" i="25"/>
  <c r="X43" i="25" s="1"/>
  <c r="P39" i="25"/>
  <c r="S39" i="25"/>
  <c r="Q39" i="25"/>
  <c r="AB39" i="25"/>
  <c r="AB43" i="25" s="1"/>
  <c r="O39" i="25"/>
  <c r="AA39" i="25"/>
  <c r="AA43" i="25" s="1"/>
  <c r="M39" i="25"/>
  <c r="Y39" i="25"/>
  <c r="Y43" i="25" s="1"/>
  <c r="W39" i="25"/>
  <c r="W43" i="25" s="1"/>
  <c r="G39" i="25"/>
  <c r="U39" i="25"/>
  <c r="Q11" i="25"/>
  <c r="Y11" i="25"/>
  <c r="Y15" i="25" s="1"/>
  <c r="R11" i="25"/>
  <c r="W67" i="25"/>
  <c r="W71" i="25" s="1"/>
  <c r="O67" i="25"/>
  <c r="V67" i="25"/>
  <c r="N67" i="25"/>
  <c r="U67" i="25"/>
  <c r="M67" i="25"/>
  <c r="Y67" i="25"/>
  <c r="Y71" i="25" s="1"/>
  <c r="G67" i="25"/>
  <c r="X67" i="25"/>
  <c r="X71" i="25" s="1"/>
  <c r="S67" i="25"/>
  <c r="R67" i="25"/>
  <c r="AB67" i="25"/>
  <c r="AB71" i="25" s="1"/>
  <c r="Q67" i="25"/>
  <c r="AA67" i="25"/>
  <c r="AA71" i="25" s="1"/>
  <c r="P67" i="25"/>
  <c r="M11" i="25"/>
  <c r="T67" i="25"/>
  <c r="X95" i="25"/>
  <c r="X99" i="25" s="1"/>
  <c r="P95" i="25"/>
  <c r="W95" i="25"/>
  <c r="W99" i="25" s="1"/>
  <c r="O95" i="25"/>
  <c r="V95" i="25"/>
  <c r="N95" i="25"/>
  <c r="T95" i="25"/>
  <c r="U95" i="25"/>
  <c r="Y67" i="20"/>
  <c r="Y71" i="20" s="1"/>
  <c r="H67" i="20"/>
  <c r="T67" i="20"/>
  <c r="T71" i="20" s="1"/>
  <c r="AB67" i="20"/>
  <c r="AB71" i="20" s="1"/>
  <c r="S67" i="20"/>
  <c r="S71" i="20" s="1"/>
  <c r="M67" i="20"/>
  <c r="AA67" i="20"/>
  <c r="AA71" i="20" s="1"/>
  <c r="N67" i="20"/>
  <c r="V67" i="20"/>
  <c r="V71" i="20" s="1"/>
  <c r="Z67" i="20"/>
  <c r="Z71" i="20" s="1"/>
  <c r="O67" i="20"/>
  <c r="W67" i="20"/>
  <c r="W71" i="20" s="1"/>
  <c r="U67" i="20"/>
  <c r="U71" i="20" s="1"/>
  <c r="P67" i="20"/>
  <c r="X67" i="20"/>
  <c r="X71" i="20" s="1"/>
  <c r="Q67" i="20"/>
  <c r="A55" i="1"/>
  <c r="A56" i="1"/>
  <c r="A57" i="1"/>
  <c r="A58" i="1"/>
  <c r="A59" i="1"/>
  <c r="Y82" i="20" l="1"/>
  <c r="Z79" i="20"/>
  <c r="Z77" i="20"/>
  <c r="Z74" i="20"/>
  <c r="Z81" i="20"/>
  <c r="Z75" i="20"/>
  <c r="Z69" i="20"/>
  <c r="Z73" i="20"/>
  <c r="Z80" i="20"/>
  <c r="Z70" i="20"/>
  <c r="Z78" i="20"/>
  <c r="Z76" i="20"/>
  <c r="AB81" i="20"/>
  <c r="AB75" i="20"/>
  <c r="AB69" i="20"/>
  <c r="AB73" i="20"/>
  <c r="AB80" i="20"/>
  <c r="AB78" i="20"/>
  <c r="AB70" i="20"/>
  <c r="AB76" i="20"/>
  <c r="AB74" i="20"/>
  <c r="AB79" i="20"/>
  <c r="AB77" i="20"/>
  <c r="S77" i="20"/>
  <c r="S81" i="20"/>
  <c r="S75" i="20"/>
  <c r="S69" i="20"/>
  <c r="S73" i="20"/>
  <c r="S80" i="20"/>
  <c r="S78" i="20"/>
  <c r="S70" i="20"/>
  <c r="S76" i="20"/>
  <c r="S74" i="20"/>
  <c r="S79" i="20"/>
  <c r="T81" i="20"/>
  <c r="T75" i="20"/>
  <c r="T69" i="20"/>
  <c r="T73" i="20"/>
  <c r="T77" i="20"/>
  <c r="T80" i="20"/>
  <c r="T78" i="20"/>
  <c r="T70" i="20"/>
  <c r="T76" i="20"/>
  <c r="T74" i="20"/>
  <c r="T79" i="20"/>
  <c r="V80" i="20"/>
  <c r="V73" i="20"/>
  <c r="V78" i="20"/>
  <c r="V70" i="20"/>
  <c r="V76" i="20"/>
  <c r="V74" i="20"/>
  <c r="V79" i="20"/>
  <c r="V77" i="20"/>
  <c r="V75" i="20"/>
  <c r="V81" i="20"/>
  <c r="V69" i="20"/>
  <c r="X78" i="20"/>
  <c r="X70" i="20"/>
  <c r="X76" i="20"/>
  <c r="X74" i="20"/>
  <c r="X79" i="20"/>
  <c r="X77" i="20"/>
  <c r="X80" i="20"/>
  <c r="X81" i="20"/>
  <c r="X75" i="20"/>
  <c r="X69" i="20"/>
  <c r="X73" i="20"/>
  <c r="W80" i="20"/>
  <c r="W78" i="20"/>
  <c r="W70" i="20"/>
  <c r="W76" i="20"/>
  <c r="W74" i="20"/>
  <c r="W79" i="20"/>
  <c r="W77" i="20"/>
  <c r="W81" i="20"/>
  <c r="W75" i="20"/>
  <c r="W69" i="20"/>
  <c r="W73" i="20"/>
  <c r="AA77" i="20"/>
  <c r="AA81" i="20"/>
  <c r="AA75" i="20"/>
  <c r="AA69" i="20"/>
  <c r="AA73" i="20"/>
  <c r="AA80" i="20"/>
  <c r="AA78" i="20"/>
  <c r="AA70" i="20"/>
  <c r="AA76" i="20"/>
  <c r="AA74" i="20"/>
  <c r="AA79" i="20"/>
  <c r="U73" i="20"/>
  <c r="U75" i="20"/>
  <c r="U69" i="20"/>
  <c r="U80" i="20"/>
  <c r="U78" i="20"/>
  <c r="U70" i="20"/>
  <c r="U76" i="20"/>
  <c r="U74" i="20"/>
  <c r="U79" i="20"/>
  <c r="U77" i="20"/>
  <c r="U81" i="20"/>
  <c r="Y76" i="20"/>
  <c r="Y74" i="20"/>
  <c r="Y78" i="20"/>
  <c r="Y79" i="20"/>
  <c r="Y70" i="20"/>
  <c r="Y77" i="20"/>
  <c r="Y81" i="20"/>
  <c r="Y75" i="20"/>
  <c r="Y69" i="20"/>
  <c r="Y73" i="20"/>
  <c r="Y80" i="20"/>
  <c r="U82" i="20"/>
  <c r="V82" i="20"/>
  <c r="W82" i="20"/>
  <c r="AA82" i="20"/>
  <c r="AB82" i="20"/>
  <c r="Z82" i="20"/>
  <c r="T82" i="20"/>
  <c r="S82" i="20"/>
  <c r="X82" i="20"/>
  <c r="Y83" i="20" l="1"/>
  <c r="S83" i="20"/>
  <c r="V83" i="20"/>
  <c r="AB83" i="20"/>
  <c r="AA83" i="20"/>
  <c r="U83" i="20"/>
  <c r="Z83" i="20"/>
  <c r="X83" i="20"/>
  <c r="T83" i="20"/>
  <c r="W83" i="20"/>
  <c r="F112" i="20"/>
  <c r="F111" i="20"/>
  <c r="K110" i="20"/>
  <c r="L110" i="20" s="1"/>
  <c r="F109" i="20"/>
  <c r="F108" i="20"/>
  <c r="F106" i="20"/>
  <c r="F105" i="20"/>
  <c r="F104" i="20"/>
  <c r="F103" i="20"/>
  <c r="F102" i="20"/>
  <c r="F101" i="20"/>
  <c r="F98" i="20"/>
  <c r="F97" i="20"/>
  <c r="H93" i="20"/>
  <c r="H95" i="20" s="1"/>
  <c r="G93" i="20"/>
  <c r="F56" i="20"/>
  <c r="F55" i="20"/>
  <c r="K54" i="20"/>
  <c r="L54" i="20" s="1"/>
  <c r="F53" i="20"/>
  <c r="F52" i="20"/>
  <c r="F50" i="20"/>
  <c r="F49" i="20"/>
  <c r="F48" i="20"/>
  <c r="F47" i="20"/>
  <c r="F46" i="20"/>
  <c r="F45" i="20"/>
  <c r="F42" i="20"/>
  <c r="F41" i="20"/>
  <c r="H37" i="20"/>
  <c r="H39" i="20" s="1"/>
  <c r="G37" i="20"/>
  <c r="F28" i="20"/>
  <c r="F27" i="20"/>
  <c r="K26" i="20"/>
  <c r="L26" i="20" s="1"/>
  <c r="F25" i="20"/>
  <c r="F24" i="20"/>
  <c r="F22" i="20"/>
  <c r="F21" i="20"/>
  <c r="F20" i="20"/>
  <c r="F19" i="20"/>
  <c r="F18" i="20"/>
  <c r="F17" i="20"/>
  <c r="F14" i="20"/>
  <c r="F13" i="20"/>
  <c r="H9" i="20"/>
  <c r="H11" i="20" s="1"/>
  <c r="G9" i="20"/>
  <c r="F112" i="19"/>
  <c r="F111" i="19"/>
  <c r="F109" i="19"/>
  <c r="F108" i="19"/>
  <c r="F107" i="19"/>
  <c r="F106" i="19"/>
  <c r="F105" i="19"/>
  <c r="F104" i="19"/>
  <c r="F103" i="19"/>
  <c r="F102" i="19"/>
  <c r="F101" i="19"/>
  <c r="F98" i="19"/>
  <c r="F97" i="19"/>
  <c r="H93" i="19"/>
  <c r="H95" i="19" s="1"/>
  <c r="G93" i="19"/>
  <c r="F84" i="19"/>
  <c r="F83" i="19"/>
  <c r="F81" i="19"/>
  <c r="F80" i="19"/>
  <c r="F79" i="19"/>
  <c r="F78" i="19"/>
  <c r="F77" i="19"/>
  <c r="F76" i="19"/>
  <c r="F75" i="19"/>
  <c r="F74" i="19"/>
  <c r="F73" i="19"/>
  <c r="F70" i="19"/>
  <c r="F69" i="19"/>
  <c r="H65" i="19"/>
  <c r="G65" i="19"/>
  <c r="F56" i="19"/>
  <c r="F55" i="19"/>
  <c r="J53" i="19"/>
  <c r="K53" i="19" s="1"/>
  <c r="L53" i="19" s="1"/>
  <c r="F53" i="19"/>
  <c r="J52" i="19"/>
  <c r="K52" i="19" s="1"/>
  <c r="L52" i="19" s="1"/>
  <c r="F52" i="19"/>
  <c r="J51" i="19"/>
  <c r="K51" i="19" s="1"/>
  <c r="L51" i="19" s="1"/>
  <c r="F51" i="19"/>
  <c r="J50" i="19"/>
  <c r="K50" i="19" s="1"/>
  <c r="L50" i="19" s="1"/>
  <c r="F50" i="19"/>
  <c r="J49" i="19"/>
  <c r="K49" i="19" s="1"/>
  <c r="L49" i="19" s="1"/>
  <c r="F49" i="19"/>
  <c r="J48" i="19"/>
  <c r="K48" i="19" s="1"/>
  <c r="L48" i="19" s="1"/>
  <c r="F48" i="19"/>
  <c r="J47" i="19"/>
  <c r="K47" i="19" s="1"/>
  <c r="L47" i="19" s="1"/>
  <c r="F47" i="19"/>
  <c r="J46" i="19"/>
  <c r="K46" i="19" s="1"/>
  <c r="L46" i="19" s="1"/>
  <c r="F46" i="19"/>
  <c r="J45" i="19"/>
  <c r="K45" i="19" s="1"/>
  <c r="L45" i="19" s="1"/>
  <c r="F45" i="19"/>
  <c r="J42" i="19"/>
  <c r="K42" i="19" s="1"/>
  <c r="L42" i="19" s="1"/>
  <c r="F42" i="19"/>
  <c r="J41" i="19"/>
  <c r="K41" i="19" s="1"/>
  <c r="L41" i="19" s="1"/>
  <c r="F41" i="19"/>
  <c r="H37" i="19"/>
  <c r="G37" i="19"/>
  <c r="G39" i="19" s="1"/>
  <c r="F28" i="19"/>
  <c r="F27" i="19"/>
  <c r="K26" i="19"/>
  <c r="L26" i="19" s="1"/>
  <c r="J25" i="19"/>
  <c r="K25" i="19" s="1"/>
  <c r="L25" i="19" s="1"/>
  <c r="F25" i="19"/>
  <c r="J24" i="19"/>
  <c r="K24" i="19" s="1"/>
  <c r="L24" i="19" s="1"/>
  <c r="F24" i="19"/>
  <c r="J23" i="19"/>
  <c r="K23" i="19" s="1"/>
  <c r="L23" i="19" s="1"/>
  <c r="F23" i="19"/>
  <c r="J22" i="19"/>
  <c r="K22" i="19" s="1"/>
  <c r="L22" i="19" s="1"/>
  <c r="F22" i="19"/>
  <c r="J21" i="19"/>
  <c r="K21" i="19" s="1"/>
  <c r="L21" i="19" s="1"/>
  <c r="F21" i="19"/>
  <c r="J20" i="19"/>
  <c r="K20" i="19" s="1"/>
  <c r="L20" i="19" s="1"/>
  <c r="F20" i="19"/>
  <c r="J19" i="19"/>
  <c r="K19" i="19" s="1"/>
  <c r="L19" i="19" s="1"/>
  <c r="F19" i="19"/>
  <c r="J18" i="19"/>
  <c r="K18" i="19" s="1"/>
  <c r="L18" i="19" s="1"/>
  <c r="F18" i="19"/>
  <c r="J17" i="19"/>
  <c r="K17" i="19" s="1"/>
  <c r="L17" i="19" s="1"/>
  <c r="F17" i="19"/>
  <c r="J14" i="19"/>
  <c r="K14" i="19" s="1"/>
  <c r="L14" i="19" s="1"/>
  <c r="F14" i="19"/>
  <c r="J13" i="19"/>
  <c r="K13" i="19" s="1"/>
  <c r="L13" i="19" s="1"/>
  <c r="F13" i="19"/>
  <c r="H9" i="19"/>
  <c r="G9" i="19"/>
  <c r="M95" i="19" l="1"/>
  <c r="S95" i="19"/>
  <c r="S99" i="19" s="1"/>
  <c r="W11" i="20"/>
  <c r="W15" i="20" s="1"/>
  <c r="AB39" i="20"/>
  <c r="AB43" i="20" s="1"/>
  <c r="AA39" i="20"/>
  <c r="AA43" i="20" s="1"/>
  <c r="O11" i="20"/>
  <c r="T39" i="20"/>
  <c r="T43" i="20" s="1"/>
  <c r="Y95" i="20"/>
  <c r="Y99" i="20" s="1"/>
  <c r="Y11" i="19"/>
  <c r="N39" i="19"/>
  <c r="AA95" i="19"/>
  <c r="AA99" i="19" s="1"/>
  <c r="Y95" i="19"/>
  <c r="Y99" i="19" s="1"/>
  <c r="R39" i="19"/>
  <c r="Y67" i="19"/>
  <c r="Y71" i="19" s="1"/>
  <c r="G11" i="19"/>
  <c r="N11" i="19"/>
  <c r="Z39" i="19"/>
  <c r="Z43" i="19" s="1"/>
  <c r="G67" i="19"/>
  <c r="Z11" i="20"/>
  <c r="Z15" i="20" s="1"/>
  <c r="G39" i="20"/>
  <c r="V39" i="20"/>
  <c r="V43" i="20" s="1"/>
  <c r="R95" i="20"/>
  <c r="AB95" i="20"/>
  <c r="AB99" i="20" s="1"/>
  <c r="G95" i="20"/>
  <c r="T95" i="20"/>
  <c r="T99" i="20" s="1"/>
  <c r="N39" i="20"/>
  <c r="V95" i="20"/>
  <c r="V99" i="20" s="1"/>
  <c r="N95" i="20"/>
  <c r="Z95" i="20"/>
  <c r="Z99" i="20" s="1"/>
  <c r="G11" i="20"/>
  <c r="Q11" i="20"/>
  <c r="V11" i="20"/>
  <c r="V15" i="20" s="1"/>
  <c r="AA11" i="20"/>
  <c r="AA15" i="20" s="1"/>
  <c r="U11" i="20"/>
  <c r="U15" i="20" s="1"/>
  <c r="M11" i="20"/>
  <c r="R11" i="20"/>
  <c r="AB11" i="20"/>
  <c r="AB15" i="20" s="1"/>
  <c r="X11" i="20"/>
  <c r="X15" i="20" s="1"/>
  <c r="T11" i="20"/>
  <c r="T15" i="20" s="1"/>
  <c r="P11" i="20"/>
  <c r="N11" i="20"/>
  <c r="S11" i="20"/>
  <c r="S15" i="20" s="1"/>
  <c r="Y11" i="20"/>
  <c r="Y15" i="20" s="1"/>
  <c r="S39" i="20"/>
  <c r="S43" i="20" s="1"/>
  <c r="O39" i="20"/>
  <c r="P39" i="20"/>
  <c r="X39" i="20"/>
  <c r="X43" i="20" s="1"/>
  <c r="R39" i="20"/>
  <c r="Z39" i="20"/>
  <c r="Z43" i="20" s="1"/>
  <c r="M39" i="20"/>
  <c r="Q39" i="20"/>
  <c r="U39" i="20"/>
  <c r="U43" i="20" s="1"/>
  <c r="Y39" i="20"/>
  <c r="Y43" i="20" s="1"/>
  <c r="W39" i="20"/>
  <c r="W43" i="20" s="1"/>
  <c r="W95" i="20"/>
  <c r="W99" i="20" s="1"/>
  <c r="S95" i="20"/>
  <c r="S99" i="20" s="1"/>
  <c r="O95" i="20"/>
  <c r="P95" i="20"/>
  <c r="X95" i="20"/>
  <c r="X99" i="20" s="1"/>
  <c r="AA95" i="20"/>
  <c r="AA99" i="20" s="1"/>
  <c r="M95" i="20"/>
  <c r="Q95" i="20"/>
  <c r="U95" i="20"/>
  <c r="U99" i="20" s="1"/>
  <c r="G95" i="19"/>
  <c r="U95" i="19"/>
  <c r="U99" i="19" s="1"/>
  <c r="R11" i="19"/>
  <c r="R67" i="19"/>
  <c r="Q95" i="19"/>
  <c r="Z67" i="19"/>
  <c r="Z71" i="19" s="1"/>
  <c r="AA11" i="19"/>
  <c r="AA15" i="19" s="1"/>
  <c r="O11" i="19"/>
  <c r="H11" i="19"/>
  <c r="W11" i="19"/>
  <c r="W15" i="19" s="1"/>
  <c r="S11" i="19"/>
  <c r="S15" i="19" s="1"/>
  <c r="V11" i="19"/>
  <c r="V15" i="19" s="1"/>
  <c r="Z11" i="19"/>
  <c r="Z15" i="19" s="1"/>
  <c r="Y39" i="19"/>
  <c r="Y43" i="19" s="1"/>
  <c r="AB39" i="19"/>
  <c r="AB43" i="19" s="1"/>
  <c r="X39" i="19"/>
  <c r="X43" i="19" s="1"/>
  <c r="T39" i="19"/>
  <c r="T43" i="19" s="1"/>
  <c r="P39" i="19"/>
  <c r="H39" i="19"/>
  <c r="AA39" i="19"/>
  <c r="AA43" i="19" s="1"/>
  <c r="W39" i="19"/>
  <c r="W43" i="19" s="1"/>
  <c r="S39" i="19"/>
  <c r="S43" i="19" s="1"/>
  <c r="O39" i="19"/>
  <c r="V39" i="19"/>
  <c r="V43" i="19" s="1"/>
  <c r="AB67" i="19"/>
  <c r="AB71" i="19" s="1"/>
  <c r="X67" i="19"/>
  <c r="X71" i="19" s="1"/>
  <c r="T67" i="19"/>
  <c r="T71" i="19" s="1"/>
  <c r="P67" i="19"/>
  <c r="H67" i="19"/>
  <c r="AA67" i="19"/>
  <c r="AA71" i="19" s="1"/>
  <c r="W67" i="19"/>
  <c r="W71" i="19" s="1"/>
  <c r="S67" i="19"/>
  <c r="S71" i="19" s="1"/>
  <c r="O67" i="19"/>
  <c r="V67" i="19"/>
  <c r="V71" i="19" s="1"/>
  <c r="P11" i="19"/>
  <c r="T11" i="19"/>
  <c r="T15" i="19" s="1"/>
  <c r="X11" i="19"/>
  <c r="X15" i="19" s="1"/>
  <c r="AB11" i="19"/>
  <c r="AB15" i="19" s="1"/>
  <c r="M11" i="19"/>
  <c r="Q11" i="19"/>
  <c r="U11" i="19"/>
  <c r="U15" i="19" s="1"/>
  <c r="M39" i="19"/>
  <c r="Q39" i="19"/>
  <c r="U39" i="19"/>
  <c r="U43" i="19" s="1"/>
  <c r="N67" i="19"/>
  <c r="M67" i="19"/>
  <c r="Q67" i="19"/>
  <c r="U67" i="19"/>
  <c r="U71" i="19" s="1"/>
  <c r="AB95" i="19"/>
  <c r="AB99" i="19" s="1"/>
  <c r="X95" i="19"/>
  <c r="X99" i="19" s="1"/>
  <c r="T95" i="19"/>
  <c r="T99" i="19" s="1"/>
  <c r="P95" i="19"/>
  <c r="Z95" i="19"/>
  <c r="Z99" i="19" s="1"/>
  <c r="V95" i="19"/>
  <c r="V99" i="19" s="1"/>
  <c r="R95" i="19"/>
  <c r="N95" i="19"/>
  <c r="O95" i="19"/>
  <c r="W95" i="19"/>
  <c r="W99" i="19" s="1"/>
  <c r="A4" i="1"/>
  <c r="G16" i="25" l="1"/>
  <c r="Y26" i="19"/>
  <c r="Y15" i="19"/>
  <c r="G15" i="25"/>
  <c r="G14" i="25"/>
  <c r="AA23" i="20"/>
  <c r="V23" i="20"/>
  <c r="T23" i="20"/>
  <c r="X23" i="20"/>
  <c r="U23" i="20"/>
  <c r="AB23" i="20"/>
  <c r="S23" i="20"/>
  <c r="Y23" i="20"/>
  <c r="Z23" i="20"/>
  <c r="W23" i="20"/>
  <c r="G22" i="25"/>
  <c r="G18" i="25"/>
  <c r="G20" i="25"/>
  <c r="G13" i="25"/>
  <c r="G28" i="25"/>
  <c r="AD16" i="25" s="1"/>
  <c r="G8" i="21" s="1"/>
  <c r="G17" i="25"/>
  <c r="G24" i="25"/>
  <c r="G19" i="25"/>
  <c r="G21" i="25"/>
  <c r="G27" i="25"/>
  <c r="G23" i="25"/>
  <c r="G25" i="25"/>
  <c r="Y18" i="19"/>
  <c r="Y25" i="19"/>
  <c r="Y20" i="19"/>
  <c r="Y17" i="19"/>
  <c r="Y13" i="19"/>
  <c r="Y22" i="19"/>
  <c r="Y19" i="19"/>
  <c r="AA78" i="19"/>
  <c r="AA75" i="19"/>
  <c r="AA82" i="19"/>
  <c r="AA81" i="19"/>
  <c r="AA79" i="19"/>
  <c r="AA70" i="19"/>
  <c r="AA77" i="19"/>
  <c r="AA76" i="19"/>
  <c r="AA73" i="19"/>
  <c r="AA80" i="19"/>
  <c r="AA74" i="19"/>
  <c r="AA69" i="19"/>
  <c r="AB109" i="19"/>
  <c r="AB103" i="19"/>
  <c r="AB105" i="19"/>
  <c r="AB98" i="19"/>
  <c r="AB108" i="19"/>
  <c r="AB107" i="19"/>
  <c r="AB106" i="19"/>
  <c r="AB101" i="19"/>
  <c r="AB104" i="19"/>
  <c r="AB110" i="19"/>
  <c r="AB97" i="19"/>
  <c r="AB102" i="19"/>
  <c r="AB75" i="19"/>
  <c r="AB81" i="19"/>
  <c r="AB79" i="19"/>
  <c r="AB70" i="19"/>
  <c r="AB77" i="19"/>
  <c r="AB74" i="19"/>
  <c r="AB73" i="19"/>
  <c r="AB78" i="19"/>
  <c r="AB82" i="19"/>
  <c r="AB80" i="19"/>
  <c r="AB76" i="19"/>
  <c r="AB69" i="19"/>
  <c r="T47" i="19"/>
  <c r="T41" i="19"/>
  <c r="T54" i="19"/>
  <c r="T53" i="19"/>
  <c r="T49" i="19"/>
  <c r="T45" i="19"/>
  <c r="T52" i="19"/>
  <c r="T51" i="19"/>
  <c r="T48" i="19"/>
  <c r="T42" i="19"/>
  <c r="T50" i="19"/>
  <c r="T46" i="19"/>
  <c r="Z73" i="19"/>
  <c r="Z78" i="19"/>
  <c r="Z75" i="19"/>
  <c r="Z82" i="19"/>
  <c r="Z81" i="19"/>
  <c r="Z79" i="19"/>
  <c r="Z70" i="19"/>
  <c r="Z80" i="19"/>
  <c r="Z69" i="19"/>
  <c r="Z76" i="19"/>
  <c r="Z74" i="19"/>
  <c r="Z77" i="19"/>
  <c r="T109" i="19"/>
  <c r="T103" i="19"/>
  <c r="T105" i="19"/>
  <c r="T98" i="19"/>
  <c r="T108" i="19"/>
  <c r="T107" i="19"/>
  <c r="T106" i="19"/>
  <c r="T101" i="19"/>
  <c r="T97" i="19"/>
  <c r="T102" i="19"/>
  <c r="T104" i="19"/>
  <c r="T110" i="19"/>
  <c r="U81" i="19"/>
  <c r="U79" i="19"/>
  <c r="U77" i="19"/>
  <c r="U74" i="19"/>
  <c r="U80" i="19"/>
  <c r="U69" i="19"/>
  <c r="U78" i="19"/>
  <c r="U75" i="19"/>
  <c r="U82" i="19"/>
  <c r="U70" i="19"/>
  <c r="U73" i="19"/>
  <c r="U76" i="19"/>
  <c r="S78" i="19"/>
  <c r="S75" i="19"/>
  <c r="S82" i="19"/>
  <c r="S81" i="19"/>
  <c r="S79" i="19"/>
  <c r="S70" i="19"/>
  <c r="S77" i="19"/>
  <c r="S76" i="19"/>
  <c r="S73" i="19"/>
  <c r="S69" i="19"/>
  <c r="S80" i="19"/>
  <c r="S74" i="19"/>
  <c r="V54" i="19"/>
  <c r="V50" i="19"/>
  <c r="V46" i="19"/>
  <c r="V52" i="19"/>
  <c r="V51" i="19"/>
  <c r="V48" i="19"/>
  <c r="V42" i="19"/>
  <c r="V41" i="19"/>
  <c r="V47" i="19"/>
  <c r="V53" i="19"/>
  <c r="V49" i="19"/>
  <c r="V45" i="19"/>
  <c r="X53" i="19"/>
  <c r="X49" i="19"/>
  <c r="X45" i="19"/>
  <c r="X47" i="19"/>
  <c r="X41" i="19"/>
  <c r="X46" i="19"/>
  <c r="X54" i="19"/>
  <c r="X50" i="19"/>
  <c r="X51" i="19"/>
  <c r="X52" i="19"/>
  <c r="X48" i="19"/>
  <c r="X42" i="19"/>
  <c r="Y104" i="19"/>
  <c r="Y97" i="19"/>
  <c r="Y106" i="19"/>
  <c r="Y101" i="19"/>
  <c r="Y109" i="19"/>
  <c r="Y108" i="19"/>
  <c r="Y107" i="19"/>
  <c r="Y102" i="19"/>
  <c r="Y110" i="19"/>
  <c r="Y98" i="19"/>
  <c r="Y103" i="19"/>
  <c r="Y105" i="19"/>
  <c r="AA101" i="19"/>
  <c r="AA109" i="19"/>
  <c r="AA103" i="19"/>
  <c r="AA105" i="19"/>
  <c r="AA98" i="19"/>
  <c r="AA108" i="19"/>
  <c r="AA104" i="19"/>
  <c r="AA97" i="19"/>
  <c r="AA110" i="19"/>
  <c r="AA106" i="19"/>
  <c r="AA102" i="19"/>
  <c r="AA107" i="19"/>
  <c r="S101" i="19"/>
  <c r="S109" i="19"/>
  <c r="S103" i="19"/>
  <c r="S105" i="19"/>
  <c r="S98" i="19"/>
  <c r="S104" i="19"/>
  <c r="S97" i="19"/>
  <c r="S110" i="19"/>
  <c r="S106" i="19"/>
  <c r="S108" i="19"/>
  <c r="S102" i="19"/>
  <c r="S107" i="19"/>
  <c r="W50" i="19"/>
  <c r="W46" i="19"/>
  <c r="W53" i="19"/>
  <c r="W49" i="19"/>
  <c r="W45" i="19"/>
  <c r="W47" i="19"/>
  <c r="W41" i="19"/>
  <c r="W54" i="19"/>
  <c r="W42" i="19"/>
  <c r="W52" i="19"/>
  <c r="W48" i="19"/>
  <c r="W51" i="19"/>
  <c r="U103" i="19"/>
  <c r="U105" i="19"/>
  <c r="U98" i="19"/>
  <c r="U108" i="19"/>
  <c r="U107" i="19"/>
  <c r="U102" i="19"/>
  <c r="U101" i="19"/>
  <c r="U109" i="19"/>
  <c r="U104" i="19"/>
  <c r="U106" i="19"/>
  <c r="U97" i="19"/>
  <c r="U110" i="19"/>
  <c r="Z52" i="19"/>
  <c r="Z51" i="19"/>
  <c r="Z48" i="19"/>
  <c r="Z42" i="19"/>
  <c r="Z50" i="19"/>
  <c r="Z46" i="19"/>
  <c r="Z53" i="19"/>
  <c r="Z49" i="19"/>
  <c r="Z45" i="19"/>
  <c r="Z41" i="19"/>
  <c r="Z54" i="19"/>
  <c r="Z47" i="19"/>
  <c r="U47" i="19"/>
  <c r="U41" i="19"/>
  <c r="U54" i="19"/>
  <c r="U50" i="19"/>
  <c r="U46" i="19"/>
  <c r="U52" i="19"/>
  <c r="U51" i="19"/>
  <c r="U48" i="19"/>
  <c r="U42" i="19"/>
  <c r="U49" i="19"/>
  <c r="U53" i="19"/>
  <c r="U45" i="19"/>
  <c r="AA52" i="19"/>
  <c r="AA51" i="19"/>
  <c r="AA48" i="19"/>
  <c r="AA42" i="19"/>
  <c r="AA47" i="19"/>
  <c r="AA41" i="19"/>
  <c r="AA53" i="19"/>
  <c r="AA49" i="19"/>
  <c r="AA45" i="19"/>
  <c r="AA50" i="19"/>
  <c r="AA46" i="19"/>
  <c r="AA54" i="19"/>
  <c r="Y53" i="19"/>
  <c r="Y49" i="19"/>
  <c r="Y45" i="19"/>
  <c r="Y52" i="19"/>
  <c r="Y51" i="19"/>
  <c r="Y48" i="19"/>
  <c r="Y42" i="19"/>
  <c r="Y54" i="19"/>
  <c r="Y50" i="19"/>
  <c r="Y46" i="19"/>
  <c r="Y47" i="19"/>
  <c r="Y41" i="19"/>
  <c r="Y21" i="19"/>
  <c r="W74" i="19"/>
  <c r="W80" i="19"/>
  <c r="W69" i="19"/>
  <c r="W76" i="19"/>
  <c r="W73" i="19"/>
  <c r="W81" i="19"/>
  <c r="W79" i="19"/>
  <c r="W70" i="19"/>
  <c r="W77" i="19"/>
  <c r="W75" i="19"/>
  <c r="W82" i="19"/>
  <c r="W78" i="19"/>
  <c r="Z106" i="19"/>
  <c r="Z101" i="19"/>
  <c r="Z109" i="19"/>
  <c r="Z103" i="19"/>
  <c r="Z102" i="19"/>
  <c r="Z104" i="19"/>
  <c r="Z97" i="19"/>
  <c r="Z110" i="19"/>
  <c r="Z108" i="19"/>
  <c r="Z107" i="19"/>
  <c r="Z98" i="19"/>
  <c r="Z105" i="19"/>
  <c r="T75" i="19"/>
  <c r="T81" i="19"/>
  <c r="T79" i="19"/>
  <c r="T70" i="19"/>
  <c r="T77" i="19"/>
  <c r="T74" i="19"/>
  <c r="T73" i="19"/>
  <c r="T78" i="19"/>
  <c r="T82" i="19"/>
  <c r="T80" i="19"/>
  <c r="T76" i="19"/>
  <c r="T69" i="19"/>
  <c r="Y23" i="19"/>
  <c r="AB48" i="19"/>
  <c r="AB42" i="19"/>
  <c r="AB47" i="19"/>
  <c r="AB41" i="19"/>
  <c r="AB54" i="19"/>
  <c r="AB53" i="19"/>
  <c r="AB49" i="19"/>
  <c r="AB45" i="19"/>
  <c r="AB52" i="19"/>
  <c r="AB51" i="19"/>
  <c r="AB46" i="19"/>
  <c r="AB50" i="19"/>
  <c r="V105" i="19"/>
  <c r="V98" i="19"/>
  <c r="V108" i="19"/>
  <c r="V107" i="19"/>
  <c r="V102" i="19"/>
  <c r="V104" i="19"/>
  <c r="V97" i="19"/>
  <c r="V110" i="19"/>
  <c r="V109" i="19"/>
  <c r="V103" i="19"/>
  <c r="V106" i="19"/>
  <c r="V101" i="19"/>
  <c r="S52" i="19"/>
  <c r="S51" i="19"/>
  <c r="S48" i="19"/>
  <c r="S42" i="19"/>
  <c r="S47" i="19"/>
  <c r="S41" i="19"/>
  <c r="S53" i="19"/>
  <c r="S49" i="19"/>
  <c r="S45" i="19"/>
  <c r="S50" i="19"/>
  <c r="S54" i="19"/>
  <c r="S46" i="19"/>
  <c r="W108" i="19"/>
  <c r="W107" i="19"/>
  <c r="W102" i="19"/>
  <c r="W104" i="19"/>
  <c r="W97" i="19"/>
  <c r="W110" i="19"/>
  <c r="W106" i="19"/>
  <c r="W103" i="19"/>
  <c r="W105" i="19"/>
  <c r="W98" i="19"/>
  <c r="W109" i="19"/>
  <c r="W101" i="19"/>
  <c r="X102" i="19"/>
  <c r="X104" i="19"/>
  <c r="X97" i="19"/>
  <c r="X110" i="19"/>
  <c r="X106" i="19"/>
  <c r="X101" i="19"/>
  <c r="X105" i="19"/>
  <c r="X98" i="19"/>
  <c r="X108" i="19"/>
  <c r="X107" i="19"/>
  <c r="X109" i="19"/>
  <c r="X103" i="19"/>
  <c r="V77" i="19"/>
  <c r="V74" i="19"/>
  <c r="V80" i="19"/>
  <c r="V69" i="19"/>
  <c r="V76" i="19"/>
  <c r="V75" i="19"/>
  <c r="V82" i="19"/>
  <c r="V81" i="19"/>
  <c r="V79" i="19"/>
  <c r="V70" i="19"/>
  <c r="V78" i="19"/>
  <c r="V73" i="19"/>
  <c r="X80" i="19"/>
  <c r="X76" i="19"/>
  <c r="X73" i="19"/>
  <c r="X78" i="19"/>
  <c r="X77" i="19"/>
  <c r="X74" i="19"/>
  <c r="X69" i="19"/>
  <c r="X75" i="19"/>
  <c r="X82" i="19"/>
  <c r="X70" i="19"/>
  <c r="X81" i="19"/>
  <c r="X79" i="19"/>
  <c r="Y14" i="19"/>
  <c r="Y24" i="19"/>
  <c r="Y76" i="19"/>
  <c r="Y73" i="19"/>
  <c r="Y78" i="19"/>
  <c r="Y75" i="19"/>
  <c r="Y82" i="19"/>
  <c r="Y74" i="19"/>
  <c r="Y80" i="19"/>
  <c r="Y69" i="19"/>
  <c r="Y77" i="19"/>
  <c r="Y70" i="19"/>
  <c r="Y81" i="19"/>
  <c r="Y79" i="19"/>
  <c r="AA106" i="20"/>
  <c r="AA103" i="20"/>
  <c r="AA101" i="20"/>
  <c r="AA109" i="20"/>
  <c r="AA98" i="20"/>
  <c r="AA105" i="20"/>
  <c r="AA102" i="20"/>
  <c r="AA108" i="20"/>
  <c r="AA107" i="20"/>
  <c r="AA97" i="20"/>
  <c r="AA104" i="20"/>
  <c r="AB48" i="20"/>
  <c r="AB50" i="20"/>
  <c r="AB45" i="20"/>
  <c r="AB52" i="20"/>
  <c r="AB51" i="20"/>
  <c r="AB47" i="20"/>
  <c r="AB53" i="20"/>
  <c r="AB42" i="20"/>
  <c r="AB49" i="20"/>
  <c r="AB46" i="20"/>
  <c r="AB41" i="20"/>
  <c r="X108" i="20"/>
  <c r="X107" i="20"/>
  <c r="X97" i="20"/>
  <c r="X104" i="20"/>
  <c r="X102" i="20"/>
  <c r="X101" i="20"/>
  <c r="X106" i="20"/>
  <c r="X103" i="20"/>
  <c r="X109" i="20"/>
  <c r="X98" i="20"/>
  <c r="X105" i="20"/>
  <c r="V105" i="20"/>
  <c r="V109" i="20"/>
  <c r="V102" i="20"/>
  <c r="V108" i="20"/>
  <c r="V107" i="20"/>
  <c r="V97" i="20"/>
  <c r="V104" i="20"/>
  <c r="V101" i="20"/>
  <c r="V106" i="20"/>
  <c r="V103" i="20"/>
  <c r="V98" i="20"/>
  <c r="U50" i="20"/>
  <c r="U45" i="20"/>
  <c r="U47" i="20"/>
  <c r="U51" i="20"/>
  <c r="U53" i="20"/>
  <c r="U42" i="20"/>
  <c r="U49" i="20"/>
  <c r="U46" i="20"/>
  <c r="U41" i="20"/>
  <c r="U52" i="20"/>
  <c r="U48" i="20"/>
  <c r="S52" i="20"/>
  <c r="S41" i="20"/>
  <c r="S45" i="20"/>
  <c r="S48" i="20"/>
  <c r="S50" i="20"/>
  <c r="S51" i="20"/>
  <c r="S47" i="20"/>
  <c r="S53" i="20"/>
  <c r="S42" i="20"/>
  <c r="S49" i="20"/>
  <c r="S46" i="20"/>
  <c r="Z46" i="20"/>
  <c r="Z48" i="20"/>
  <c r="Z52" i="20"/>
  <c r="Z41" i="20"/>
  <c r="Z50" i="20"/>
  <c r="Z45" i="20"/>
  <c r="Z51" i="20"/>
  <c r="Z47" i="20"/>
  <c r="Z53" i="20"/>
  <c r="Z42" i="20"/>
  <c r="Z49" i="20"/>
  <c r="T103" i="20"/>
  <c r="T106" i="20"/>
  <c r="T109" i="20"/>
  <c r="T98" i="20"/>
  <c r="T105" i="20"/>
  <c r="T102" i="20"/>
  <c r="T108" i="20"/>
  <c r="T107" i="20"/>
  <c r="T97" i="20"/>
  <c r="T104" i="20"/>
  <c r="T101" i="20"/>
  <c r="Y104" i="20"/>
  <c r="Y108" i="20"/>
  <c r="Y107" i="20"/>
  <c r="Y101" i="20"/>
  <c r="Y97" i="20"/>
  <c r="Y106" i="20"/>
  <c r="Y103" i="20"/>
  <c r="Y109" i="20"/>
  <c r="Y98" i="20"/>
  <c r="Y105" i="20"/>
  <c r="Y102" i="20"/>
  <c r="X53" i="20"/>
  <c r="X42" i="20"/>
  <c r="X46" i="20"/>
  <c r="X49" i="20"/>
  <c r="X52" i="20"/>
  <c r="X41" i="20"/>
  <c r="X48" i="20"/>
  <c r="X50" i="20"/>
  <c r="X45" i="20"/>
  <c r="X51" i="20"/>
  <c r="X47" i="20"/>
  <c r="T48" i="20"/>
  <c r="T50" i="20"/>
  <c r="T45" i="20"/>
  <c r="T51" i="20"/>
  <c r="T52" i="20"/>
  <c r="T47" i="20"/>
  <c r="T53" i="20"/>
  <c r="T42" i="20"/>
  <c r="T49" i="20"/>
  <c r="T46" i="20"/>
  <c r="T41" i="20"/>
  <c r="W47" i="20"/>
  <c r="W53" i="20"/>
  <c r="W42" i="20"/>
  <c r="W49" i="20"/>
  <c r="W51" i="20"/>
  <c r="W46" i="20"/>
  <c r="W52" i="20"/>
  <c r="W41" i="20"/>
  <c r="W48" i="20"/>
  <c r="W50" i="20"/>
  <c r="W45" i="20"/>
  <c r="S106" i="20"/>
  <c r="S103" i="20"/>
  <c r="S101" i="20"/>
  <c r="S109" i="20"/>
  <c r="S98" i="20"/>
  <c r="S105" i="20"/>
  <c r="S102" i="20"/>
  <c r="S108" i="20"/>
  <c r="S107" i="20"/>
  <c r="S97" i="20"/>
  <c r="S104" i="20"/>
  <c r="U109" i="20"/>
  <c r="U98" i="20"/>
  <c r="U105" i="20"/>
  <c r="U103" i="20"/>
  <c r="U102" i="20"/>
  <c r="U108" i="20"/>
  <c r="U107" i="20"/>
  <c r="U97" i="20"/>
  <c r="U104" i="20"/>
  <c r="U101" i="20"/>
  <c r="U106" i="20"/>
  <c r="W102" i="20"/>
  <c r="W105" i="20"/>
  <c r="W108" i="20"/>
  <c r="W107" i="20"/>
  <c r="W97" i="20"/>
  <c r="W104" i="20"/>
  <c r="W101" i="20"/>
  <c r="W106" i="20"/>
  <c r="W103" i="20"/>
  <c r="W109" i="20"/>
  <c r="W98" i="20"/>
  <c r="AB103" i="20"/>
  <c r="AB106" i="20"/>
  <c r="AB109" i="20"/>
  <c r="AB98" i="20"/>
  <c r="AB105" i="20"/>
  <c r="AB102" i="20"/>
  <c r="AB108" i="20"/>
  <c r="AB107" i="20"/>
  <c r="AB97" i="20"/>
  <c r="AB104" i="20"/>
  <c r="AB101" i="20"/>
  <c r="Y49" i="20"/>
  <c r="Y41" i="20"/>
  <c r="Y46" i="20"/>
  <c r="Y52" i="20"/>
  <c r="Y48" i="20"/>
  <c r="Y53" i="20"/>
  <c r="Y50" i="20"/>
  <c r="Y45" i="20"/>
  <c r="Y51" i="20"/>
  <c r="Y47" i="20"/>
  <c r="Y42" i="20"/>
  <c r="Z101" i="20"/>
  <c r="Z104" i="20"/>
  <c r="Z106" i="20"/>
  <c r="Z103" i="20"/>
  <c r="Z109" i="20"/>
  <c r="Z98" i="20"/>
  <c r="Z105" i="20"/>
  <c r="Z102" i="20"/>
  <c r="Z108" i="20"/>
  <c r="Z107" i="20"/>
  <c r="Z97" i="20"/>
  <c r="V51" i="20"/>
  <c r="V42" i="20"/>
  <c r="V47" i="20"/>
  <c r="V53" i="20"/>
  <c r="V49" i="20"/>
  <c r="V46" i="20"/>
  <c r="V52" i="20"/>
  <c r="V41" i="20"/>
  <c r="V48" i="20"/>
  <c r="V45" i="20"/>
  <c r="V50" i="20"/>
  <c r="AA52" i="20"/>
  <c r="AA41" i="20"/>
  <c r="AA50" i="20"/>
  <c r="AA45" i="20"/>
  <c r="AA48" i="20"/>
  <c r="AA51" i="20"/>
  <c r="AA47" i="20"/>
  <c r="AA53" i="20"/>
  <c r="AA42" i="20"/>
  <c r="AA49" i="20"/>
  <c r="AA46" i="20"/>
  <c r="Y24" i="20"/>
  <c r="Y17" i="20"/>
  <c r="Y22" i="20"/>
  <c r="Y14" i="20"/>
  <c r="Y20" i="20"/>
  <c r="Y25" i="20"/>
  <c r="Y21" i="20"/>
  <c r="Y18" i="20"/>
  <c r="Y13" i="20"/>
  <c r="Y19" i="20"/>
  <c r="Z20" i="20"/>
  <c r="Z22" i="20"/>
  <c r="Z25" i="20"/>
  <c r="Z21" i="20"/>
  <c r="Z18" i="20"/>
  <c r="Z13" i="20"/>
  <c r="Z19" i="20"/>
  <c r="Z14" i="20"/>
  <c r="Z24" i="20"/>
  <c r="Z17" i="20"/>
  <c r="W22" i="20"/>
  <c r="W19" i="20"/>
  <c r="W14" i="20"/>
  <c r="W25" i="20"/>
  <c r="W24" i="20"/>
  <c r="W17" i="20"/>
  <c r="W20" i="20"/>
  <c r="W21" i="20"/>
  <c r="W18" i="20"/>
  <c r="W13" i="20"/>
  <c r="AA24" i="20"/>
  <c r="AA25" i="20"/>
  <c r="AA21" i="20"/>
  <c r="AA18" i="20"/>
  <c r="AA13" i="20"/>
  <c r="AA20" i="20"/>
  <c r="AA19" i="20"/>
  <c r="AA14" i="20"/>
  <c r="AA17" i="20"/>
  <c r="AA22" i="20"/>
  <c r="X24" i="20"/>
  <c r="X17" i="20"/>
  <c r="X20" i="20"/>
  <c r="X25" i="20"/>
  <c r="X14" i="20"/>
  <c r="X18" i="20"/>
  <c r="X22" i="20"/>
  <c r="X19" i="20"/>
  <c r="X21" i="20"/>
  <c r="X13" i="20"/>
  <c r="AB25" i="20"/>
  <c r="AB21" i="20"/>
  <c r="AB18" i="20"/>
  <c r="AB13" i="20"/>
  <c r="AB17" i="20"/>
  <c r="AB22" i="20"/>
  <c r="AB19" i="20"/>
  <c r="AB14" i="20"/>
  <c r="AB24" i="20"/>
  <c r="AB20" i="20"/>
  <c r="S20" i="20"/>
  <c r="S25" i="20"/>
  <c r="S21" i="20"/>
  <c r="S18" i="20"/>
  <c r="S13" i="20"/>
  <c r="S14" i="20"/>
  <c r="S24" i="20"/>
  <c r="S17" i="20"/>
  <c r="S22" i="20"/>
  <c r="S19" i="20"/>
  <c r="U24" i="20"/>
  <c r="U25" i="20"/>
  <c r="U18" i="20"/>
  <c r="U22" i="20"/>
  <c r="U19" i="20"/>
  <c r="U14" i="20"/>
  <c r="U20" i="20"/>
  <c r="U13" i="20"/>
  <c r="U17" i="20"/>
  <c r="U21" i="20"/>
  <c r="V22" i="20"/>
  <c r="V19" i="20"/>
  <c r="V14" i="20"/>
  <c r="V21" i="20"/>
  <c r="V13" i="20"/>
  <c r="V24" i="20"/>
  <c r="V17" i="20"/>
  <c r="V25" i="20"/>
  <c r="V20" i="20"/>
  <c r="V18" i="20"/>
  <c r="T25" i="20"/>
  <c r="T21" i="20"/>
  <c r="T18" i="20"/>
  <c r="T13" i="20"/>
  <c r="T20" i="20"/>
  <c r="T24" i="20"/>
  <c r="T17" i="20"/>
  <c r="T22" i="20"/>
  <c r="T19" i="20"/>
  <c r="T14" i="20"/>
  <c r="AB110" i="20"/>
  <c r="V110" i="20"/>
  <c r="AA54" i="20"/>
  <c r="Y110" i="20"/>
  <c r="Z110" i="20"/>
  <c r="AB54" i="20"/>
  <c r="W26" i="20"/>
  <c r="T110" i="20"/>
  <c r="Z26" i="20"/>
  <c r="V54" i="20"/>
  <c r="T54" i="20"/>
  <c r="AA110" i="20"/>
  <c r="S26" i="20"/>
  <c r="X26" i="20"/>
  <c r="V26" i="20"/>
  <c r="U110" i="20"/>
  <c r="W54" i="20"/>
  <c r="Y54" i="20"/>
  <c r="S54" i="20"/>
  <c r="AB26" i="20"/>
  <c r="U26" i="20"/>
  <c r="S110" i="20"/>
  <c r="U54" i="20"/>
  <c r="X54" i="20"/>
  <c r="X110" i="20"/>
  <c r="W110" i="20"/>
  <c r="Z54" i="20"/>
  <c r="Y26" i="20"/>
  <c r="T26" i="20"/>
  <c r="AA26" i="20"/>
  <c r="X25" i="19"/>
  <c r="X22" i="19"/>
  <c r="X20" i="19"/>
  <c r="X18" i="19"/>
  <c r="X14" i="19"/>
  <c r="X13" i="19"/>
  <c r="X24" i="19"/>
  <c r="X23" i="19"/>
  <c r="X21" i="19"/>
  <c r="X19" i="19"/>
  <c r="X17" i="19"/>
  <c r="X26" i="19"/>
  <c r="T25" i="19"/>
  <c r="T22" i="19"/>
  <c r="T20" i="19"/>
  <c r="T18" i="19"/>
  <c r="T14" i="19"/>
  <c r="T24" i="19"/>
  <c r="T23" i="19"/>
  <c r="T21" i="19"/>
  <c r="T19" i="19"/>
  <c r="T17" i="19"/>
  <c r="T13" i="19"/>
  <c r="T26" i="19"/>
  <c r="S26" i="19"/>
  <c r="S25" i="19"/>
  <c r="S22" i="19"/>
  <c r="S20" i="19"/>
  <c r="S18" i="19"/>
  <c r="S14" i="19"/>
  <c r="S21" i="19"/>
  <c r="S23" i="19"/>
  <c r="S13" i="19"/>
  <c r="S19" i="19"/>
  <c r="S17" i="19"/>
  <c r="S24" i="19"/>
  <c r="AA26" i="19"/>
  <c r="AA25" i="19"/>
  <c r="AA22" i="19"/>
  <c r="AA20" i="19"/>
  <c r="AA18" i="19"/>
  <c r="AA14" i="19"/>
  <c r="AA24" i="19"/>
  <c r="AA17" i="19"/>
  <c r="AA19" i="19"/>
  <c r="AA23" i="19"/>
  <c r="AA13" i="19"/>
  <c r="AA21" i="19"/>
  <c r="Z24" i="19"/>
  <c r="Z23" i="19"/>
  <c r="Z21" i="19"/>
  <c r="Z19" i="19"/>
  <c r="Z17" i="19"/>
  <c r="Z13" i="19"/>
  <c r="Z26" i="19"/>
  <c r="Z25" i="19"/>
  <c r="Z22" i="19"/>
  <c r="Z20" i="19"/>
  <c r="Z18" i="19"/>
  <c r="Z14" i="19"/>
  <c r="W26" i="19"/>
  <c r="W25" i="19"/>
  <c r="W22" i="19"/>
  <c r="W20" i="19"/>
  <c r="W18" i="19"/>
  <c r="W14" i="19"/>
  <c r="W19" i="19"/>
  <c r="W21" i="19"/>
  <c r="W24" i="19"/>
  <c r="W17" i="19"/>
  <c r="W23" i="19"/>
  <c r="W13" i="19"/>
  <c r="U24" i="19"/>
  <c r="U23" i="19"/>
  <c r="U21" i="19"/>
  <c r="U19" i="19"/>
  <c r="U17" i="19"/>
  <c r="U13" i="19"/>
  <c r="U26" i="19"/>
  <c r="U20" i="19"/>
  <c r="U25" i="19"/>
  <c r="U18" i="19"/>
  <c r="U22" i="19"/>
  <c r="U14" i="19"/>
  <c r="AB25" i="19"/>
  <c r="AB22" i="19"/>
  <c r="AB20" i="19"/>
  <c r="AB18" i="19"/>
  <c r="AB14" i="19"/>
  <c r="AB13" i="19"/>
  <c r="AB24" i="19"/>
  <c r="AB23" i="19"/>
  <c r="AB21" i="19"/>
  <c r="AB19" i="19"/>
  <c r="AB17" i="19"/>
  <c r="AB26" i="19"/>
  <c r="V24" i="19"/>
  <c r="V23" i="19"/>
  <c r="V21" i="19"/>
  <c r="V19" i="19"/>
  <c r="V17" i="19"/>
  <c r="V13" i="19"/>
  <c r="V26" i="19"/>
  <c r="V25" i="19"/>
  <c r="V22" i="19"/>
  <c r="V20" i="19"/>
  <c r="V18" i="19"/>
  <c r="V14" i="19"/>
  <c r="S111" i="19" l="1"/>
  <c r="Y27" i="19"/>
  <c r="Z55" i="19"/>
  <c r="AA111" i="19"/>
  <c r="Y111" i="19"/>
  <c r="Y111" i="20"/>
  <c r="V111" i="20"/>
  <c r="Z111" i="20"/>
  <c r="AB111" i="20"/>
  <c r="AA55" i="20"/>
  <c r="AB55" i="20"/>
  <c r="W27" i="20"/>
  <c r="Z27" i="20"/>
  <c r="T111" i="20"/>
  <c r="Y83" i="19"/>
  <c r="T55" i="20"/>
  <c r="V55" i="20"/>
  <c r="V83" i="19"/>
  <c r="Z83" i="19"/>
  <c r="U111" i="19"/>
  <c r="AA111" i="20"/>
  <c r="T27" i="20"/>
  <c r="Z55" i="20"/>
  <c r="W111" i="20"/>
  <c r="S27" i="20"/>
  <c r="X55" i="20"/>
  <c r="AA27" i="20"/>
  <c r="Y27" i="20"/>
  <c r="X111" i="20"/>
  <c r="S111" i="20"/>
  <c r="S55" i="20"/>
  <c r="W55" i="20"/>
  <c r="U55" i="20"/>
  <c r="AB27" i="20"/>
  <c r="Y55" i="20"/>
  <c r="U27" i="20"/>
  <c r="U111" i="20"/>
  <c r="V27" i="20"/>
  <c r="X27" i="20"/>
  <c r="W83" i="19"/>
  <c r="AB111" i="19"/>
  <c r="X55" i="19"/>
  <c r="AA27" i="19"/>
  <c r="Y55" i="19"/>
  <c r="X83" i="19"/>
  <c r="X111" i="19"/>
  <c r="V111" i="19"/>
  <c r="S55" i="19"/>
  <c r="S27" i="19"/>
  <c r="AB55" i="19"/>
  <c r="U83" i="19"/>
  <c r="W27" i="19"/>
  <c r="T55" i="19"/>
  <c r="W111" i="19"/>
  <c r="T83" i="19"/>
  <c r="T111" i="19"/>
  <c r="S83" i="19"/>
  <c r="V55" i="19"/>
  <c r="X27" i="19"/>
  <c r="U55" i="19"/>
  <c r="Z111" i="19"/>
  <c r="V27" i="19"/>
  <c r="W55" i="19"/>
  <c r="AA83" i="19"/>
  <c r="AB27" i="19"/>
  <c r="U27" i="19"/>
  <c r="Z27" i="19"/>
  <c r="T27" i="19"/>
  <c r="AA55" i="19"/>
  <c r="AB83" i="19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60" i="1"/>
  <c r="A61" i="1"/>
  <c r="A62" i="1"/>
  <c r="A63" i="1"/>
  <c r="A64" i="1"/>
  <c r="A65" i="1"/>
  <c r="A66" i="1"/>
  <c r="A67" i="1"/>
  <c r="A68" i="1"/>
  <c r="A69" i="1"/>
  <c r="A70" i="1"/>
  <c r="A71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H100" i="19" l="1"/>
  <c r="H16" i="19"/>
  <c r="G100" i="19"/>
  <c r="H44" i="19"/>
  <c r="G72" i="25"/>
  <c r="H16" i="25"/>
  <c r="I16" i="25" s="1"/>
  <c r="C8" i="21" s="1"/>
  <c r="G100" i="25"/>
  <c r="G72" i="19"/>
  <c r="H72" i="25"/>
  <c r="H44" i="25"/>
  <c r="H72" i="19"/>
  <c r="G16" i="19"/>
  <c r="G44" i="25"/>
  <c r="H100" i="25"/>
  <c r="G44" i="19"/>
  <c r="O71" i="25"/>
  <c r="H43" i="25"/>
  <c r="O99" i="19"/>
  <c r="N99" i="19"/>
  <c r="V71" i="25"/>
  <c r="G71" i="25"/>
  <c r="N15" i="19"/>
  <c r="T99" i="25"/>
  <c r="N15" i="25"/>
  <c r="R71" i="25"/>
  <c r="O43" i="19"/>
  <c r="H99" i="25"/>
  <c r="H43" i="19"/>
  <c r="N43" i="19"/>
  <c r="U43" i="25"/>
  <c r="G71" i="19"/>
  <c r="R15" i="25"/>
  <c r="V15" i="25"/>
  <c r="G43" i="19"/>
  <c r="V43" i="25"/>
  <c r="R15" i="19"/>
  <c r="R43" i="19"/>
  <c r="M71" i="25"/>
  <c r="P99" i="19"/>
  <c r="M15" i="19"/>
  <c r="R71" i="19"/>
  <c r="Q99" i="19"/>
  <c r="O15" i="25"/>
  <c r="V99" i="25"/>
  <c r="H112" i="25"/>
  <c r="G43" i="25"/>
  <c r="H15" i="19"/>
  <c r="N71" i="19"/>
  <c r="P43" i="25"/>
  <c r="M99" i="19"/>
  <c r="G99" i="19"/>
  <c r="G15" i="19"/>
  <c r="M43" i="25"/>
  <c r="O15" i="19"/>
  <c r="M43" i="19"/>
  <c r="H71" i="25"/>
  <c r="S99" i="25"/>
  <c r="Q99" i="25"/>
  <c r="U15" i="25"/>
  <c r="H28" i="19"/>
  <c r="P71" i="25"/>
  <c r="U99" i="25"/>
  <c r="S43" i="25"/>
  <c r="Q71" i="19"/>
  <c r="P71" i="19"/>
  <c r="T43" i="25"/>
  <c r="U71" i="25"/>
  <c r="Q43" i="19"/>
  <c r="P15" i="19"/>
  <c r="M99" i="25"/>
  <c r="T15" i="25"/>
  <c r="M15" i="25"/>
  <c r="H112" i="19"/>
  <c r="M71" i="19"/>
  <c r="O99" i="25"/>
  <c r="Q15" i="19"/>
  <c r="N43" i="25"/>
  <c r="G99" i="25"/>
  <c r="O43" i="25"/>
  <c r="H15" i="25"/>
  <c r="I15" i="25" s="1"/>
  <c r="C7" i="21" s="1"/>
  <c r="P15" i="25"/>
  <c r="Q15" i="25"/>
  <c r="N99" i="25"/>
  <c r="S71" i="25"/>
  <c r="H99" i="19"/>
  <c r="Q71" i="25"/>
  <c r="Q43" i="25"/>
  <c r="T71" i="25"/>
  <c r="H71" i="19"/>
  <c r="N71" i="25"/>
  <c r="R99" i="19"/>
  <c r="O71" i="19"/>
  <c r="R99" i="25"/>
  <c r="P99" i="25"/>
  <c r="S15" i="25"/>
  <c r="R43" i="25"/>
  <c r="P43" i="19"/>
  <c r="G51" i="25"/>
  <c r="O51" i="25"/>
  <c r="U51" i="25"/>
  <c r="H51" i="25"/>
  <c r="W51" i="25"/>
  <c r="R51" i="25"/>
  <c r="M51" i="25"/>
  <c r="Z51" i="25"/>
  <c r="N51" i="25"/>
  <c r="V51" i="25"/>
  <c r="Q51" i="25"/>
  <c r="AB51" i="25"/>
  <c r="Y51" i="25"/>
  <c r="T51" i="25"/>
  <c r="AA51" i="25"/>
  <c r="S51" i="25"/>
  <c r="X51" i="25"/>
  <c r="P51" i="25"/>
  <c r="M79" i="25"/>
  <c r="H98" i="19"/>
  <c r="P42" i="19"/>
  <c r="H84" i="25"/>
  <c r="H107" i="25"/>
  <c r="M110" i="25"/>
  <c r="H98" i="25"/>
  <c r="H103" i="25"/>
  <c r="H73" i="25"/>
  <c r="M98" i="25"/>
  <c r="H80" i="25"/>
  <c r="H70" i="25"/>
  <c r="W22" i="25"/>
  <c r="S18" i="25"/>
  <c r="R97" i="25"/>
  <c r="X18" i="25"/>
  <c r="S14" i="25"/>
  <c r="Z70" i="25"/>
  <c r="Z74" i="25"/>
  <c r="Z75" i="25"/>
  <c r="O18" i="25"/>
  <c r="S19" i="25"/>
  <c r="M109" i="25"/>
  <c r="Z97" i="25"/>
  <c r="V14" i="25"/>
  <c r="X24" i="25"/>
  <c r="P17" i="25"/>
  <c r="S25" i="25"/>
  <c r="S22" i="25"/>
  <c r="AB105" i="25"/>
  <c r="X20" i="25"/>
  <c r="Q104" i="25"/>
  <c r="H14" i="25"/>
  <c r="I14" i="25" s="1"/>
  <c r="C6" i="21" s="1"/>
  <c r="T42" i="25"/>
  <c r="T47" i="25"/>
  <c r="S17" i="25"/>
  <c r="R101" i="25"/>
  <c r="M106" i="25"/>
  <c r="H28" i="25"/>
  <c r="AC28" i="25" s="1"/>
  <c r="T45" i="25"/>
  <c r="Z78" i="25"/>
  <c r="AA101" i="25"/>
  <c r="Z101" i="25"/>
  <c r="AB13" i="25"/>
  <c r="Q47" i="19"/>
  <c r="H106" i="19"/>
  <c r="R47" i="19"/>
  <c r="H102" i="19"/>
  <c r="H109" i="25"/>
  <c r="H78" i="25"/>
  <c r="M103" i="25"/>
  <c r="H79" i="25"/>
  <c r="H106" i="25"/>
  <c r="X21" i="25"/>
  <c r="H105" i="25"/>
  <c r="AB103" i="25"/>
  <c r="H111" i="25"/>
  <c r="H27" i="25"/>
  <c r="Q103" i="25"/>
  <c r="H52" i="25"/>
  <c r="AB108" i="25"/>
  <c r="Z104" i="25"/>
  <c r="X13" i="25"/>
  <c r="T19" i="25"/>
  <c r="AA110" i="25"/>
  <c r="S20" i="25"/>
  <c r="S26" i="25"/>
  <c r="S103" i="25"/>
  <c r="X19" i="25"/>
  <c r="AB98" i="25"/>
  <c r="H49" i="25"/>
  <c r="S21" i="25"/>
  <c r="Z108" i="25"/>
  <c r="P25" i="25"/>
  <c r="Z76" i="25"/>
  <c r="Z109" i="25"/>
  <c r="Q110" i="25"/>
  <c r="Q106" i="25"/>
  <c r="R107" i="25"/>
  <c r="AA109" i="25"/>
  <c r="Q105" i="25"/>
  <c r="T41" i="25"/>
  <c r="H20" i="25"/>
  <c r="I20" i="25" s="1"/>
  <c r="C12" i="21" s="1"/>
  <c r="AA25" i="25"/>
  <c r="P26" i="25"/>
  <c r="AB102" i="25"/>
  <c r="N21" i="25"/>
  <c r="M101" i="25"/>
  <c r="T53" i="25"/>
  <c r="M107" i="25"/>
  <c r="M104" i="25"/>
  <c r="H13" i="25"/>
  <c r="I13" i="25" s="1"/>
  <c r="C5" i="21" s="1"/>
  <c r="G98" i="25"/>
  <c r="W19" i="25"/>
  <c r="V18" i="25"/>
  <c r="Y98" i="25"/>
  <c r="G81" i="19"/>
  <c r="U17" i="25"/>
  <c r="H108" i="25"/>
  <c r="H69" i="25"/>
  <c r="H101" i="25"/>
  <c r="H75" i="25"/>
  <c r="H81" i="25"/>
  <c r="M108" i="25"/>
  <c r="H77" i="25"/>
  <c r="AA98" i="25"/>
  <c r="X26" i="25"/>
  <c r="AA102" i="25"/>
  <c r="S23" i="25"/>
  <c r="Z81" i="25"/>
  <c r="AB104" i="25"/>
  <c r="Z69" i="25"/>
  <c r="O22" i="25"/>
  <c r="X14" i="25"/>
  <c r="S24" i="25"/>
  <c r="H45" i="25"/>
  <c r="Q97" i="25"/>
  <c r="T52" i="25"/>
  <c r="X23" i="25"/>
  <c r="P18" i="25"/>
  <c r="P23" i="25"/>
  <c r="T48" i="25"/>
  <c r="AB106" i="25"/>
  <c r="M97" i="25"/>
  <c r="H55" i="25"/>
  <c r="X22" i="25"/>
  <c r="Z106" i="25"/>
  <c r="Z80" i="25"/>
  <c r="H25" i="25"/>
  <c r="I25" i="25" s="1"/>
  <c r="H19" i="25"/>
  <c r="I19" i="25" s="1"/>
  <c r="C11" i="21" s="1"/>
  <c r="Y105" i="25"/>
  <c r="H41" i="25"/>
  <c r="Q101" i="25"/>
  <c r="Q109" i="25"/>
  <c r="T50" i="25"/>
  <c r="Z26" i="25"/>
  <c r="T49" i="25"/>
  <c r="R105" i="25"/>
  <c r="N25" i="25"/>
  <c r="AB20" i="25"/>
  <c r="Z18" i="25"/>
  <c r="P21" i="25"/>
  <c r="H50" i="25"/>
  <c r="AA18" i="25"/>
  <c r="O19" i="25"/>
  <c r="H24" i="25"/>
  <c r="I24" i="25" s="1"/>
  <c r="R104" i="25"/>
  <c r="P13" i="25"/>
  <c r="N20" i="25"/>
  <c r="W14" i="25"/>
  <c r="T20" i="25"/>
  <c r="N49" i="19"/>
  <c r="H103" i="19"/>
  <c r="M42" i="19"/>
  <c r="H109" i="19"/>
  <c r="H97" i="25"/>
  <c r="H104" i="25"/>
  <c r="H76" i="25"/>
  <c r="H74" i="25"/>
  <c r="H102" i="25"/>
  <c r="H83" i="25"/>
  <c r="G106" i="25"/>
  <c r="U23" i="25"/>
  <c r="W18" i="25"/>
  <c r="S13" i="25"/>
  <c r="Z105" i="25"/>
  <c r="AA106" i="25"/>
  <c r="Z98" i="25"/>
  <c r="AB19" i="25"/>
  <c r="AA108" i="25"/>
  <c r="X25" i="25"/>
  <c r="V26" i="25"/>
  <c r="AB101" i="25"/>
  <c r="H42" i="25"/>
  <c r="AB107" i="25"/>
  <c r="N18" i="25"/>
  <c r="AB110" i="25"/>
  <c r="AA97" i="25"/>
  <c r="P14" i="25"/>
  <c r="H53" i="25"/>
  <c r="Q102" i="25"/>
  <c r="Z107" i="25"/>
  <c r="O24" i="25"/>
  <c r="AA104" i="25"/>
  <c r="Z103" i="25"/>
  <c r="U26" i="25"/>
  <c r="H18" i="25"/>
  <c r="I18" i="25" s="1"/>
  <c r="C10" i="21" s="1"/>
  <c r="T54" i="25"/>
  <c r="AA24" i="25"/>
  <c r="AB97" i="25"/>
  <c r="Q107" i="25"/>
  <c r="Z73" i="25"/>
  <c r="G107" i="25"/>
  <c r="T46" i="25"/>
  <c r="H22" i="25"/>
  <c r="I22" i="25" s="1"/>
  <c r="C14" i="21" s="1"/>
  <c r="R109" i="25"/>
  <c r="G112" i="25"/>
  <c r="AD100" i="25" s="1"/>
  <c r="J8" i="21" s="1"/>
  <c r="S106" i="25"/>
  <c r="Z17" i="25"/>
  <c r="S109" i="25"/>
  <c r="S107" i="25"/>
  <c r="Y102" i="25"/>
  <c r="Z13" i="25"/>
  <c r="W17" i="25"/>
  <c r="V20" i="25"/>
  <c r="S108" i="25"/>
  <c r="Z21" i="25"/>
  <c r="Y109" i="25"/>
  <c r="O13" i="25"/>
  <c r="H17" i="25"/>
  <c r="I17" i="25" s="1"/>
  <c r="C9" i="21" s="1"/>
  <c r="AA23" i="25"/>
  <c r="G97" i="25"/>
  <c r="G108" i="25"/>
  <c r="V17" i="25"/>
  <c r="P19" i="25"/>
  <c r="H56" i="25"/>
  <c r="AB17" i="25"/>
  <c r="R106" i="25"/>
  <c r="W26" i="25"/>
  <c r="Z102" i="25"/>
  <c r="Q98" i="25"/>
  <c r="Z19" i="25"/>
  <c r="W21" i="25"/>
  <c r="S98" i="25"/>
  <c r="H21" i="25"/>
  <c r="I21" i="25" s="1"/>
  <c r="C13" i="21" s="1"/>
  <c r="T22" i="25"/>
  <c r="V25" i="25"/>
  <c r="S102" i="25"/>
  <c r="AB18" i="25"/>
  <c r="S110" i="25"/>
  <c r="AA21" i="25"/>
  <c r="AB109" i="25"/>
  <c r="R98" i="25"/>
  <c r="AA19" i="25"/>
  <c r="N14" i="25"/>
  <c r="T23" i="25"/>
  <c r="Y97" i="25"/>
  <c r="U14" i="25"/>
  <c r="O14" i="25"/>
  <c r="W13" i="25"/>
  <c r="T21" i="25"/>
  <c r="AA105" i="25"/>
  <c r="AA20" i="25"/>
  <c r="G103" i="25"/>
  <c r="I103" i="25" s="1"/>
  <c r="F11" i="21" s="1"/>
  <c r="V21" i="25"/>
  <c r="W20" i="25"/>
  <c r="O20" i="25"/>
  <c r="O25" i="25"/>
  <c r="U19" i="25"/>
  <c r="AA17" i="25"/>
  <c r="Y107" i="25"/>
  <c r="N17" i="25"/>
  <c r="U13" i="25"/>
  <c r="G102" i="25"/>
  <c r="Z23" i="25"/>
  <c r="O21" i="25"/>
  <c r="AA107" i="25"/>
  <c r="H23" i="25"/>
  <c r="I23" i="25" s="1"/>
  <c r="N13" i="25"/>
  <c r="T18" i="25"/>
  <c r="Z25" i="25"/>
  <c r="U24" i="25"/>
  <c r="N19" i="25"/>
  <c r="N22" i="25"/>
  <c r="T26" i="25"/>
  <c r="W25" i="25"/>
  <c r="U21" i="25"/>
  <c r="H48" i="25"/>
  <c r="U22" i="25"/>
  <c r="Y106" i="25"/>
  <c r="AB21" i="25"/>
  <c r="X17" i="25"/>
  <c r="AA103" i="25"/>
  <c r="AA13" i="25"/>
  <c r="R103" i="25"/>
  <c r="G101" i="25"/>
  <c r="T13" i="25"/>
  <c r="V22" i="25"/>
  <c r="Y103" i="25"/>
  <c r="U25" i="25"/>
  <c r="S97" i="25"/>
  <c r="T24" i="25"/>
  <c r="Q108" i="25"/>
  <c r="Z24" i="25"/>
  <c r="G105" i="25"/>
  <c r="U20" i="25"/>
  <c r="AA22" i="25"/>
  <c r="G111" i="25"/>
  <c r="AB23" i="25"/>
  <c r="Y101" i="25"/>
  <c r="AB25" i="25"/>
  <c r="T14" i="25"/>
  <c r="H47" i="25"/>
  <c r="AB24" i="25"/>
  <c r="Z82" i="25"/>
  <c r="S101" i="25"/>
  <c r="P24" i="25"/>
  <c r="H46" i="25"/>
  <c r="Y104" i="25"/>
  <c r="Z14" i="25"/>
  <c r="R102" i="25"/>
  <c r="G109" i="25"/>
  <c r="S105" i="25"/>
  <c r="AB22" i="25"/>
  <c r="P20" i="25"/>
  <c r="Y110" i="25"/>
  <c r="Z22" i="25"/>
  <c r="AA26" i="25"/>
  <c r="Y108" i="25"/>
  <c r="V23" i="25"/>
  <c r="M102" i="25"/>
  <c r="Z79" i="25"/>
  <c r="N23" i="25"/>
  <c r="N24" i="25"/>
  <c r="V24" i="25"/>
  <c r="T25" i="25"/>
  <c r="U18" i="25"/>
  <c r="P22" i="25"/>
  <c r="Z110" i="25"/>
  <c r="T17" i="25"/>
  <c r="Z77" i="25"/>
  <c r="V19" i="25"/>
  <c r="AB14" i="25"/>
  <c r="O23" i="25"/>
  <c r="O17" i="25"/>
  <c r="N26" i="25"/>
  <c r="O26" i="25"/>
  <c r="M105" i="25"/>
  <c r="R108" i="25"/>
  <c r="Z20" i="25"/>
  <c r="AB26" i="25"/>
  <c r="S73" i="25"/>
  <c r="O75" i="25"/>
  <c r="Y25" i="25"/>
  <c r="G53" i="25"/>
  <c r="X82" i="25"/>
  <c r="R23" i="25"/>
  <c r="Q23" i="25"/>
  <c r="W53" i="25"/>
  <c r="P42" i="25"/>
  <c r="U102" i="25"/>
  <c r="P108" i="25"/>
  <c r="G80" i="25"/>
  <c r="Y74" i="25"/>
  <c r="M50" i="25"/>
  <c r="AA82" i="25"/>
  <c r="AA47" i="25"/>
  <c r="Z47" i="25"/>
  <c r="O69" i="25"/>
  <c r="Y24" i="25"/>
  <c r="G49" i="25"/>
  <c r="S52" i="25"/>
  <c r="X77" i="25"/>
  <c r="W70" i="25"/>
  <c r="R19" i="25"/>
  <c r="Q19" i="25"/>
  <c r="W50" i="25"/>
  <c r="P41" i="25"/>
  <c r="U103" i="25"/>
  <c r="X107" i="25"/>
  <c r="P77" i="25"/>
  <c r="M46" i="25"/>
  <c r="R52" i="25"/>
  <c r="AA77" i="25"/>
  <c r="M81" i="25"/>
  <c r="AA41" i="25"/>
  <c r="Z46" i="25"/>
  <c r="T97" i="25"/>
  <c r="W23" i="25"/>
  <c r="O105" i="25"/>
  <c r="S75" i="25"/>
  <c r="S53" i="25"/>
  <c r="W76" i="25"/>
  <c r="R17" i="25"/>
  <c r="Q25" i="25"/>
  <c r="U104" i="25"/>
  <c r="P102" i="25"/>
  <c r="G70" i="25"/>
  <c r="Y47" i="25"/>
  <c r="X54" i="25"/>
  <c r="W105" i="25"/>
  <c r="X104" i="25"/>
  <c r="P80" i="25"/>
  <c r="Y70" i="25"/>
  <c r="R53" i="25"/>
  <c r="AA52" i="25"/>
  <c r="Z54" i="25"/>
  <c r="T101" i="25"/>
  <c r="O98" i="25"/>
  <c r="G56" i="25"/>
  <c r="AD44" i="25" s="1"/>
  <c r="H8" i="21" s="1"/>
  <c r="R22" i="25"/>
  <c r="W104" i="25"/>
  <c r="M49" i="25"/>
  <c r="AA50" i="25"/>
  <c r="T74" i="25"/>
  <c r="Q70" i="25"/>
  <c r="O42" i="25"/>
  <c r="N46" i="25"/>
  <c r="N102" i="25"/>
  <c r="M14" i="25"/>
  <c r="AB69" i="25"/>
  <c r="AB52" i="25"/>
  <c r="V110" i="25"/>
  <c r="R74" i="25"/>
  <c r="U53" i="25"/>
  <c r="N109" i="25"/>
  <c r="AB42" i="25"/>
  <c r="V69" i="25"/>
  <c r="S76" i="25"/>
  <c r="G78" i="25"/>
  <c r="X98" i="25"/>
  <c r="R41" i="25"/>
  <c r="T102" i="25"/>
  <c r="Q74" i="25"/>
  <c r="U78" i="25"/>
  <c r="O47" i="25"/>
  <c r="N50" i="25"/>
  <c r="M25" i="25"/>
  <c r="N70" i="25"/>
  <c r="AB46" i="25"/>
  <c r="V48" i="25"/>
  <c r="V101" i="25"/>
  <c r="R69" i="25"/>
  <c r="V78" i="25"/>
  <c r="U47" i="25"/>
  <c r="N53" i="25"/>
  <c r="R77" i="25"/>
  <c r="S104" i="25"/>
  <c r="O108" i="25"/>
  <c r="S49" i="25"/>
  <c r="Q24" i="25"/>
  <c r="P110" i="25"/>
  <c r="W108" i="25"/>
  <c r="T69" i="25"/>
  <c r="U77" i="25"/>
  <c r="O46" i="25"/>
  <c r="N42" i="25"/>
  <c r="N97" i="25"/>
  <c r="AB81" i="25"/>
  <c r="N77" i="25"/>
  <c r="V50" i="25"/>
  <c r="R73" i="25"/>
  <c r="V76" i="25"/>
  <c r="U50" i="25"/>
  <c r="Q75" i="25"/>
  <c r="AB53" i="25"/>
  <c r="V81" i="25"/>
  <c r="AA14" i="25"/>
  <c r="S78" i="25"/>
  <c r="S41" i="25"/>
  <c r="Q14" i="25"/>
  <c r="P98" i="25"/>
  <c r="Z49" i="25"/>
  <c r="U76" i="25"/>
  <c r="N52" i="25"/>
  <c r="N69" i="25"/>
  <c r="U42" i="25"/>
  <c r="G97" i="19"/>
  <c r="H105" i="19"/>
  <c r="H97" i="19"/>
  <c r="M46" i="19"/>
  <c r="R53" i="19"/>
  <c r="M81" i="19"/>
  <c r="M75" i="19"/>
  <c r="M79" i="19"/>
  <c r="G77" i="19"/>
  <c r="O77" i="19"/>
  <c r="O79" i="19"/>
  <c r="O76" i="19"/>
  <c r="M52" i="19"/>
  <c r="R41" i="19"/>
  <c r="N45" i="19"/>
  <c r="O110" i="19"/>
  <c r="O98" i="19"/>
  <c r="O105" i="19"/>
  <c r="N105" i="19"/>
  <c r="N106" i="19"/>
  <c r="N108" i="19"/>
  <c r="Q107" i="19"/>
  <c r="Q103" i="19"/>
  <c r="Q105" i="19"/>
  <c r="R50" i="19"/>
  <c r="O41" i="19"/>
  <c r="G105" i="19"/>
  <c r="R74" i="19"/>
  <c r="R73" i="19"/>
  <c r="M105" i="19"/>
  <c r="M97" i="19"/>
  <c r="M110" i="19"/>
  <c r="O50" i="19"/>
  <c r="M41" i="19"/>
  <c r="H77" i="19"/>
  <c r="R98" i="19"/>
  <c r="R97" i="19"/>
  <c r="R107" i="19"/>
  <c r="N81" i="19"/>
  <c r="N76" i="19"/>
  <c r="N70" i="19"/>
  <c r="N80" i="19"/>
  <c r="P107" i="19"/>
  <c r="P97" i="19"/>
  <c r="P70" i="19"/>
  <c r="P69" i="19"/>
  <c r="P75" i="19"/>
  <c r="M51" i="19"/>
  <c r="Q46" i="19"/>
  <c r="G76" i="19"/>
  <c r="Q50" i="19"/>
  <c r="M53" i="19"/>
  <c r="Q78" i="19"/>
  <c r="Q79" i="19"/>
  <c r="Q82" i="19"/>
  <c r="P54" i="19"/>
  <c r="G106" i="19"/>
  <c r="P53" i="19"/>
  <c r="G73" i="19"/>
  <c r="O107" i="25"/>
  <c r="O76" i="25"/>
  <c r="Y14" i="25"/>
  <c r="G55" i="25"/>
  <c r="X76" i="25"/>
  <c r="W74" i="25"/>
  <c r="R18" i="25"/>
  <c r="Q22" i="25"/>
  <c r="U105" i="25"/>
  <c r="G79" i="25"/>
  <c r="Y48" i="25"/>
  <c r="X53" i="25"/>
  <c r="W98" i="25"/>
  <c r="X109" i="25"/>
  <c r="P74" i="25"/>
  <c r="Y76" i="25"/>
  <c r="M45" i="25"/>
  <c r="R45" i="25"/>
  <c r="AA70" i="25"/>
  <c r="M73" i="25"/>
  <c r="AA46" i="25"/>
  <c r="Z41" i="25"/>
  <c r="R110" i="25"/>
  <c r="O103" i="25"/>
  <c r="S69" i="25"/>
  <c r="O78" i="25"/>
  <c r="Y23" i="25"/>
  <c r="G48" i="25"/>
  <c r="S48" i="25"/>
  <c r="X81" i="25"/>
  <c r="W81" i="25"/>
  <c r="R26" i="25"/>
  <c r="P52" i="25"/>
  <c r="U101" i="25"/>
  <c r="P107" i="25"/>
  <c r="G75" i="25"/>
  <c r="Y42" i="25"/>
  <c r="X50" i="25"/>
  <c r="W107" i="25"/>
  <c r="X106" i="25"/>
  <c r="P81" i="25"/>
  <c r="Y79" i="25"/>
  <c r="R50" i="25"/>
  <c r="AA75" i="25"/>
  <c r="M75" i="25"/>
  <c r="AA42" i="25"/>
  <c r="Z50" i="25"/>
  <c r="T81" i="25"/>
  <c r="O110" i="25"/>
  <c r="S79" i="25"/>
  <c r="G41" i="25"/>
  <c r="S47" i="25"/>
  <c r="X69" i="25"/>
  <c r="W80" i="25"/>
  <c r="R20" i="25"/>
  <c r="Q20" i="25"/>
  <c r="W48" i="25"/>
  <c r="P50" i="25"/>
  <c r="U97" i="25"/>
  <c r="P101" i="25"/>
  <c r="G76" i="25"/>
  <c r="Y49" i="25"/>
  <c r="Y82" i="25"/>
  <c r="M42" i="25"/>
  <c r="R48" i="25"/>
  <c r="AA80" i="25"/>
  <c r="AA54" i="25"/>
  <c r="S80" i="25"/>
  <c r="S46" i="25"/>
  <c r="Q18" i="25"/>
  <c r="G83" i="25"/>
  <c r="X97" i="25"/>
  <c r="R46" i="25"/>
  <c r="Z42" i="25"/>
  <c r="T82" i="25"/>
  <c r="Q73" i="25"/>
  <c r="U69" i="25"/>
  <c r="O50" i="25"/>
  <c r="N108" i="25"/>
  <c r="M23" i="25"/>
  <c r="AB80" i="25"/>
  <c r="V52" i="25"/>
  <c r="V104" i="25"/>
  <c r="R75" i="25"/>
  <c r="V70" i="25"/>
  <c r="Q47" i="25"/>
  <c r="M20" i="25"/>
  <c r="V42" i="25"/>
  <c r="U41" i="25"/>
  <c r="O70" i="25"/>
  <c r="X78" i="25"/>
  <c r="P53" i="25"/>
  <c r="Y54" i="25"/>
  <c r="P82" i="25"/>
  <c r="T73" i="25"/>
  <c r="Q82" i="25"/>
  <c r="U73" i="25"/>
  <c r="O53" i="25"/>
  <c r="N103" i="25"/>
  <c r="M17" i="25"/>
  <c r="AB82" i="25"/>
  <c r="N78" i="25"/>
  <c r="AB41" i="25"/>
  <c r="V45" i="25"/>
  <c r="V77" i="25"/>
  <c r="Q46" i="25"/>
  <c r="Q53" i="25"/>
  <c r="N98" i="25"/>
  <c r="AB49" i="25"/>
  <c r="S70" i="25"/>
  <c r="X79" i="25"/>
  <c r="W52" i="25"/>
  <c r="G84" i="25"/>
  <c r="AD72" i="25" s="1"/>
  <c r="I8" i="21" s="1"/>
  <c r="X101" i="25"/>
  <c r="T110" i="25"/>
  <c r="N110" i="25"/>
  <c r="M13" i="25"/>
  <c r="AB73" i="25"/>
  <c r="N79" i="25"/>
  <c r="AB50" i="25"/>
  <c r="V47" i="25"/>
  <c r="V107" i="25"/>
  <c r="R70" i="25"/>
  <c r="V75" i="25"/>
  <c r="U45" i="25"/>
  <c r="O49" i="25"/>
  <c r="M22" i="25"/>
  <c r="V54" i="25"/>
  <c r="U46" i="25"/>
  <c r="O77" i="25"/>
  <c r="X80" i="25"/>
  <c r="W42" i="25"/>
  <c r="G73" i="25"/>
  <c r="P79" i="25"/>
  <c r="AA76" i="25"/>
  <c r="T104" i="25"/>
  <c r="Q79" i="25"/>
  <c r="U75" i="25"/>
  <c r="N41" i="25"/>
  <c r="H101" i="19"/>
  <c r="H107" i="19"/>
  <c r="H79" i="19"/>
  <c r="R49" i="19"/>
  <c r="R45" i="19"/>
  <c r="M78" i="19"/>
  <c r="M73" i="19"/>
  <c r="O73" i="19"/>
  <c r="O70" i="19"/>
  <c r="O82" i="19"/>
  <c r="O74" i="19"/>
  <c r="Q51" i="19"/>
  <c r="N48" i="19"/>
  <c r="G69" i="19"/>
  <c r="O101" i="19"/>
  <c r="O109" i="19"/>
  <c r="O103" i="19"/>
  <c r="N102" i="19"/>
  <c r="N103" i="19"/>
  <c r="N110" i="19"/>
  <c r="Q104" i="19"/>
  <c r="Q110" i="19"/>
  <c r="Q97" i="19"/>
  <c r="Q109" i="19"/>
  <c r="G79" i="19"/>
  <c r="R48" i="19"/>
  <c r="G101" i="19"/>
  <c r="R69" i="19"/>
  <c r="R77" i="19"/>
  <c r="R78" i="19"/>
  <c r="R81" i="19"/>
  <c r="N51" i="19"/>
  <c r="M102" i="19"/>
  <c r="M101" i="19"/>
  <c r="M104" i="19"/>
  <c r="H81" i="19"/>
  <c r="O53" i="19"/>
  <c r="H74" i="19"/>
  <c r="R109" i="19"/>
  <c r="R105" i="19"/>
  <c r="R101" i="19"/>
  <c r="R103" i="19"/>
  <c r="N73" i="19"/>
  <c r="N77" i="19"/>
  <c r="N78" i="19"/>
  <c r="P110" i="19"/>
  <c r="P108" i="19"/>
  <c r="P106" i="19"/>
  <c r="P82" i="19"/>
  <c r="P76" i="19"/>
  <c r="P81" i="19"/>
  <c r="P73" i="19"/>
  <c r="P50" i="19"/>
  <c r="P48" i="19"/>
  <c r="H70" i="19"/>
  <c r="G107" i="19"/>
  <c r="H80" i="19"/>
  <c r="O45" i="19"/>
  <c r="Q74" i="19"/>
  <c r="Q69" i="19"/>
  <c r="Q77" i="19"/>
  <c r="Q54" i="19"/>
  <c r="R52" i="19"/>
  <c r="O47" i="19"/>
  <c r="M49" i="19"/>
  <c r="G102" i="19"/>
  <c r="O109" i="25"/>
  <c r="S82" i="25"/>
  <c r="O74" i="25"/>
  <c r="Y18" i="25"/>
  <c r="S54" i="25"/>
  <c r="W82" i="25"/>
  <c r="Q21" i="25"/>
  <c r="W47" i="25"/>
  <c r="P54" i="25"/>
  <c r="P109" i="25"/>
  <c r="G74" i="25"/>
  <c r="X42" i="25"/>
  <c r="W101" i="25"/>
  <c r="X105" i="25"/>
  <c r="P73" i="25"/>
  <c r="Y73" i="25"/>
  <c r="M41" i="25"/>
  <c r="R49" i="25"/>
  <c r="M80" i="25"/>
  <c r="AA53" i="25"/>
  <c r="Z52" i="25"/>
  <c r="T108" i="25"/>
  <c r="W24" i="25"/>
  <c r="O102" i="25"/>
  <c r="S77" i="25"/>
  <c r="O80" i="25"/>
  <c r="Y22" i="25"/>
  <c r="G50" i="25"/>
  <c r="R21" i="25"/>
  <c r="Q17" i="25"/>
  <c r="W41" i="25"/>
  <c r="P106" i="25"/>
  <c r="X41" i="25"/>
  <c r="W102" i="25"/>
  <c r="X108" i="25"/>
  <c r="P70" i="25"/>
  <c r="Y78" i="25"/>
  <c r="AA81" i="25"/>
  <c r="M82" i="25"/>
  <c r="Z48" i="25"/>
  <c r="T105" i="25"/>
  <c r="O104" i="25"/>
  <c r="S74" i="25"/>
  <c r="O79" i="25"/>
  <c r="G45" i="25"/>
  <c r="S50" i="25"/>
  <c r="X74" i="25"/>
  <c r="W79" i="25"/>
  <c r="R13" i="25"/>
  <c r="Q13" i="25"/>
  <c r="W46" i="25"/>
  <c r="Y50" i="25"/>
  <c r="X52" i="25"/>
  <c r="X103" i="25"/>
  <c r="P75" i="25"/>
  <c r="R47" i="25"/>
  <c r="AA74" i="25"/>
  <c r="M74" i="25"/>
  <c r="Z45" i="25"/>
  <c r="T107" i="25"/>
  <c r="O81" i="25"/>
  <c r="X70" i="25"/>
  <c r="Y46" i="25"/>
  <c r="P69" i="25"/>
  <c r="AA78" i="25"/>
  <c r="T98" i="25"/>
  <c r="U82" i="25"/>
  <c r="M18" i="25"/>
  <c r="AB70" i="25"/>
  <c r="N76" i="25"/>
  <c r="AB47" i="25"/>
  <c r="V109" i="25"/>
  <c r="V73" i="25"/>
  <c r="V102" i="25"/>
  <c r="Q49" i="25"/>
  <c r="Y13" i="25"/>
  <c r="R25" i="25"/>
  <c r="X45" i="25"/>
  <c r="Y81" i="25"/>
  <c r="Z53" i="25"/>
  <c r="Q80" i="25"/>
  <c r="U79" i="25"/>
  <c r="O52" i="25"/>
  <c r="N45" i="25"/>
  <c r="N101" i="25"/>
  <c r="N80" i="25"/>
  <c r="AB54" i="25"/>
  <c r="V53" i="25"/>
  <c r="R79" i="25"/>
  <c r="V79" i="25"/>
  <c r="Q48" i="25"/>
  <c r="Q45" i="25"/>
  <c r="U52" i="25"/>
  <c r="Y26" i="25"/>
  <c r="P48" i="25"/>
  <c r="Y41" i="25"/>
  <c r="P78" i="25"/>
  <c r="T103" i="25"/>
  <c r="Q81" i="25"/>
  <c r="U81" i="25"/>
  <c r="O41" i="25"/>
  <c r="N49" i="25"/>
  <c r="N104" i="25"/>
  <c r="AB76" i="25"/>
  <c r="N75" i="25"/>
  <c r="AB45" i="25"/>
  <c r="V46" i="25"/>
  <c r="V97" i="25"/>
  <c r="R76" i="25"/>
  <c r="V74" i="25"/>
  <c r="AB78" i="25"/>
  <c r="V105" i="25"/>
  <c r="Q54" i="25"/>
  <c r="W78" i="25"/>
  <c r="P45" i="25"/>
  <c r="Y45" i="25"/>
  <c r="Y77" i="25"/>
  <c r="M77" i="25"/>
  <c r="T80" i="25"/>
  <c r="Q69" i="25"/>
  <c r="M26" i="25"/>
  <c r="V103" i="25"/>
  <c r="H108" i="19"/>
  <c r="G75" i="19"/>
  <c r="P41" i="19"/>
  <c r="Q42" i="19"/>
  <c r="M77" i="19"/>
  <c r="M70" i="19"/>
  <c r="M76" i="19"/>
  <c r="O69" i="19"/>
  <c r="O78" i="19"/>
  <c r="O80" i="19"/>
  <c r="O81" i="19"/>
  <c r="R54" i="19"/>
  <c r="H78" i="19"/>
  <c r="N53" i="19"/>
  <c r="H73" i="19"/>
  <c r="O107" i="19"/>
  <c r="O97" i="19"/>
  <c r="N101" i="19"/>
  <c r="N109" i="19"/>
  <c r="N97" i="19"/>
  <c r="Q102" i="19"/>
  <c r="Q106" i="19"/>
  <c r="G109" i="19"/>
  <c r="N42" i="19"/>
  <c r="R82" i="19"/>
  <c r="R76" i="19"/>
  <c r="R70" i="19"/>
  <c r="N54" i="19"/>
  <c r="N50" i="19"/>
  <c r="M107" i="19"/>
  <c r="M98" i="19"/>
  <c r="M47" i="19"/>
  <c r="R42" i="19"/>
  <c r="G104" i="19"/>
  <c r="R108" i="19"/>
  <c r="R102" i="19"/>
  <c r="R104" i="19"/>
  <c r="N74" i="19"/>
  <c r="N82" i="19"/>
  <c r="N79" i="19"/>
  <c r="P98" i="19"/>
  <c r="P105" i="19"/>
  <c r="P103" i="19"/>
  <c r="P102" i="19"/>
  <c r="P78" i="19"/>
  <c r="P79" i="19"/>
  <c r="P80" i="19"/>
  <c r="G108" i="19"/>
  <c r="G80" i="19"/>
  <c r="Q53" i="19"/>
  <c r="G103" i="19"/>
  <c r="Q52" i="19"/>
  <c r="N46" i="19"/>
  <c r="H76" i="19"/>
  <c r="Q76" i="19"/>
  <c r="Q81" i="19"/>
  <c r="Q73" i="19"/>
  <c r="Q75" i="19"/>
  <c r="O52" i="19"/>
  <c r="O49" i="19"/>
  <c r="M54" i="19"/>
  <c r="P51" i="19"/>
  <c r="Q41" i="19"/>
  <c r="P45" i="19"/>
  <c r="V13" i="25"/>
  <c r="O101" i="25"/>
  <c r="O82" i="25"/>
  <c r="Y21" i="25"/>
  <c r="S45" i="25"/>
  <c r="W75" i="25"/>
  <c r="W49" i="25"/>
  <c r="P47" i="25"/>
  <c r="U106" i="25"/>
  <c r="P104" i="25"/>
  <c r="G81" i="25"/>
  <c r="Y52" i="25"/>
  <c r="X47" i="25"/>
  <c r="W106" i="25"/>
  <c r="X110" i="25"/>
  <c r="Y80" i="25"/>
  <c r="M54" i="25"/>
  <c r="R54" i="25"/>
  <c r="AA73" i="25"/>
  <c r="M76" i="25"/>
  <c r="AA49" i="25"/>
  <c r="S81" i="25"/>
  <c r="Y17" i="25"/>
  <c r="G47" i="25"/>
  <c r="X75" i="25"/>
  <c r="W69" i="25"/>
  <c r="W45" i="25"/>
  <c r="P46" i="25"/>
  <c r="U109" i="25"/>
  <c r="P105" i="25"/>
  <c r="G77" i="25"/>
  <c r="X46" i="25"/>
  <c r="W109" i="25"/>
  <c r="M48" i="25"/>
  <c r="AA79" i="25"/>
  <c r="M70" i="25"/>
  <c r="AA45" i="25"/>
  <c r="O97" i="25"/>
  <c r="O73" i="25"/>
  <c r="Y19" i="25"/>
  <c r="G42" i="25"/>
  <c r="S42" i="25"/>
  <c r="X73" i="25"/>
  <c r="W73" i="25"/>
  <c r="Q26" i="25"/>
  <c r="W54" i="25"/>
  <c r="P49" i="25"/>
  <c r="U110" i="25"/>
  <c r="P103" i="25"/>
  <c r="G69" i="25"/>
  <c r="Y53" i="25"/>
  <c r="X48" i="25"/>
  <c r="W103" i="25"/>
  <c r="X102" i="25"/>
  <c r="P76" i="25"/>
  <c r="Y75" i="25"/>
  <c r="M53" i="25"/>
  <c r="R42" i="25"/>
  <c r="AA69" i="25"/>
  <c r="M69" i="25"/>
  <c r="AA48" i="25"/>
  <c r="T109" i="25"/>
  <c r="T78" i="25"/>
  <c r="Y20" i="25"/>
  <c r="W77" i="25"/>
  <c r="U108" i="25"/>
  <c r="X49" i="25"/>
  <c r="Y69" i="25"/>
  <c r="M78" i="25"/>
  <c r="T77" i="25"/>
  <c r="Q78" i="25"/>
  <c r="U70" i="25"/>
  <c r="O45" i="25"/>
  <c r="N107" i="25"/>
  <c r="M21" i="25"/>
  <c r="AB75" i="25"/>
  <c r="N74" i="25"/>
  <c r="AB48" i="25"/>
  <c r="V41" i="25"/>
  <c r="V106" i="25"/>
  <c r="V80" i="25"/>
  <c r="U54" i="25"/>
  <c r="Q50" i="25"/>
  <c r="U74" i="25"/>
  <c r="N81" i="25"/>
  <c r="R80" i="25"/>
  <c r="G104" i="25"/>
  <c r="O106" i="25"/>
  <c r="G46" i="25"/>
  <c r="P97" i="25"/>
  <c r="W97" i="25"/>
  <c r="M47" i="25"/>
  <c r="T106" i="25"/>
  <c r="T75" i="25"/>
  <c r="Q76" i="25"/>
  <c r="N54" i="25"/>
  <c r="N105" i="25"/>
  <c r="M19" i="25"/>
  <c r="AB77" i="25"/>
  <c r="V49" i="25"/>
  <c r="V98" i="25"/>
  <c r="U49" i="25"/>
  <c r="Q41" i="25"/>
  <c r="T79" i="25"/>
  <c r="Q52" i="25"/>
  <c r="G52" i="25"/>
  <c r="R24" i="25"/>
  <c r="U98" i="25"/>
  <c r="M52" i="25"/>
  <c r="T76" i="25"/>
  <c r="Q77" i="25"/>
  <c r="O54" i="25"/>
  <c r="N48" i="25"/>
  <c r="N106" i="25"/>
  <c r="M24" i="25"/>
  <c r="AB74" i="25"/>
  <c r="N73" i="25"/>
  <c r="V108" i="25"/>
  <c r="R81" i="25"/>
  <c r="V82" i="25"/>
  <c r="U48" i="25"/>
  <c r="Q42" i="25"/>
  <c r="N47" i="25"/>
  <c r="N82" i="25"/>
  <c r="R78" i="25"/>
  <c r="R14" i="25"/>
  <c r="U107" i="25"/>
  <c r="W110" i="25"/>
  <c r="T70" i="25"/>
  <c r="U80" i="25"/>
  <c r="O48" i="25"/>
  <c r="AB79" i="25"/>
  <c r="R82" i="25"/>
  <c r="H75" i="19"/>
  <c r="H104" i="19"/>
  <c r="N41" i="19"/>
  <c r="M50" i="19"/>
  <c r="O54" i="19"/>
  <c r="M80" i="19"/>
  <c r="M74" i="19"/>
  <c r="M69" i="19"/>
  <c r="M82" i="19"/>
  <c r="O42" i="19"/>
  <c r="O75" i="19"/>
  <c r="P47" i="19"/>
  <c r="P49" i="19"/>
  <c r="O104" i="19"/>
  <c r="O108" i="19"/>
  <c r="O106" i="19"/>
  <c r="O102" i="19"/>
  <c r="N107" i="19"/>
  <c r="N98" i="19"/>
  <c r="N104" i="19"/>
  <c r="Q108" i="19"/>
  <c r="Q98" i="19"/>
  <c r="Q101" i="19"/>
  <c r="N52" i="19"/>
  <c r="R46" i="19"/>
  <c r="M45" i="19"/>
  <c r="R79" i="19"/>
  <c r="R75" i="19"/>
  <c r="R80" i="19"/>
  <c r="O46" i="19"/>
  <c r="M103" i="19"/>
  <c r="M106" i="19"/>
  <c r="M109" i="19"/>
  <c r="M108" i="19"/>
  <c r="R51" i="19"/>
  <c r="P46" i="19"/>
  <c r="Q49" i="19"/>
  <c r="R110" i="19"/>
  <c r="R106" i="19"/>
  <c r="N75" i="19"/>
  <c r="N69" i="19"/>
  <c r="P101" i="19"/>
  <c r="P104" i="19"/>
  <c r="P109" i="19"/>
  <c r="P77" i="19"/>
  <c r="P74" i="19"/>
  <c r="P52" i="19"/>
  <c r="N47" i="19"/>
  <c r="Q45" i="19"/>
  <c r="G98" i="19"/>
  <c r="I98" i="19" s="1"/>
  <c r="P6" i="21" s="1"/>
  <c r="O51" i="19"/>
  <c r="M48" i="19"/>
  <c r="G70" i="19"/>
  <c r="Q70" i="19"/>
  <c r="Q80" i="19"/>
  <c r="O48" i="19"/>
  <c r="G74" i="19"/>
  <c r="G78" i="19"/>
  <c r="Q48" i="19"/>
  <c r="H69" i="19"/>
  <c r="G112" i="19"/>
  <c r="AD100" i="19" s="1"/>
  <c r="T8" i="21" s="1"/>
  <c r="Q25" i="19"/>
  <c r="M24" i="19"/>
  <c r="Q22" i="19"/>
  <c r="M21" i="19"/>
  <c r="Q18" i="19"/>
  <c r="M17" i="19"/>
  <c r="R18" i="19"/>
  <c r="H22" i="19"/>
  <c r="R25" i="19"/>
  <c r="R22" i="19"/>
  <c r="M23" i="19"/>
  <c r="Q20" i="19"/>
  <c r="M19" i="19"/>
  <c r="Q14" i="19"/>
  <c r="N17" i="19"/>
  <c r="M13" i="19"/>
  <c r="N13" i="19"/>
  <c r="N21" i="19"/>
  <c r="P25" i="19"/>
  <c r="Q13" i="19"/>
  <c r="H17" i="19"/>
  <c r="G111" i="19"/>
  <c r="G21" i="19"/>
  <c r="G13" i="19"/>
  <c r="G41" i="19"/>
  <c r="G46" i="19"/>
  <c r="G19" i="19"/>
  <c r="G42" i="19"/>
  <c r="G49" i="19"/>
  <c r="G55" i="19"/>
  <c r="G84" i="19"/>
  <c r="AD72" i="19" s="1"/>
  <c r="S8" i="21" s="1"/>
  <c r="H27" i="19"/>
  <c r="H13" i="19"/>
  <c r="G28" i="19"/>
  <c r="AD16" i="19" s="1"/>
  <c r="Q8" i="21" s="1"/>
  <c r="H18" i="19"/>
  <c r="H14" i="19"/>
  <c r="G27" i="19"/>
  <c r="G17" i="19"/>
  <c r="G48" i="19"/>
  <c r="G20" i="19"/>
  <c r="H19" i="19"/>
  <c r="G45" i="19"/>
  <c r="G83" i="19"/>
  <c r="G14" i="19"/>
  <c r="H21" i="19"/>
  <c r="G47" i="19"/>
  <c r="G56" i="19"/>
  <c r="H20" i="19"/>
  <c r="G18" i="19"/>
  <c r="H56" i="19"/>
  <c r="H42" i="19"/>
  <c r="H46" i="19"/>
  <c r="H48" i="19"/>
  <c r="H84" i="19"/>
  <c r="H49" i="19"/>
  <c r="H55" i="19"/>
  <c r="H41" i="19"/>
  <c r="H83" i="19"/>
  <c r="H45" i="19"/>
  <c r="H47" i="19"/>
  <c r="Q26" i="19"/>
  <c r="P26" i="19"/>
  <c r="M26" i="19"/>
  <c r="R26" i="19"/>
  <c r="O26" i="19"/>
  <c r="N26" i="19"/>
  <c r="G51" i="19"/>
  <c r="G22" i="19"/>
  <c r="G50" i="19"/>
  <c r="G25" i="19"/>
  <c r="G24" i="19"/>
  <c r="O14" i="19"/>
  <c r="G23" i="19"/>
  <c r="G53" i="19"/>
  <c r="G52" i="19"/>
  <c r="R13" i="19"/>
  <c r="O18" i="19"/>
  <c r="N18" i="19"/>
  <c r="R19" i="19"/>
  <c r="N22" i="19"/>
  <c r="R23" i="19"/>
  <c r="N25" i="19"/>
  <c r="O17" i="19"/>
  <c r="O21" i="19"/>
  <c r="O24" i="19"/>
  <c r="P13" i="19"/>
  <c r="P14" i="19"/>
  <c r="H50" i="19"/>
  <c r="R14" i="19"/>
  <c r="N19" i="19"/>
  <c r="R20" i="19"/>
  <c r="N23" i="19"/>
  <c r="P22" i="19"/>
  <c r="M14" i="19"/>
  <c r="Q17" i="19"/>
  <c r="M20" i="19"/>
  <c r="Q21" i="19"/>
  <c r="Q24" i="19"/>
  <c r="P20" i="19"/>
  <c r="H51" i="19"/>
  <c r="P19" i="19"/>
  <c r="P23" i="19"/>
  <c r="O20" i="19"/>
  <c r="O13" i="19"/>
  <c r="H23" i="19"/>
  <c r="N14" i="19"/>
  <c r="R17" i="19"/>
  <c r="N20" i="19"/>
  <c r="R21" i="19"/>
  <c r="R24" i="19"/>
  <c r="O19" i="19"/>
  <c r="O23" i="19"/>
  <c r="O22" i="19"/>
  <c r="O25" i="19"/>
  <c r="H52" i="19"/>
  <c r="M18" i="19"/>
  <c r="Q19" i="19"/>
  <c r="M22" i="19"/>
  <c r="Q23" i="19"/>
  <c r="M25" i="19"/>
  <c r="H24" i="19"/>
  <c r="P17" i="19"/>
  <c r="P21" i="19"/>
  <c r="P24" i="19"/>
  <c r="H53" i="19"/>
  <c r="H25" i="19"/>
  <c r="P18" i="19"/>
  <c r="N24" i="19"/>
  <c r="I100" i="19" l="1"/>
  <c r="P8" i="21" s="1"/>
  <c r="I100" i="25"/>
  <c r="F8" i="21" s="1"/>
  <c r="I72" i="25"/>
  <c r="E8" i="21" s="1"/>
  <c r="I44" i="19"/>
  <c r="N8" i="21" s="1"/>
  <c r="I16" i="19"/>
  <c r="M8" i="21" s="1"/>
  <c r="I72" i="19"/>
  <c r="O8" i="21" s="1"/>
  <c r="AC43" i="19"/>
  <c r="AD43" i="19" s="1"/>
  <c r="R7" i="21" s="1"/>
  <c r="I44" i="25"/>
  <c r="AD44" i="19"/>
  <c r="R8" i="21" s="1"/>
  <c r="AC71" i="19"/>
  <c r="AD71" i="19" s="1"/>
  <c r="S7" i="21" s="1"/>
  <c r="AC99" i="19"/>
  <c r="AD99" i="19" s="1"/>
  <c r="T7" i="21" s="1"/>
  <c r="AC15" i="19"/>
  <c r="AD15" i="19" s="1"/>
  <c r="Q7" i="21" s="1"/>
  <c r="I99" i="19"/>
  <c r="P7" i="21" s="1"/>
  <c r="I99" i="25"/>
  <c r="F7" i="21" s="1"/>
  <c r="AC43" i="25"/>
  <c r="AD43" i="25" s="1"/>
  <c r="H7" i="21" s="1"/>
  <c r="AC15" i="25"/>
  <c r="AD15" i="25" s="1"/>
  <c r="G7" i="21" s="1"/>
  <c r="AC99" i="25"/>
  <c r="AD99" i="25" s="1"/>
  <c r="J7" i="21" s="1"/>
  <c r="AC71" i="25"/>
  <c r="AD71" i="25" s="1"/>
  <c r="I7" i="21" s="1"/>
  <c r="I43" i="19"/>
  <c r="N7" i="21" s="1"/>
  <c r="I103" i="19"/>
  <c r="P11" i="21" s="1"/>
  <c r="I15" i="19"/>
  <c r="M7" i="21" s="1"/>
  <c r="I71" i="19"/>
  <c r="O7" i="21" s="1"/>
  <c r="I43" i="25"/>
  <c r="I71" i="25"/>
  <c r="E7" i="21" s="1"/>
  <c r="AC84" i="19"/>
  <c r="I69" i="19"/>
  <c r="I106" i="19"/>
  <c r="P14" i="21" s="1"/>
  <c r="I51" i="25"/>
  <c r="I76" i="19"/>
  <c r="O12" i="21" s="1"/>
  <c r="AC51" i="25"/>
  <c r="AD51" i="25" s="1"/>
  <c r="H15" i="21" s="1"/>
  <c r="I52" i="25"/>
  <c r="I77" i="19"/>
  <c r="O13" i="21" s="1"/>
  <c r="I77" i="25"/>
  <c r="E13" i="21" s="1"/>
  <c r="I55" i="25"/>
  <c r="AD55" i="25" s="1"/>
  <c r="H19" i="21" s="1"/>
  <c r="I74" i="25"/>
  <c r="E10" i="21" s="1"/>
  <c r="I42" i="25"/>
  <c r="D6" i="21" s="1"/>
  <c r="V27" i="25"/>
  <c r="I69" i="25"/>
  <c r="E5" i="21" s="1"/>
  <c r="I73" i="25"/>
  <c r="E9" i="21" s="1"/>
  <c r="I102" i="25"/>
  <c r="F10" i="21" s="1"/>
  <c r="I105" i="25"/>
  <c r="F13" i="21" s="1"/>
  <c r="I81" i="19"/>
  <c r="I78" i="25"/>
  <c r="E14" i="21" s="1"/>
  <c r="I104" i="25"/>
  <c r="F12" i="21" s="1"/>
  <c r="I80" i="25"/>
  <c r="AC74" i="19"/>
  <c r="AD74" i="19" s="1"/>
  <c r="I108" i="19"/>
  <c r="I81" i="25"/>
  <c r="I107" i="19"/>
  <c r="I107" i="25"/>
  <c r="I76" i="25"/>
  <c r="E12" i="21" s="1"/>
  <c r="AC50" i="19"/>
  <c r="AD50" i="19" s="1"/>
  <c r="I74" i="19"/>
  <c r="O10" i="21" s="1"/>
  <c r="I70" i="25"/>
  <c r="E6" i="21" s="1"/>
  <c r="I109" i="25"/>
  <c r="S27" i="25"/>
  <c r="AC108" i="19"/>
  <c r="AD108" i="19" s="1"/>
  <c r="I75" i="25"/>
  <c r="E11" i="21" s="1"/>
  <c r="AA83" i="25"/>
  <c r="I79" i="19"/>
  <c r="AC13" i="25"/>
  <c r="AC103" i="19"/>
  <c r="AD103" i="19" s="1"/>
  <c r="I84" i="25"/>
  <c r="AD84" i="25" s="1"/>
  <c r="I20" i="21" s="1"/>
  <c r="R83" i="25"/>
  <c r="I101" i="25"/>
  <c r="F9" i="21" s="1"/>
  <c r="I97" i="25"/>
  <c r="F5" i="21" s="1"/>
  <c r="AC82" i="19"/>
  <c r="AD82" i="19" s="1"/>
  <c r="S18" i="21" s="1"/>
  <c r="W111" i="25"/>
  <c r="AC53" i="25"/>
  <c r="AD53" i="25" s="1"/>
  <c r="H17" i="21" s="1"/>
  <c r="O111" i="25"/>
  <c r="I102" i="19"/>
  <c r="P10" i="21" s="1"/>
  <c r="I79" i="25"/>
  <c r="AB111" i="25"/>
  <c r="AA111" i="25"/>
  <c r="I112" i="25"/>
  <c r="AD112" i="25" s="1"/>
  <c r="J20" i="21" s="1"/>
  <c r="P111" i="25"/>
  <c r="V55" i="25"/>
  <c r="Y83" i="25"/>
  <c r="I109" i="19"/>
  <c r="I83" i="25"/>
  <c r="AD83" i="25" s="1"/>
  <c r="I19" i="21" s="1"/>
  <c r="I111" i="25"/>
  <c r="AD111" i="25" s="1"/>
  <c r="J19" i="21" s="1"/>
  <c r="Z83" i="25"/>
  <c r="AC18" i="25"/>
  <c r="AD18" i="25" s="1"/>
  <c r="G10" i="21" s="1"/>
  <c r="AC19" i="25"/>
  <c r="AD19" i="25" s="1"/>
  <c r="G11" i="21" s="1"/>
  <c r="AC21" i="25"/>
  <c r="AD21" i="25" s="1"/>
  <c r="G13" i="21" s="1"/>
  <c r="AC109" i="19"/>
  <c r="AD109" i="19" s="1"/>
  <c r="T17" i="21" s="1"/>
  <c r="AC69" i="19"/>
  <c r="AD69" i="19" s="1"/>
  <c r="AC78" i="25"/>
  <c r="AD78" i="25" s="1"/>
  <c r="I14" i="21" s="1"/>
  <c r="AC70" i="25"/>
  <c r="AD70" i="25" s="1"/>
  <c r="I6" i="21" s="1"/>
  <c r="W83" i="25"/>
  <c r="AC54" i="25"/>
  <c r="AD54" i="25" s="1"/>
  <c r="H18" i="21" s="1"/>
  <c r="AC54" i="19"/>
  <c r="AD54" i="19" s="1"/>
  <c r="R18" i="21" s="1"/>
  <c r="AC47" i="19"/>
  <c r="AD47" i="19" s="1"/>
  <c r="AC76" i="19"/>
  <c r="AD76" i="19" s="1"/>
  <c r="V111" i="25"/>
  <c r="O55" i="25"/>
  <c r="AC20" i="25"/>
  <c r="AD20" i="25" s="1"/>
  <c r="G12" i="21" s="1"/>
  <c r="X83" i="25"/>
  <c r="I73" i="19"/>
  <c r="O9" i="21" s="1"/>
  <c r="AC51" i="19"/>
  <c r="AD51" i="19" s="1"/>
  <c r="AC97" i="19"/>
  <c r="AD97" i="19" s="1"/>
  <c r="AC52" i="19"/>
  <c r="AD52" i="19" s="1"/>
  <c r="AC75" i="19"/>
  <c r="AD75" i="19" s="1"/>
  <c r="AC46" i="19"/>
  <c r="AD46" i="19" s="1"/>
  <c r="AC106" i="19"/>
  <c r="AD106" i="19" s="1"/>
  <c r="AC45" i="19"/>
  <c r="AD45" i="19" s="1"/>
  <c r="M83" i="25"/>
  <c r="AC69" i="25"/>
  <c r="AD69" i="25" s="1"/>
  <c r="I5" i="21" s="1"/>
  <c r="AC76" i="25"/>
  <c r="AD76" i="25" s="1"/>
  <c r="I12" i="21" s="1"/>
  <c r="I78" i="19"/>
  <c r="O14" i="21" s="1"/>
  <c r="AC70" i="19"/>
  <c r="AD70" i="19" s="1"/>
  <c r="AC74" i="25"/>
  <c r="AD74" i="25" s="1"/>
  <c r="I10" i="21" s="1"/>
  <c r="W55" i="25"/>
  <c r="AC80" i="19"/>
  <c r="AD80" i="19" s="1"/>
  <c r="AC24" i="25"/>
  <c r="AD24" i="25" s="1"/>
  <c r="G16" i="21" s="1"/>
  <c r="AC52" i="25"/>
  <c r="AD52" i="25" s="1"/>
  <c r="H16" i="21" s="1"/>
  <c r="I104" i="19"/>
  <c r="P12" i="21" s="1"/>
  <c r="AC98" i="19"/>
  <c r="AD98" i="19" s="1"/>
  <c r="M27" i="25"/>
  <c r="AC75" i="25"/>
  <c r="AD75" i="25" s="1"/>
  <c r="I11" i="21" s="1"/>
  <c r="AC48" i="19"/>
  <c r="AD48" i="19" s="1"/>
  <c r="Q55" i="25"/>
  <c r="AC47" i="25"/>
  <c r="AD47" i="25" s="1"/>
  <c r="H11" i="21" s="1"/>
  <c r="AC48" i="25"/>
  <c r="AD48" i="25" s="1"/>
  <c r="H12" i="21" s="1"/>
  <c r="AC107" i="19"/>
  <c r="AD107" i="19" s="1"/>
  <c r="AC77" i="19"/>
  <c r="AD77" i="19" s="1"/>
  <c r="I75" i="19"/>
  <c r="O11" i="21" s="1"/>
  <c r="Q83" i="25"/>
  <c r="P83" i="25"/>
  <c r="Z55" i="25"/>
  <c r="AC79" i="25"/>
  <c r="AD79" i="25" s="1"/>
  <c r="I15" i="21" s="1"/>
  <c r="I48" i="25"/>
  <c r="W27" i="25"/>
  <c r="Z27" i="25"/>
  <c r="AC55" i="25"/>
  <c r="AC104" i="25"/>
  <c r="AD104" i="25" s="1"/>
  <c r="J12" i="21" s="1"/>
  <c r="I27" i="25"/>
  <c r="AD27" i="25" s="1"/>
  <c r="G19" i="21" s="1"/>
  <c r="AC27" i="25"/>
  <c r="Z111" i="25"/>
  <c r="AC80" i="25"/>
  <c r="AD80" i="25" s="1"/>
  <c r="I16" i="21" s="1"/>
  <c r="AC49" i="19"/>
  <c r="AD49" i="19" s="1"/>
  <c r="AC102" i="19"/>
  <c r="AD102" i="19" s="1"/>
  <c r="AC73" i="19"/>
  <c r="AD73" i="19" s="1"/>
  <c r="I101" i="19"/>
  <c r="P9" i="21" s="1"/>
  <c r="AC17" i="25"/>
  <c r="AD17" i="25" s="1"/>
  <c r="G9" i="21" s="1"/>
  <c r="AC45" i="25"/>
  <c r="AD45" i="25" s="1"/>
  <c r="H9" i="21" s="1"/>
  <c r="AC41" i="19"/>
  <c r="AD41" i="19" s="1"/>
  <c r="AC81" i="19"/>
  <c r="AD81" i="19" s="1"/>
  <c r="S17" i="21" s="1"/>
  <c r="N111" i="25"/>
  <c r="R55" i="25"/>
  <c r="AA55" i="25"/>
  <c r="AC46" i="25"/>
  <c r="AD46" i="25" s="1"/>
  <c r="H10" i="21" s="1"/>
  <c r="AC105" i="25"/>
  <c r="AD105" i="25" s="1"/>
  <c r="J13" i="21" s="1"/>
  <c r="I46" i="25"/>
  <c r="AC112" i="25"/>
  <c r="AC42" i="19"/>
  <c r="AD42" i="19" s="1"/>
  <c r="P27" i="25"/>
  <c r="I41" i="25"/>
  <c r="X27" i="25"/>
  <c r="AC107" i="25"/>
  <c r="AD107" i="25" s="1"/>
  <c r="J15" i="21" s="1"/>
  <c r="I106" i="25"/>
  <c r="F14" i="21" s="1"/>
  <c r="AB27" i="25"/>
  <c r="I28" i="25"/>
  <c r="AD28" i="25" s="1"/>
  <c r="Y55" i="25"/>
  <c r="Y27" i="25"/>
  <c r="Q27" i="25"/>
  <c r="X55" i="25"/>
  <c r="I70" i="19"/>
  <c r="O6" i="21" s="1"/>
  <c r="AC104" i="19"/>
  <c r="AD104" i="19" s="1"/>
  <c r="AC78" i="19"/>
  <c r="AD78" i="19" s="1"/>
  <c r="N55" i="25"/>
  <c r="AC22" i="25"/>
  <c r="AD22" i="25" s="1"/>
  <c r="G14" i="21" s="1"/>
  <c r="AB55" i="25"/>
  <c r="U55" i="25"/>
  <c r="U83" i="25"/>
  <c r="AC42" i="25"/>
  <c r="AD42" i="25" s="1"/>
  <c r="H6" i="21" s="1"/>
  <c r="U111" i="25"/>
  <c r="S83" i="25"/>
  <c r="AC73" i="25"/>
  <c r="AD73" i="25" s="1"/>
  <c r="I9" i="21" s="1"/>
  <c r="AC53" i="19"/>
  <c r="AD53" i="19" s="1"/>
  <c r="R17" i="21" s="1"/>
  <c r="AC105" i="19"/>
  <c r="AD105" i="19" s="1"/>
  <c r="I97" i="19"/>
  <c r="N83" i="25"/>
  <c r="T83" i="25"/>
  <c r="AC25" i="25"/>
  <c r="AD25" i="25" s="1"/>
  <c r="G17" i="21" s="1"/>
  <c r="AB83" i="25"/>
  <c r="AC81" i="25"/>
  <c r="AD81" i="25" s="1"/>
  <c r="I17" i="21" s="1"/>
  <c r="P55" i="25"/>
  <c r="S111" i="25"/>
  <c r="AC56" i="25"/>
  <c r="I56" i="25"/>
  <c r="AD56" i="25" s="1"/>
  <c r="O27" i="25"/>
  <c r="I53" i="25"/>
  <c r="AC83" i="25"/>
  <c r="I50" i="25"/>
  <c r="M111" i="25"/>
  <c r="AC97" i="25"/>
  <c r="AD97" i="25" s="1"/>
  <c r="J5" i="21" s="1"/>
  <c r="Q111" i="25"/>
  <c r="AC108" i="25"/>
  <c r="AD108" i="25" s="1"/>
  <c r="J16" i="21" s="1"/>
  <c r="I49" i="25"/>
  <c r="AC111" i="25"/>
  <c r="AC106" i="25"/>
  <c r="AD106" i="25" s="1"/>
  <c r="J14" i="21" s="1"/>
  <c r="AC109" i="25"/>
  <c r="AD109" i="25" s="1"/>
  <c r="J17" i="21" s="1"/>
  <c r="AC110" i="25"/>
  <c r="AD110" i="25" s="1"/>
  <c r="J18" i="21" s="1"/>
  <c r="AC84" i="25"/>
  <c r="AC26" i="25"/>
  <c r="AD26" i="25" s="1"/>
  <c r="G18" i="21" s="1"/>
  <c r="AC77" i="25"/>
  <c r="AD77" i="25" s="1"/>
  <c r="I13" i="21" s="1"/>
  <c r="R27" i="25"/>
  <c r="AC82" i="25"/>
  <c r="AD82" i="25" s="1"/>
  <c r="I18" i="21" s="1"/>
  <c r="AC41" i="25"/>
  <c r="AD41" i="25" s="1"/>
  <c r="H5" i="21" s="1"/>
  <c r="M55" i="25"/>
  <c r="I80" i="19"/>
  <c r="AC101" i="19"/>
  <c r="AD101" i="19" s="1"/>
  <c r="AC23" i="25"/>
  <c r="AD23" i="25" s="1"/>
  <c r="G15" i="21" s="1"/>
  <c r="X111" i="25"/>
  <c r="AC110" i="19"/>
  <c r="AD110" i="19" s="1"/>
  <c r="T18" i="21" s="1"/>
  <c r="I105" i="19"/>
  <c r="P13" i="21" s="1"/>
  <c r="AC79" i="19"/>
  <c r="AD79" i="19" s="1"/>
  <c r="S15" i="21" s="1"/>
  <c r="S55" i="25"/>
  <c r="V83" i="25"/>
  <c r="AC14" i="25"/>
  <c r="AD14" i="25" s="1"/>
  <c r="G6" i="21" s="1"/>
  <c r="AC49" i="25"/>
  <c r="AD49" i="25" s="1"/>
  <c r="H13" i="21" s="1"/>
  <c r="T111" i="25"/>
  <c r="O83" i="25"/>
  <c r="AC50" i="25"/>
  <c r="AD50" i="25" s="1"/>
  <c r="H14" i="21" s="1"/>
  <c r="AC102" i="25"/>
  <c r="AD102" i="25" s="1"/>
  <c r="J10" i="21" s="1"/>
  <c r="I47" i="25"/>
  <c r="T27" i="25"/>
  <c r="AA27" i="25"/>
  <c r="N27" i="25"/>
  <c r="U27" i="25"/>
  <c r="Y111" i="25"/>
  <c r="I108" i="25"/>
  <c r="I45" i="25"/>
  <c r="I98" i="25"/>
  <c r="F6" i="21" s="1"/>
  <c r="AC101" i="25"/>
  <c r="AD101" i="25" s="1"/>
  <c r="J9" i="21" s="1"/>
  <c r="T55" i="25"/>
  <c r="AC103" i="25"/>
  <c r="AD103" i="25" s="1"/>
  <c r="J11" i="21" s="1"/>
  <c r="R111" i="25"/>
  <c r="AC98" i="25"/>
  <c r="AD98" i="25" s="1"/>
  <c r="J6" i="21" s="1"/>
  <c r="AC83" i="19"/>
  <c r="AC28" i="19"/>
  <c r="AC112" i="19"/>
  <c r="AC56" i="19"/>
  <c r="AC55" i="19"/>
  <c r="AC27" i="19"/>
  <c r="I24" i="19"/>
  <c r="P55" i="19"/>
  <c r="I41" i="19"/>
  <c r="N5" i="21" s="1"/>
  <c r="I83" i="19"/>
  <c r="I48" i="19"/>
  <c r="N12" i="21" s="1"/>
  <c r="I46" i="19"/>
  <c r="N10" i="21" s="1"/>
  <c r="I25" i="19"/>
  <c r="I50" i="19"/>
  <c r="N14" i="21" s="1"/>
  <c r="I19" i="19"/>
  <c r="M11" i="21" s="1"/>
  <c r="I55" i="19"/>
  <c r="I13" i="19"/>
  <c r="M5" i="21" s="1"/>
  <c r="I45" i="19"/>
  <c r="N9" i="21" s="1"/>
  <c r="R27" i="19"/>
  <c r="M27" i="19"/>
  <c r="AC13" i="19"/>
  <c r="AD13" i="19" s="1"/>
  <c r="I42" i="19"/>
  <c r="N6" i="21" s="1"/>
  <c r="I23" i="19"/>
  <c r="AC22" i="19"/>
  <c r="AD22" i="19" s="1"/>
  <c r="Q14" i="21" s="1"/>
  <c r="AC24" i="19"/>
  <c r="AD24" i="19" s="1"/>
  <c r="Q16" i="21" s="1"/>
  <c r="AC25" i="19"/>
  <c r="AD25" i="19" s="1"/>
  <c r="Q17" i="21" s="1"/>
  <c r="R55" i="19"/>
  <c r="AC23" i="19"/>
  <c r="AD23" i="19" s="1"/>
  <c r="Q15" i="21" s="1"/>
  <c r="M111" i="19"/>
  <c r="AC21" i="19"/>
  <c r="AD21" i="19" s="1"/>
  <c r="Q13" i="21" s="1"/>
  <c r="N27" i="19"/>
  <c r="O83" i="19"/>
  <c r="I47" i="19"/>
  <c r="N11" i="21" s="1"/>
  <c r="O5" i="21"/>
  <c r="Q27" i="19"/>
  <c r="AC14" i="19"/>
  <c r="AD14" i="19" s="1"/>
  <c r="Q6" i="21" s="1"/>
  <c r="I49" i="19"/>
  <c r="N13" i="21" s="1"/>
  <c r="AC20" i="19"/>
  <c r="AD20" i="19" s="1"/>
  <c r="Q12" i="21" s="1"/>
  <c r="R83" i="19"/>
  <c r="M83" i="19"/>
  <c r="AC17" i="19"/>
  <c r="AD17" i="19" s="1"/>
  <c r="Q9" i="21" s="1"/>
  <c r="M55" i="19"/>
  <c r="Q83" i="19"/>
  <c r="P27" i="19"/>
  <c r="AC26" i="19"/>
  <c r="AD26" i="19" s="1"/>
  <c r="Q18" i="21" s="1"/>
  <c r="O55" i="19"/>
  <c r="N83" i="19"/>
  <c r="AC19" i="19"/>
  <c r="AD19" i="19" s="1"/>
  <c r="Q11" i="21" s="1"/>
  <c r="N55" i="19"/>
  <c r="AC18" i="19"/>
  <c r="AD18" i="19" s="1"/>
  <c r="Q10" i="21" s="1"/>
  <c r="P83" i="19"/>
  <c r="O27" i="19"/>
  <c r="I53" i="19"/>
  <c r="I51" i="19"/>
  <c r="I20" i="19"/>
  <c r="M12" i="21" s="1"/>
  <c r="I52" i="19"/>
  <c r="Q55" i="19"/>
  <c r="I21" i="19"/>
  <c r="M13" i="21" s="1"/>
  <c r="I84" i="19"/>
  <c r="I18" i="19"/>
  <c r="M10" i="21" s="1"/>
  <c r="I56" i="19"/>
  <c r="AD56" i="19" s="1"/>
  <c r="R20" i="21" s="1"/>
  <c r="I17" i="19"/>
  <c r="M9" i="21" s="1"/>
  <c r="I27" i="19"/>
  <c r="I28" i="19"/>
  <c r="AD28" i="19" s="1"/>
  <c r="Q20" i="21" s="1"/>
  <c r="I22" i="19"/>
  <c r="M14" i="21" s="1"/>
  <c r="I14" i="19"/>
  <c r="M6" i="21" s="1"/>
  <c r="D9" i="22" l="1"/>
  <c r="D8" i="21"/>
  <c r="D8" i="22"/>
  <c r="D7" i="21"/>
  <c r="D7" i="22"/>
  <c r="AD85" i="25"/>
  <c r="I21" i="21" s="1"/>
  <c r="AD113" i="25"/>
  <c r="J21" i="21" s="1"/>
  <c r="AD13" i="25"/>
  <c r="G5" i="21" s="1"/>
  <c r="D14" i="22"/>
  <c r="D13" i="21"/>
  <c r="D11" i="22"/>
  <c r="D10" i="21"/>
  <c r="D14" i="21"/>
  <c r="D15" i="22"/>
  <c r="H20" i="21"/>
  <c r="AD57" i="25"/>
  <c r="H21" i="21" s="1"/>
  <c r="D13" i="22"/>
  <c r="D12" i="21"/>
  <c r="D12" i="22"/>
  <c r="D11" i="21"/>
  <c r="AD29" i="25"/>
  <c r="G21" i="21" s="1"/>
  <c r="G20" i="21"/>
  <c r="D10" i="22"/>
  <c r="D9" i="21"/>
  <c r="D6" i="22"/>
  <c r="D5" i="21"/>
  <c r="AD83" i="19"/>
  <c r="AD84" i="19"/>
  <c r="S20" i="21" s="1"/>
  <c r="AD27" i="19"/>
  <c r="Q19" i="21" s="1"/>
  <c r="AD55" i="19"/>
  <c r="T15" i="21"/>
  <c r="T10" i="21"/>
  <c r="T12" i="21"/>
  <c r="T9" i="21"/>
  <c r="T13" i="21"/>
  <c r="T6" i="21"/>
  <c r="T14" i="21"/>
  <c r="T16" i="21"/>
  <c r="T11" i="21"/>
  <c r="S16" i="21"/>
  <c r="S13" i="21"/>
  <c r="S12" i="21"/>
  <c r="S9" i="21"/>
  <c r="S14" i="21"/>
  <c r="S10" i="21"/>
  <c r="S6" i="21"/>
  <c r="S11" i="21"/>
  <c r="R12" i="21"/>
  <c r="R15" i="21"/>
  <c r="R13" i="21"/>
  <c r="R10" i="21"/>
  <c r="R9" i="21"/>
  <c r="R14" i="21"/>
  <c r="R11" i="21"/>
  <c r="R6" i="21"/>
  <c r="R16" i="21"/>
  <c r="S5" i="21"/>
  <c r="R5" i="21"/>
  <c r="Q5" i="21"/>
  <c r="AD85" i="19" l="1"/>
  <c r="S21" i="21" s="1"/>
  <c r="S19" i="21"/>
  <c r="AD57" i="19"/>
  <c r="R21" i="21" s="1"/>
  <c r="R19" i="21"/>
  <c r="AD29" i="19"/>
  <c r="Q21" i="21" s="1"/>
  <c r="A76" i="1"/>
  <c r="R99" i="20" l="1"/>
  <c r="G99" i="20"/>
  <c r="G71" i="20"/>
  <c r="M71" i="20"/>
  <c r="AC71" i="20" s="1"/>
  <c r="S43" i="26"/>
  <c r="P43" i="20"/>
  <c r="G100" i="20"/>
  <c r="P99" i="20"/>
  <c r="O71" i="20"/>
  <c r="R71" i="20"/>
  <c r="P71" i="20"/>
  <c r="H72" i="20"/>
  <c r="G72" i="26"/>
  <c r="R43" i="20"/>
  <c r="O43" i="20"/>
  <c r="G44" i="20"/>
  <c r="G43" i="20"/>
  <c r="O99" i="20"/>
  <c r="H44" i="20"/>
  <c r="V43" i="26"/>
  <c r="H43" i="20"/>
  <c r="Q99" i="20"/>
  <c r="N99" i="20"/>
  <c r="Q43" i="20"/>
  <c r="M43" i="20"/>
  <c r="N43" i="20"/>
  <c r="R43" i="26"/>
  <c r="H43" i="26"/>
  <c r="P43" i="26"/>
  <c r="H72" i="26"/>
  <c r="G16" i="20"/>
  <c r="M99" i="20"/>
  <c r="H71" i="20"/>
  <c r="G43" i="26"/>
  <c r="H99" i="20"/>
  <c r="H16" i="20"/>
  <c r="H100" i="20"/>
  <c r="G16" i="26"/>
  <c r="Q43" i="26"/>
  <c r="G100" i="26"/>
  <c r="T43" i="26"/>
  <c r="G44" i="26"/>
  <c r="M43" i="26"/>
  <c r="N43" i="26"/>
  <c r="O43" i="26"/>
  <c r="H16" i="26"/>
  <c r="I16" i="26" s="1"/>
  <c r="C9" i="22" s="1"/>
  <c r="Q71" i="20"/>
  <c r="N71" i="20"/>
  <c r="G72" i="20"/>
  <c r="U43" i="26"/>
  <c r="H100" i="26"/>
  <c r="H44" i="26"/>
  <c r="H15" i="20"/>
  <c r="R99" i="26"/>
  <c r="V15" i="26"/>
  <c r="S71" i="26"/>
  <c r="O15" i="26"/>
  <c r="H99" i="26"/>
  <c r="Q99" i="26"/>
  <c r="M15" i="20"/>
  <c r="U71" i="26"/>
  <c r="M15" i="26"/>
  <c r="P99" i="26"/>
  <c r="T71" i="26"/>
  <c r="S99" i="26"/>
  <c r="O15" i="20"/>
  <c r="S98" i="26"/>
  <c r="O71" i="26"/>
  <c r="M71" i="26"/>
  <c r="AC71" i="26" s="1"/>
  <c r="H15" i="26"/>
  <c r="Q15" i="20"/>
  <c r="P15" i="26"/>
  <c r="G71" i="26"/>
  <c r="Q71" i="26"/>
  <c r="M99" i="26"/>
  <c r="N15" i="20"/>
  <c r="V71" i="26"/>
  <c r="R71" i="26"/>
  <c r="G99" i="26"/>
  <c r="N15" i="26"/>
  <c r="U15" i="26"/>
  <c r="P71" i="26"/>
  <c r="P15" i="20"/>
  <c r="O99" i="26"/>
  <c r="R15" i="20"/>
  <c r="G15" i="26"/>
  <c r="T99" i="26"/>
  <c r="N99" i="26"/>
  <c r="U99" i="26"/>
  <c r="R15" i="26"/>
  <c r="Q15" i="26"/>
  <c r="H71" i="26"/>
  <c r="G15" i="20"/>
  <c r="S15" i="26"/>
  <c r="V99" i="26"/>
  <c r="T15" i="26"/>
  <c r="N71" i="26"/>
  <c r="Q70" i="26"/>
  <c r="Q80" i="26"/>
  <c r="G81" i="26"/>
  <c r="AA78" i="26"/>
  <c r="R74" i="26"/>
  <c r="T82" i="26"/>
  <c r="V81" i="26"/>
  <c r="G78" i="26"/>
  <c r="AA74" i="26"/>
  <c r="Z74" i="26"/>
  <c r="P23" i="20"/>
  <c r="AB82" i="26"/>
  <c r="AB70" i="26"/>
  <c r="M80" i="26"/>
  <c r="AC80" i="26" s="1"/>
  <c r="P81" i="26"/>
  <c r="V74" i="26"/>
  <c r="R75" i="26"/>
  <c r="M73" i="26"/>
  <c r="AC73" i="26" s="1"/>
  <c r="N81" i="26"/>
  <c r="U75" i="26"/>
  <c r="O82" i="26"/>
  <c r="X79" i="26"/>
  <c r="U81" i="26"/>
  <c r="G23" i="20"/>
  <c r="H75" i="26"/>
  <c r="Q82" i="26"/>
  <c r="AA77" i="26"/>
  <c r="G73" i="26"/>
  <c r="Z70" i="26"/>
  <c r="AB69" i="26"/>
  <c r="O79" i="26"/>
  <c r="W69" i="26"/>
  <c r="R73" i="26"/>
  <c r="H23" i="20"/>
  <c r="P80" i="26"/>
  <c r="W79" i="26"/>
  <c r="P74" i="26"/>
  <c r="U80" i="26"/>
  <c r="U78" i="26"/>
  <c r="X78" i="26"/>
  <c r="Q81" i="26"/>
  <c r="P78" i="26"/>
  <c r="U77" i="26"/>
  <c r="P77" i="26"/>
  <c r="AB75" i="26"/>
  <c r="Q75" i="26"/>
  <c r="Z73" i="26"/>
  <c r="G83" i="26"/>
  <c r="AB80" i="26"/>
  <c r="T81" i="26"/>
  <c r="V75" i="26"/>
  <c r="G80" i="26"/>
  <c r="U82" i="26"/>
  <c r="G77" i="26"/>
  <c r="O69" i="26"/>
  <c r="O83" i="26" s="1"/>
  <c r="H83" i="26"/>
  <c r="R80" i="26"/>
  <c r="V78" i="26"/>
  <c r="G69" i="26"/>
  <c r="Q76" i="26"/>
  <c r="T80" i="26"/>
  <c r="U70" i="26"/>
  <c r="X76" i="26"/>
  <c r="AA82" i="26"/>
  <c r="M77" i="26"/>
  <c r="AC77" i="26" s="1"/>
  <c r="Z75" i="26"/>
  <c r="S74" i="26"/>
  <c r="H74" i="26"/>
  <c r="O77" i="26"/>
  <c r="M78" i="26"/>
  <c r="AC78" i="26" s="1"/>
  <c r="AB81" i="26"/>
  <c r="R79" i="26"/>
  <c r="N74" i="26"/>
  <c r="V80" i="26"/>
  <c r="P82" i="26"/>
  <c r="R77" i="26"/>
  <c r="H81" i="26"/>
  <c r="W75" i="26"/>
  <c r="Q69" i="26"/>
  <c r="Q83" i="26" s="1"/>
  <c r="U79" i="26"/>
  <c r="X70" i="26"/>
  <c r="X73" i="26"/>
  <c r="P76" i="26"/>
  <c r="X74" i="26"/>
  <c r="P75" i="26"/>
  <c r="N75" i="26"/>
  <c r="Y75" i="26"/>
  <c r="W73" i="26"/>
  <c r="AB77" i="26"/>
  <c r="Y81" i="26"/>
  <c r="Z76" i="26"/>
  <c r="O75" i="26"/>
  <c r="X77" i="26"/>
  <c r="Z81" i="26"/>
  <c r="T78" i="26"/>
  <c r="R69" i="26"/>
  <c r="R83" i="26" s="1"/>
  <c r="H77" i="26"/>
  <c r="R70" i="26"/>
  <c r="M74" i="26"/>
  <c r="AC74" i="26" s="1"/>
  <c r="W76" i="26"/>
  <c r="Q23" i="20"/>
  <c r="G74" i="26"/>
  <c r="M70" i="26"/>
  <c r="AC70" i="26" s="1"/>
  <c r="Q77" i="26"/>
  <c r="G84" i="26"/>
  <c r="AD72" i="26" s="1"/>
  <c r="I9" i="22" s="1"/>
  <c r="Z80" i="26"/>
  <c r="Z77" i="26"/>
  <c r="T75" i="26"/>
  <c r="T79" i="26"/>
  <c r="Z79" i="26"/>
  <c r="P69" i="26"/>
  <c r="P83" i="26" s="1"/>
  <c r="M75" i="26"/>
  <c r="AC75" i="26" s="1"/>
  <c r="AD75" i="26" s="1"/>
  <c r="N82" i="26"/>
  <c r="T70" i="26"/>
  <c r="R82" i="26"/>
  <c r="H70" i="26"/>
  <c r="H76" i="26"/>
  <c r="AB79" i="26"/>
  <c r="H73" i="26"/>
  <c r="S69" i="26"/>
  <c r="S73" i="26"/>
  <c r="O23" i="20"/>
  <c r="W78" i="26"/>
  <c r="X80" i="26"/>
  <c r="N80" i="26"/>
  <c r="Y77" i="26"/>
  <c r="W82" i="26"/>
  <c r="S82" i="26"/>
  <c r="G70" i="26"/>
  <c r="T73" i="26"/>
  <c r="Z82" i="26"/>
  <c r="Y73" i="26"/>
  <c r="S80" i="26"/>
  <c r="M79" i="26"/>
  <c r="AC79" i="26" s="1"/>
  <c r="T74" i="26"/>
  <c r="U76" i="26"/>
  <c r="M23" i="20"/>
  <c r="W81" i="26"/>
  <c r="O76" i="26"/>
  <c r="AB76" i="26"/>
  <c r="X69" i="26"/>
  <c r="R76" i="26"/>
  <c r="U73" i="26"/>
  <c r="W77" i="26"/>
  <c r="X82" i="26"/>
  <c r="N73" i="26"/>
  <c r="AA80" i="26"/>
  <c r="AB73" i="26"/>
  <c r="Z78" i="26"/>
  <c r="H80" i="26"/>
  <c r="AB78" i="26"/>
  <c r="P70" i="26"/>
  <c r="Z69" i="26"/>
  <c r="Q78" i="26"/>
  <c r="N69" i="26"/>
  <c r="N83" i="26" s="1"/>
  <c r="H78" i="26"/>
  <c r="S76" i="26"/>
  <c r="AA69" i="26"/>
  <c r="N78" i="26"/>
  <c r="H69" i="26"/>
  <c r="H79" i="26"/>
  <c r="Q79" i="26"/>
  <c r="Y70" i="26"/>
  <c r="P79" i="26"/>
  <c r="R78" i="26"/>
  <c r="W80" i="26"/>
  <c r="H84" i="26"/>
  <c r="S81" i="26"/>
  <c r="M81" i="26"/>
  <c r="AC81" i="26" s="1"/>
  <c r="V77" i="26"/>
  <c r="S78" i="26"/>
  <c r="S77" i="26"/>
  <c r="N79" i="26"/>
  <c r="V70" i="26"/>
  <c r="N70" i="26"/>
  <c r="Y80" i="26"/>
  <c r="T69" i="26"/>
  <c r="Y79" i="26"/>
  <c r="M82" i="26"/>
  <c r="AC82" i="26" s="1"/>
  <c r="Q73" i="26"/>
  <c r="O73" i="26"/>
  <c r="G76" i="26"/>
  <c r="W74" i="26"/>
  <c r="V79" i="26"/>
  <c r="Y76" i="26"/>
  <c r="O81" i="26"/>
  <c r="AA79" i="26"/>
  <c r="S70" i="26"/>
  <c r="AA76" i="26"/>
  <c r="T77" i="26"/>
  <c r="AA81" i="26"/>
  <c r="U74" i="26"/>
  <c r="G79" i="26"/>
  <c r="Y78" i="26"/>
  <c r="AB74" i="26"/>
  <c r="M76" i="26"/>
  <c r="AC76" i="26" s="1"/>
  <c r="R81" i="26"/>
  <c r="N23" i="20"/>
  <c r="X81" i="26"/>
  <c r="O80" i="26"/>
  <c r="Y74" i="26"/>
  <c r="S79" i="26"/>
  <c r="R23" i="20"/>
  <c r="U69" i="26"/>
  <c r="O70" i="26"/>
  <c r="S75" i="26"/>
  <c r="AA75" i="26"/>
  <c r="V82" i="26"/>
  <c r="AA70" i="26"/>
  <c r="G75" i="26"/>
  <c r="Y69" i="26"/>
  <c r="V69" i="26"/>
  <c r="O74" i="26"/>
  <c r="M69" i="26"/>
  <c r="P73" i="26"/>
  <c r="AA73" i="26"/>
  <c r="N76" i="26"/>
  <c r="V76" i="26"/>
  <c r="O78" i="26"/>
  <c r="W70" i="26"/>
  <c r="Q74" i="26"/>
  <c r="X75" i="26"/>
  <c r="Y82" i="26"/>
  <c r="N77" i="26"/>
  <c r="V73" i="26"/>
  <c r="T76" i="26"/>
  <c r="H109" i="20"/>
  <c r="H47" i="20"/>
  <c r="V48" i="26"/>
  <c r="G78" i="20"/>
  <c r="G81" i="20"/>
  <c r="N48" i="26"/>
  <c r="AA105" i="26"/>
  <c r="AB97" i="26"/>
  <c r="Z107" i="26"/>
  <c r="G97" i="26"/>
  <c r="AA97" i="26"/>
  <c r="Z19" i="26"/>
  <c r="O48" i="26"/>
  <c r="X54" i="26"/>
  <c r="Y54" i="26"/>
  <c r="G105" i="26"/>
  <c r="X50" i="26"/>
  <c r="O53" i="26"/>
  <c r="H21" i="20"/>
  <c r="M51" i="26"/>
  <c r="Y42" i="26"/>
  <c r="R18" i="26"/>
  <c r="V54" i="26"/>
  <c r="Z102" i="26"/>
  <c r="R22" i="26"/>
  <c r="Y51" i="26"/>
  <c r="Z17" i="26"/>
  <c r="H103" i="26"/>
  <c r="O76" i="20"/>
  <c r="O70" i="20"/>
  <c r="O54" i="26"/>
  <c r="U98" i="26"/>
  <c r="N70" i="20"/>
  <c r="Y24" i="26"/>
  <c r="X52" i="26"/>
  <c r="M77" i="20"/>
  <c r="AA52" i="26"/>
  <c r="H51" i="20"/>
  <c r="N45" i="26"/>
  <c r="M49" i="26"/>
  <c r="M48" i="26"/>
  <c r="R19" i="26"/>
  <c r="AA106" i="26"/>
  <c r="O45" i="26"/>
  <c r="AB108" i="26"/>
  <c r="Z97" i="26"/>
  <c r="T97" i="26"/>
  <c r="R76" i="20"/>
  <c r="AB101" i="26"/>
  <c r="U107" i="26"/>
  <c r="AA54" i="26"/>
  <c r="O102" i="26"/>
  <c r="AA51" i="26"/>
  <c r="P75" i="20"/>
  <c r="O107" i="26"/>
  <c r="H73" i="20"/>
  <c r="O46" i="26"/>
  <c r="Q80" i="20"/>
  <c r="W50" i="26"/>
  <c r="R73" i="20"/>
  <c r="M76" i="20"/>
  <c r="M45" i="26"/>
  <c r="H48" i="26"/>
  <c r="H45" i="26"/>
  <c r="H55" i="26"/>
  <c r="W105" i="26"/>
  <c r="H20" i="26"/>
  <c r="M98" i="26"/>
  <c r="H111" i="26"/>
  <c r="P73" i="20"/>
  <c r="Z101" i="26"/>
  <c r="Y46" i="26"/>
  <c r="S97" i="26"/>
  <c r="AB107" i="26"/>
  <c r="H98" i="26"/>
  <c r="Q69" i="20"/>
  <c r="AB110" i="26"/>
  <c r="H105" i="26"/>
  <c r="R70" i="20"/>
  <c r="Q79" i="20"/>
  <c r="AA46" i="26"/>
  <c r="G112" i="26"/>
  <c r="AD100" i="26" s="1"/>
  <c r="J9" i="22" s="1"/>
  <c r="X49" i="26"/>
  <c r="H70" i="20"/>
  <c r="O103" i="26"/>
  <c r="W53" i="26"/>
  <c r="R78" i="20"/>
  <c r="P48" i="26"/>
  <c r="U23" i="26"/>
  <c r="U53" i="26"/>
  <c r="R53" i="26"/>
  <c r="G102" i="26"/>
  <c r="U21" i="26"/>
  <c r="S53" i="26"/>
  <c r="G24" i="26"/>
  <c r="T13" i="26"/>
  <c r="V101" i="26"/>
  <c r="R105" i="26"/>
  <c r="N107" i="26"/>
  <c r="AB54" i="26"/>
  <c r="M81" i="20"/>
  <c r="P53" i="26"/>
  <c r="P41" i="26"/>
  <c r="O74" i="20"/>
  <c r="S106" i="26"/>
  <c r="R107" i="26"/>
  <c r="N105" i="26"/>
  <c r="AB42" i="26"/>
  <c r="X102" i="26"/>
  <c r="N101" i="26"/>
  <c r="AB41" i="26"/>
  <c r="X110" i="26"/>
  <c r="AB25" i="26"/>
  <c r="S48" i="26"/>
  <c r="G17" i="26"/>
  <c r="T51" i="26"/>
  <c r="Y109" i="26"/>
  <c r="O104" i="26"/>
  <c r="AA104" i="26"/>
  <c r="M69" i="20"/>
  <c r="P49" i="26"/>
  <c r="M79" i="20"/>
  <c r="W103" i="26"/>
  <c r="U13" i="26"/>
  <c r="N26" i="26"/>
  <c r="G25" i="26"/>
  <c r="P18" i="26"/>
  <c r="R41" i="26"/>
  <c r="T17" i="26"/>
  <c r="X17" i="26"/>
  <c r="U25" i="26"/>
  <c r="N18" i="26"/>
  <c r="P23" i="26"/>
  <c r="T26" i="26"/>
  <c r="Q105" i="26"/>
  <c r="O20" i="26"/>
  <c r="AB50" i="26"/>
  <c r="X98" i="26"/>
  <c r="Q75" i="20"/>
  <c r="P42" i="26"/>
  <c r="P80" i="20"/>
  <c r="W97" i="26"/>
  <c r="S101" i="26"/>
  <c r="N103" i="26"/>
  <c r="U54" i="26"/>
  <c r="N97" i="26"/>
  <c r="Q42" i="26"/>
  <c r="Z53" i="26"/>
  <c r="V24" i="26"/>
  <c r="T52" i="26"/>
  <c r="O19" i="26"/>
  <c r="G46" i="26"/>
  <c r="W14" i="26"/>
  <c r="Y110" i="26"/>
  <c r="S51" i="26"/>
  <c r="R46" i="26"/>
  <c r="Q110" i="26"/>
  <c r="S19" i="26"/>
  <c r="U26" i="26"/>
  <c r="AB21" i="26"/>
  <c r="Q24" i="26"/>
  <c r="Z46" i="26"/>
  <c r="G52" i="26"/>
  <c r="V105" i="26"/>
  <c r="M17" i="26"/>
  <c r="G28" i="26"/>
  <c r="AD16" i="26" s="1"/>
  <c r="G9" i="22" s="1"/>
  <c r="W17" i="26"/>
  <c r="G18" i="26"/>
  <c r="Q109" i="26"/>
  <c r="Q19" i="26"/>
  <c r="W106" i="26"/>
  <c r="AB19" i="26"/>
  <c r="G97" i="20"/>
  <c r="S13" i="26"/>
  <c r="AB22" i="26"/>
  <c r="Q23" i="26"/>
  <c r="U110" i="26"/>
  <c r="P22" i="26"/>
  <c r="M24" i="26"/>
  <c r="Q107" i="26"/>
  <c r="H108" i="20"/>
  <c r="H14" i="20"/>
  <c r="H27" i="26"/>
  <c r="H17" i="26"/>
  <c r="H23" i="26"/>
  <c r="G69" i="20"/>
  <c r="N52" i="26"/>
  <c r="X42" i="26"/>
  <c r="O49" i="26"/>
  <c r="AA108" i="26"/>
  <c r="W48" i="26"/>
  <c r="AA41" i="26"/>
  <c r="O50" i="26"/>
  <c r="V51" i="26"/>
  <c r="R75" i="20"/>
  <c r="AB105" i="26"/>
  <c r="Y23" i="26"/>
  <c r="X41" i="26"/>
  <c r="Q70" i="20"/>
  <c r="H19" i="20"/>
  <c r="G76" i="20"/>
  <c r="M103" i="26"/>
  <c r="H14" i="26"/>
  <c r="N49" i="26"/>
  <c r="M52" i="26"/>
  <c r="T109" i="26"/>
  <c r="M107" i="26"/>
  <c r="Y48" i="26"/>
  <c r="Z21" i="26"/>
  <c r="R25" i="26"/>
  <c r="R20" i="26"/>
  <c r="AB106" i="26"/>
  <c r="G98" i="26"/>
  <c r="O80" i="20"/>
  <c r="R24" i="26"/>
  <c r="O105" i="26"/>
  <c r="N54" i="26"/>
  <c r="U109" i="26"/>
  <c r="M75" i="20"/>
  <c r="H17" i="20"/>
  <c r="H22" i="20"/>
  <c r="H42" i="26"/>
  <c r="H13" i="26"/>
  <c r="O42" i="26"/>
  <c r="G83" i="20"/>
  <c r="N46" i="26"/>
  <c r="Z108" i="26"/>
  <c r="Z23" i="26"/>
  <c r="M50" i="26"/>
  <c r="T107" i="26"/>
  <c r="R69" i="20"/>
  <c r="O47" i="26"/>
  <c r="V47" i="26"/>
  <c r="AB102" i="26"/>
  <c r="O52" i="26"/>
  <c r="H112" i="26"/>
  <c r="N74" i="20"/>
  <c r="H69" i="20"/>
  <c r="AA49" i="26"/>
  <c r="X18" i="26"/>
  <c r="Q74" i="20"/>
  <c r="O109" i="26"/>
  <c r="O79" i="20"/>
  <c r="S104" i="26"/>
  <c r="H97" i="20"/>
  <c r="H45" i="20"/>
  <c r="G77" i="20"/>
  <c r="G80" i="20"/>
  <c r="U101" i="26"/>
  <c r="Z14" i="26"/>
  <c r="Y45" i="26"/>
  <c r="M105" i="26"/>
  <c r="T98" i="26"/>
  <c r="O41" i="26"/>
  <c r="O78" i="20"/>
  <c r="AA47" i="26"/>
  <c r="Z26" i="26"/>
  <c r="H108" i="26"/>
  <c r="R82" i="20"/>
  <c r="U103" i="26"/>
  <c r="O97" i="26"/>
  <c r="W109" i="26"/>
  <c r="X14" i="26"/>
  <c r="G108" i="26"/>
  <c r="Z25" i="26"/>
  <c r="N73" i="20"/>
  <c r="V50" i="26"/>
  <c r="P101" i="26"/>
  <c r="P20" i="26"/>
  <c r="AA26" i="26"/>
  <c r="T19" i="26"/>
  <c r="Q53" i="26"/>
  <c r="Z42" i="26"/>
  <c r="V13" i="26"/>
  <c r="T45" i="26"/>
  <c r="G48" i="26"/>
  <c r="AA48" i="26"/>
  <c r="W47" i="26"/>
  <c r="U20" i="26"/>
  <c r="N13" i="26"/>
  <c r="P24" i="26"/>
  <c r="R49" i="26"/>
  <c r="T102" i="26"/>
  <c r="AA98" i="26"/>
  <c r="M104" i="26"/>
  <c r="P81" i="20"/>
  <c r="W104" i="26"/>
  <c r="S109" i="26"/>
  <c r="U22" i="26"/>
  <c r="N22" i="26"/>
  <c r="P19" i="26"/>
  <c r="W98" i="26"/>
  <c r="N19" i="26"/>
  <c r="U49" i="26"/>
  <c r="P13" i="26"/>
  <c r="R51" i="26"/>
  <c r="Q106" i="26"/>
  <c r="Z41" i="26"/>
  <c r="O14" i="26"/>
  <c r="G41" i="26"/>
  <c r="X101" i="26"/>
  <c r="O75" i="20"/>
  <c r="R23" i="26"/>
  <c r="O108" i="26"/>
  <c r="Y21" i="26"/>
  <c r="P97" i="26"/>
  <c r="S54" i="26"/>
  <c r="V20" i="26"/>
  <c r="T47" i="26"/>
  <c r="S14" i="26"/>
  <c r="AA18" i="26"/>
  <c r="Y104" i="26"/>
  <c r="P109" i="26"/>
  <c r="S47" i="26"/>
  <c r="G20" i="26"/>
  <c r="T46" i="26"/>
  <c r="S25" i="26"/>
  <c r="W25" i="26"/>
  <c r="Y97" i="26"/>
  <c r="U51" i="26"/>
  <c r="R54" i="26"/>
  <c r="X51" i="26"/>
  <c r="T103" i="26"/>
  <c r="V41" i="26"/>
  <c r="Q41" i="26"/>
  <c r="G109" i="26"/>
  <c r="W49" i="26"/>
  <c r="M74" i="20"/>
  <c r="P50" i="26"/>
  <c r="S49" i="26"/>
  <c r="G27" i="26"/>
  <c r="P21" i="26"/>
  <c r="R45" i="26"/>
  <c r="AA17" i="26"/>
  <c r="T20" i="26"/>
  <c r="P77" i="20"/>
  <c r="U24" i="26"/>
  <c r="N23" i="26"/>
  <c r="P17" i="26"/>
  <c r="AA19" i="26"/>
  <c r="T14" i="26"/>
  <c r="V102" i="26"/>
  <c r="R106" i="26"/>
  <c r="N110" i="26"/>
  <c r="AB48" i="26"/>
  <c r="X97" i="26"/>
  <c r="Q81" i="20"/>
  <c r="G13" i="26"/>
  <c r="AA21" i="26"/>
  <c r="P102" i="26"/>
  <c r="G42" i="26"/>
  <c r="N25" i="26"/>
  <c r="R52" i="26"/>
  <c r="Q108" i="26"/>
  <c r="M20" i="26"/>
  <c r="V21" i="26"/>
  <c r="W20" i="26"/>
  <c r="Q82" i="20"/>
  <c r="T49" i="26"/>
  <c r="Q104" i="26"/>
  <c r="AB45" i="26"/>
  <c r="V109" i="26"/>
  <c r="Q21" i="26"/>
  <c r="AA22" i="26"/>
  <c r="W19" i="26"/>
  <c r="Z50" i="26"/>
  <c r="G47" i="26"/>
  <c r="M21" i="26"/>
  <c r="U52" i="26"/>
  <c r="P82" i="20"/>
  <c r="S46" i="26"/>
  <c r="Q25" i="26"/>
  <c r="Q103" i="26"/>
  <c r="H20" i="20"/>
  <c r="G79" i="20"/>
  <c r="Y50" i="26"/>
  <c r="H53" i="26"/>
  <c r="M53" i="26"/>
  <c r="H18" i="26"/>
  <c r="M109" i="26"/>
  <c r="Z106" i="26"/>
  <c r="AB104" i="26"/>
  <c r="T105" i="26"/>
  <c r="H76" i="20"/>
  <c r="Y53" i="26"/>
  <c r="Z98" i="26"/>
  <c r="H104" i="26"/>
  <c r="P78" i="20"/>
  <c r="R14" i="26"/>
  <c r="H107" i="26"/>
  <c r="R80" i="20"/>
  <c r="H74" i="20"/>
  <c r="V52" i="26"/>
  <c r="H52" i="20"/>
  <c r="N50" i="26"/>
  <c r="H47" i="26"/>
  <c r="H56" i="26"/>
  <c r="S103" i="26"/>
  <c r="AA101" i="26"/>
  <c r="Z22" i="26"/>
  <c r="N75" i="20"/>
  <c r="G101" i="26"/>
  <c r="M108" i="26"/>
  <c r="T108" i="26"/>
  <c r="Y52" i="26"/>
  <c r="AA53" i="26"/>
  <c r="Q73" i="20"/>
  <c r="U108" i="26"/>
  <c r="G103" i="26"/>
  <c r="X24" i="26"/>
  <c r="O81" i="20"/>
  <c r="V53" i="26"/>
  <c r="X20" i="26"/>
  <c r="P70" i="20"/>
  <c r="O77" i="20"/>
  <c r="H106" i="20"/>
  <c r="M41" i="26"/>
  <c r="H52" i="26"/>
  <c r="H49" i="26"/>
  <c r="H51" i="26"/>
  <c r="H50" i="26"/>
  <c r="H19" i="26"/>
  <c r="M102" i="26"/>
  <c r="W101" i="26"/>
  <c r="P45" i="26"/>
  <c r="V45" i="26"/>
  <c r="Z103" i="26"/>
  <c r="X48" i="26"/>
  <c r="Y49" i="26"/>
  <c r="N42" i="26"/>
  <c r="Y14" i="26"/>
  <c r="X13" i="26"/>
  <c r="N80" i="20"/>
  <c r="H97" i="26"/>
  <c r="Z20" i="26"/>
  <c r="U104" i="26"/>
  <c r="H80" i="20"/>
  <c r="O73" i="20"/>
  <c r="AA45" i="26"/>
  <c r="O98" i="26"/>
  <c r="P69" i="20"/>
  <c r="W45" i="26"/>
  <c r="U105" i="26"/>
  <c r="H25" i="26"/>
  <c r="N53" i="26"/>
  <c r="H24" i="26"/>
  <c r="H46" i="26"/>
  <c r="G84" i="20"/>
  <c r="T106" i="26"/>
  <c r="Z24" i="26"/>
  <c r="X22" i="26"/>
  <c r="AA103" i="26"/>
  <c r="Z18" i="26"/>
  <c r="AB109" i="26"/>
  <c r="T101" i="26"/>
  <c r="R79" i="20"/>
  <c r="W41" i="26"/>
  <c r="AA102" i="26"/>
  <c r="Y18" i="26"/>
  <c r="G107" i="26"/>
  <c r="M46" i="26"/>
  <c r="AB103" i="26"/>
  <c r="U106" i="26"/>
  <c r="H78" i="20"/>
  <c r="H77" i="20"/>
  <c r="N78" i="20"/>
  <c r="W52" i="26"/>
  <c r="N77" i="20"/>
  <c r="W46" i="26"/>
  <c r="W110" i="26"/>
  <c r="Q51" i="26"/>
  <c r="V18" i="26"/>
  <c r="T53" i="26"/>
  <c r="O25" i="26"/>
  <c r="G51" i="26"/>
  <c r="W18" i="26"/>
  <c r="Y102" i="26"/>
  <c r="R108" i="26"/>
  <c r="N102" i="26"/>
  <c r="AB46" i="26"/>
  <c r="X103" i="26"/>
  <c r="AB26" i="26"/>
  <c r="S41" i="26"/>
  <c r="G21" i="26"/>
  <c r="Q76" i="20"/>
  <c r="O110" i="26"/>
  <c r="AA50" i="26"/>
  <c r="S110" i="26"/>
  <c r="P47" i="26"/>
  <c r="X26" i="26"/>
  <c r="P98" i="26"/>
  <c r="S52" i="26"/>
  <c r="G14" i="26"/>
  <c r="S26" i="26"/>
  <c r="AA25" i="26"/>
  <c r="T18" i="26"/>
  <c r="P107" i="26"/>
  <c r="G23" i="26"/>
  <c r="S23" i="26"/>
  <c r="AA24" i="26"/>
  <c r="Y98" i="26"/>
  <c r="V98" i="26"/>
  <c r="U47" i="26"/>
  <c r="N109" i="26"/>
  <c r="AB51" i="26"/>
  <c r="W42" i="26"/>
  <c r="AA109" i="26"/>
  <c r="Z51" i="26"/>
  <c r="R98" i="26"/>
  <c r="Z45" i="26"/>
  <c r="V17" i="26"/>
  <c r="O17" i="26"/>
  <c r="X105" i="26"/>
  <c r="P79" i="20"/>
  <c r="U18" i="26"/>
  <c r="N21" i="26"/>
  <c r="G19" i="26"/>
  <c r="P14" i="26"/>
  <c r="AA23" i="26"/>
  <c r="Y19" i="26"/>
  <c r="S102" i="26"/>
  <c r="W108" i="26"/>
  <c r="O101" i="26"/>
  <c r="Q45" i="26"/>
  <c r="P110" i="26"/>
  <c r="Z52" i="26"/>
  <c r="V19" i="26"/>
  <c r="T41" i="26"/>
  <c r="S22" i="26"/>
  <c r="G56" i="26"/>
  <c r="W13" i="26"/>
  <c r="Y103" i="26"/>
  <c r="P108" i="26"/>
  <c r="S45" i="26"/>
  <c r="V14" i="26"/>
  <c r="T50" i="26"/>
  <c r="S24" i="26"/>
  <c r="G53" i="26"/>
  <c r="W21" i="26"/>
  <c r="P52" i="26"/>
  <c r="N14" i="26"/>
  <c r="U42" i="26"/>
  <c r="P25" i="26"/>
  <c r="R42" i="26"/>
  <c r="X108" i="26"/>
  <c r="Q26" i="26"/>
  <c r="V97" i="26"/>
  <c r="Q48" i="26"/>
  <c r="T42" i="26"/>
  <c r="Y105" i="26"/>
  <c r="H84" i="20"/>
  <c r="H102" i="20"/>
  <c r="H103" i="20"/>
  <c r="Q50" i="26"/>
  <c r="O23" i="26"/>
  <c r="V103" i="26"/>
  <c r="P105" i="26"/>
  <c r="AB14" i="26"/>
  <c r="Q20" i="26"/>
  <c r="R101" i="26"/>
  <c r="X106" i="26"/>
  <c r="T21" i="26"/>
  <c r="H83" i="20"/>
  <c r="P103" i="26"/>
  <c r="H42" i="20"/>
  <c r="T25" i="26"/>
  <c r="Q17" i="26"/>
  <c r="H105" i="20"/>
  <c r="N47" i="26"/>
  <c r="H41" i="26"/>
  <c r="G75" i="20"/>
  <c r="Z109" i="26"/>
  <c r="M110" i="26"/>
  <c r="Q77" i="20"/>
  <c r="X19" i="26"/>
  <c r="P76" i="20"/>
  <c r="M42" i="26"/>
  <c r="H101" i="26"/>
  <c r="R13" i="26"/>
  <c r="H107" i="20"/>
  <c r="H101" i="20"/>
  <c r="Z104" i="26"/>
  <c r="N51" i="26"/>
  <c r="M47" i="26"/>
  <c r="N41" i="26"/>
  <c r="R26" i="26"/>
  <c r="V46" i="26"/>
  <c r="Y47" i="26"/>
  <c r="Y25" i="26"/>
  <c r="Z13" i="26"/>
  <c r="Y13" i="26"/>
  <c r="Z110" i="26"/>
  <c r="W51" i="26"/>
  <c r="H109" i="26"/>
  <c r="R81" i="20"/>
  <c r="M70" i="20"/>
  <c r="AA42" i="26"/>
  <c r="M73" i="20"/>
  <c r="G111" i="26"/>
  <c r="N69" i="20"/>
  <c r="H48" i="20"/>
  <c r="H53" i="20"/>
  <c r="H22" i="26"/>
  <c r="G70" i="20"/>
  <c r="G73" i="20"/>
  <c r="H106" i="26"/>
  <c r="T110" i="26"/>
  <c r="AB98" i="26"/>
  <c r="Y41" i="26"/>
  <c r="AA110" i="26"/>
  <c r="S108" i="26"/>
  <c r="Y20" i="26"/>
  <c r="R77" i="20"/>
  <c r="Y26" i="26"/>
  <c r="Q78" i="20"/>
  <c r="X53" i="26"/>
  <c r="O51" i="26"/>
  <c r="U102" i="26"/>
  <c r="O69" i="20"/>
  <c r="N76" i="20"/>
  <c r="X46" i="26"/>
  <c r="H18" i="20"/>
  <c r="G74" i="20"/>
  <c r="H21" i="26"/>
  <c r="M101" i="26"/>
  <c r="M54" i="26"/>
  <c r="H28" i="26"/>
  <c r="M106" i="26"/>
  <c r="O106" i="26"/>
  <c r="R21" i="26"/>
  <c r="T104" i="26"/>
  <c r="R74" i="20"/>
  <c r="Y17" i="26"/>
  <c r="M97" i="26"/>
  <c r="X45" i="26"/>
  <c r="Z105" i="26"/>
  <c r="Y22" i="26"/>
  <c r="X21" i="26"/>
  <c r="H79" i="20"/>
  <c r="R17" i="26"/>
  <c r="X47" i="26"/>
  <c r="N81" i="20"/>
  <c r="H81" i="20"/>
  <c r="M78" i="20"/>
  <c r="W54" i="26"/>
  <c r="S107" i="26"/>
  <c r="Q46" i="26"/>
  <c r="R110" i="26"/>
  <c r="N106" i="26"/>
  <c r="N20" i="26"/>
  <c r="U45" i="26"/>
  <c r="R50" i="26"/>
  <c r="O18" i="26"/>
  <c r="G45" i="26"/>
  <c r="W102" i="26"/>
  <c r="M80" i="20"/>
  <c r="P51" i="26"/>
  <c r="Q49" i="26"/>
  <c r="U97" i="26"/>
  <c r="V49" i="26"/>
  <c r="Q54" i="26"/>
  <c r="Z48" i="26"/>
  <c r="V23" i="26"/>
  <c r="O24" i="26"/>
  <c r="G49" i="26"/>
  <c r="W26" i="26"/>
  <c r="Y101" i="26"/>
  <c r="Q47" i="26"/>
  <c r="V26" i="26"/>
  <c r="O22" i="26"/>
  <c r="G50" i="26"/>
  <c r="W23" i="26"/>
  <c r="P54" i="26"/>
  <c r="N17" i="26"/>
  <c r="P26" i="26"/>
  <c r="R48" i="26"/>
  <c r="T23" i="26"/>
  <c r="G104" i="26"/>
  <c r="V42" i="26"/>
  <c r="H102" i="26"/>
  <c r="P46" i="26"/>
  <c r="N79" i="20"/>
  <c r="U48" i="26"/>
  <c r="N104" i="26"/>
  <c r="AB52" i="26"/>
  <c r="AB23" i="26"/>
  <c r="U41" i="26"/>
  <c r="N98" i="26"/>
  <c r="AB49" i="26"/>
  <c r="AB24" i="26"/>
  <c r="Q52" i="26"/>
  <c r="P106" i="26"/>
  <c r="Z54" i="26"/>
  <c r="V25" i="26"/>
  <c r="T48" i="26"/>
  <c r="S18" i="26"/>
  <c r="W24" i="26"/>
  <c r="X25" i="26"/>
  <c r="S105" i="26"/>
  <c r="X23" i="26"/>
  <c r="H75" i="20"/>
  <c r="AA107" i="26"/>
  <c r="R97" i="26"/>
  <c r="R109" i="26"/>
  <c r="O21" i="26"/>
  <c r="AB53" i="26"/>
  <c r="X104" i="26"/>
  <c r="G106" i="26"/>
  <c r="S50" i="26"/>
  <c r="G22" i="26"/>
  <c r="S21" i="26"/>
  <c r="AA20" i="26"/>
  <c r="T24" i="26"/>
  <c r="U17" i="26"/>
  <c r="AB20" i="26"/>
  <c r="Y108" i="26"/>
  <c r="U46" i="26"/>
  <c r="AB13" i="26"/>
  <c r="W107" i="26"/>
  <c r="U50" i="26"/>
  <c r="O13" i="26"/>
  <c r="AB18" i="26"/>
  <c r="Q13" i="26"/>
  <c r="P74" i="20"/>
  <c r="R104" i="26"/>
  <c r="Q101" i="26"/>
  <c r="H104" i="20"/>
  <c r="T54" i="26"/>
  <c r="N24" i="26"/>
  <c r="Q102" i="26"/>
  <c r="M23" i="26"/>
  <c r="M82" i="20"/>
  <c r="Q52" i="20"/>
  <c r="P97" i="20"/>
  <c r="M41" i="20"/>
  <c r="N46" i="20"/>
  <c r="V104" i="26"/>
  <c r="M18" i="26"/>
  <c r="T22" i="26"/>
  <c r="H41" i="20"/>
  <c r="H98" i="20"/>
  <c r="Q51" i="20"/>
  <c r="P98" i="20"/>
  <c r="M50" i="20"/>
  <c r="N103" i="20"/>
  <c r="O109" i="20"/>
  <c r="G107" i="20"/>
  <c r="Q106" i="20"/>
  <c r="P52" i="20"/>
  <c r="M102" i="20"/>
  <c r="G98" i="20"/>
  <c r="N22" i="20"/>
  <c r="O18" i="20"/>
  <c r="R14" i="20"/>
  <c r="M20" i="20"/>
  <c r="P14" i="20"/>
  <c r="Q13" i="20"/>
  <c r="R109" i="20"/>
  <c r="G49" i="20"/>
  <c r="O19" i="20"/>
  <c r="M14" i="20"/>
  <c r="Q49" i="20"/>
  <c r="M45" i="20"/>
  <c r="N47" i="20"/>
  <c r="O98" i="20"/>
  <c r="R46" i="20"/>
  <c r="Q97" i="20"/>
  <c r="P51" i="20"/>
  <c r="R102" i="20"/>
  <c r="M109" i="20"/>
  <c r="O42" i="20"/>
  <c r="G103" i="20"/>
  <c r="O14" i="20"/>
  <c r="R19" i="20"/>
  <c r="P19" i="20"/>
  <c r="Q14" i="20"/>
  <c r="M42" i="20"/>
  <c r="G105" i="20"/>
  <c r="G45" i="20"/>
  <c r="R51" i="20"/>
  <c r="Q108" i="20"/>
  <c r="R97" i="20"/>
  <c r="M103" i="20"/>
  <c r="O51" i="20"/>
  <c r="G42" i="20"/>
  <c r="G18" i="20"/>
  <c r="O20" i="20"/>
  <c r="R17" i="20"/>
  <c r="P22" i="20"/>
  <c r="Q17" i="20"/>
  <c r="R41" i="20"/>
  <c r="Q107" i="20"/>
  <c r="R108" i="20"/>
  <c r="N21" i="20"/>
  <c r="O24" i="20"/>
  <c r="Q25" i="20"/>
  <c r="G48" i="20"/>
  <c r="M51" i="20"/>
  <c r="O107" i="20"/>
  <c r="G47" i="20"/>
  <c r="Q18" i="20"/>
  <c r="M19" i="26"/>
  <c r="Q97" i="26"/>
  <c r="W22" i="26"/>
  <c r="Q22" i="26"/>
  <c r="O26" i="26"/>
  <c r="H13" i="20"/>
  <c r="P103" i="20"/>
  <c r="M52" i="20"/>
  <c r="Z49" i="26"/>
  <c r="X107" i="26"/>
  <c r="R102" i="26"/>
  <c r="X109" i="26"/>
  <c r="P104" i="26"/>
  <c r="S17" i="26"/>
  <c r="M25" i="26"/>
  <c r="AA13" i="26"/>
  <c r="Z47" i="26"/>
  <c r="N82" i="20"/>
  <c r="G109" i="20"/>
  <c r="I109" i="20" s="1"/>
  <c r="Q50" i="20"/>
  <c r="P104" i="20"/>
  <c r="O97" i="20"/>
  <c r="G50" i="20"/>
  <c r="P41" i="20"/>
  <c r="G41" i="20"/>
  <c r="N17" i="20"/>
  <c r="G22" i="20"/>
  <c r="O13" i="20"/>
  <c r="R25" i="20"/>
  <c r="M13" i="20"/>
  <c r="Q109" i="20"/>
  <c r="M106" i="20"/>
  <c r="P21" i="20"/>
  <c r="P108" i="20"/>
  <c r="N98" i="20"/>
  <c r="G53" i="20"/>
  <c r="Q103" i="20"/>
  <c r="P53" i="20"/>
  <c r="R105" i="20"/>
  <c r="M105" i="20"/>
  <c r="O52" i="20"/>
  <c r="N14" i="20"/>
  <c r="G14" i="20"/>
  <c r="M25" i="20"/>
  <c r="P109" i="20"/>
  <c r="N51" i="20"/>
  <c r="O103" i="20"/>
  <c r="R50" i="20"/>
  <c r="G102" i="20"/>
  <c r="R101" i="20"/>
  <c r="O47" i="20"/>
  <c r="G24" i="20"/>
  <c r="R13" i="20"/>
  <c r="M24" i="20"/>
  <c r="Q24" i="20"/>
  <c r="M104" i="20"/>
  <c r="Q19" i="20"/>
  <c r="P101" i="20"/>
  <c r="N109" i="20"/>
  <c r="O108" i="20"/>
  <c r="G25" i="20"/>
  <c r="S42" i="26"/>
  <c r="S20" i="26"/>
  <c r="M22" i="26"/>
  <c r="Y106" i="26"/>
  <c r="M14" i="26"/>
  <c r="U19" i="26"/>
  <c r="V106" i="26"/>
  <c r="H49" i="20"/>
  <c r="Q41" i="20"/>
  <c r="P107" i="20"/>
  <c r="M49" i="20"/>
  <c r="Y107" i="26"/>
  <c r="R103" i="26"/>
  <c r="Q14" i="26"/>
  <c r="V108" i="26"/>
  <c r="M13" i="26"/>
  <c r="G55" i="26"/>
  <c r="H25" i="20"/>
  <c r="H24" i="20"/>
  <c r="G51" i="20"/>
  <c r="Q48" i="20"/>
  <c r="M53" i="20"/>
  <c r="N50" i="20"/>
  <c r="N102" i="20"/>
  <c r="O101" i="20"/>
  <c r="R47" i="20"/>
  <c r="Q101" i="20"/>
  <c r="P42" i="20"/>
  <c r="R107" i="20"/>
  <c r="O48" i="20"/>
  <c r="N20" i="20"/>
  <c r="G20" i="20"/>
  <c r="Q21" i="20"/>
  <c r="P46" i="20"/>
  <c r="M97" i="20"/>
  <c r="N13" i="20"/>
  <c r="R20" i="20"/>
  <c r="Q20" i="20"/>
  <c r="P105" i="20"/>
  <c r="N41" i="20"/>
  <c r="N106" i="20"/>
  <c r="R48" i="20"/>
  <c r="R106" i="20"/>
  <c r="O46" i="20"/>
  <c r="G17" i="20"/>
  <c r="O22" i="20"/>
  <c r="R21" i="20"/>
  <c r="M17" i="20"/>
  <c r="P20" i="20"/>
  <c r="Q47" i="20"/>
  <c r="N49" i="20"/>
  <c r="N97" i="20"/>
  <c r="O104" i="20"/>
  <c r="R53" i="20"/>
  <c r="P47" i="20"/>
  <c r="M108" i="20"/>
  <c r="N19" i="20"/>
  <c r="O21" i="20"/>
  <c r="R24" i="20"/>
  <c r="M18" i="20"/>
  <c r="P17" i="20"/>
  <c r="R52" i="20"/>
  <c r="G104" i="20"/>
  <c r="P45" i="20"/>
  <c r="M22" i="20"/>
  <c r="Q46" i="20"/>
  <c r="P106" i="20"/>
  <c r="N48" i="20"/>
  <c r="N108" i="20"/>
  <c r="M19" i="20"/>
  <c r="V22" i="26"/>
  <c r="U14" i="26"/>
  <c r="AB17" i="26"/>
  <c r="Q18" i="26"/>
  <c r="H46" i="20"/>
  <c r="Q42" i="20"/>
  <c r="G52" i="20"/>
  <c r="M47" i="20"/>
  <c r="V110" i="26"/>
  <c r="M26" i="26"/>
  <c r="N108" i="26"/>
  <c r="Q98" i="26"/>
  <c r="AA14" i="26"/>
  <c r="R47" i="26"/>
  <c r="O82" i="20"/>
  <c r="V107" i="26"/>
  <c r="AB47" i="26"/>
  <c r="H50" i="20"/>
  <c r="G106" i="20"/>
  <c r="P102" i="20"/>
  <c r="N45" i="20"/>
  <c r="N104" i="20"/>
  <c r="R42" i="20"/>
  <c r="Q98" i="20"/>
  <c r="P50" i="20"/>
  <c r="R103" i="20"/>
  <c r="M107" i="20"/>
  <c r="O45" i="20"/>
  <c r="N25" i="20"/>
  <c r="O17" i="20"/>
  <c r="P24" i="20"/>
  <c r="R98" i="20"/>
  <c r="O41" i="20"/>
  <c r="G21" i="20"/>
  <c r="R18" i="20"/>
  <c r="N42" i="20"/>
  <c r="N107" i="20"/>
  <c r="O102" i="20"/>
  <c r="G101" i="20"/>
  <c r="G46" i="20"/>
  <c r="Q102" i="20"/>
  <c r="P48" i="20"/>
  <c r="M98" i="20"/>
  <c r="O50" i="20"/>
  <c r="G108" i="20"/>
  <c r="N18" i="20"/>
  <c r="G13" i="20"/>
  <c r="Q53" i="20"/>
  <c r="M48" i="20"/>
  <c r="N52" i="20"/>
  <c r="N105" i="20"/>
  <c r="O106" i="20"/>
  <c r="R49" i="20"/>
  <c r="Q105" i="20"/>
  <c r="P49" i="20"/>
  <c r="R104" i="20"/>
  <c r="M101" i="20"/>
  <c r="O53" i="20"/>
  <c r="N24" i="20"/>
  <c r="G19" i="20"/>
  <c r="R22" i="20"/>
  <c r="M21" i="20"/>
  <c r="P13" i="20"/>
  <c r="Q22" i="20"/>
  <c r="R45" i="20"/>
  <c r="Q104" i="20"/>
  <c r="O49" i="20"/>
  <c r="O25" i="20"/>
  <c r="P18" i="20"/>
  <c r="Q45" i="20"/>
  <c r="M46" i="20"/>
  <c r="N53" i="20"/>
  <c r="N101" i="20"/>
  <c r="O105" i="20"/>
  <c r="P25" i="20"/>
  <c r="R54" i="20"/>
  <c r="G55" i="20"/>
  <c r="R26" i="20"/>
  <c r="N110" i="20"/>
  <c r="G111" i="20"/>
  <c r="G27" i="20"/>
  <c r="G28" i="20"/>
  <c r="AD16" i="20" s="1"/>
  <c r="Q9" i="22" s="1"/>
  <c r="G56" i="20"/>
  <c r="N26" i="20"/>
  <c r="M110" i="20"/>
  <c r="Q54" i="20"/>
  <c r="Q110" i="20"/>
  <c r="H27" i="20"/>
  <c r="P26" i="20"/>
  <c r="O54" i="20"/>
  <c r="H56" i="20"/>
  <c r="G112" i="20"/>
  <c r="O110" i="20"/>
  <c r="M54" i="20"/>
  <c r="H55" i="20"/>
  <c r="H112" i="20"/>
  <c r="P5" i="21"/>
  <c r="P54" i="20"/>
  <c r="P110" i="20"/>
  <c r="O26" i="20"/>
  <c r="H28" i="20"/>
  <c r="H111" i="20"/>
  <c r="H111" i="19"/>
  <c r="R110" i="20"/>
  <c r="M26" i="20"/>
  <c r="N54" i="20"/>
  <c r="Q26" i="20"/>
  <c r="V83" i="26" l="1"/>
  <c r="U83" i="26"/>
  <c r="T83" i="26"/>
  <c r="S83" i="26"/>
  <c r="AC99" i="20"/>
  <c r="AD99" i="20" s="1"/>
  <c r="T8" i="22" s="1"/>
  <c r="I72" i="20"/>
  <c r="O9" i="22" s="1"/>
  <c r="I43" i="26"/>
  <c r="I72" i="26"/>
  <c r="E9" i="22" s="1"/>
  <c r="I75" i="26"/>
  <c r="E12" i="22" s="1"/>
  <c r="I100" i="26"/>
  <c r="F9" i="22" s="1"/>
  <c r="I44" i="20"/>
  <c r="N9" i="22" s="1"/>
  <c r="I16" i="20"/>
  <c r="M9" i="22" s="1"/>
  <c r="I100" i="20"/>
  <c r="P9" i="22" s="1"/>
  <c r="AC43" i="26"/>
  <c r="AD43" i="26" s="1"/>
  <c r="H8" i="22" s="1"/>
  <c r="I71" i="20"/>
  <c r="O8" i="22" s="1"/>
  <c r="I44" i="26"/>
  <c r="I99" i="20"/>
  <c r="P8" i="22" s="1"/>
  <c r="AC43" i="20"/>
  <c r="AD43" i="20" s="1"/>
  <c r="R8" i="22" s="1"/>
  <c r="I43" i="20"/>
  <c r="N8" i="22" s="1"/>
  <c r="I45" i="26"/>
  <c r="AD44" i="26"/>
  <c r="H9" i="22" s="1"/>
  <c r="AD44" i="20"/>
  <c r="R9" i="22" s="1"/>
  <c r="AD100" i="20"/>
  <c r="T9" i="22" s="1"/>
  <c r="AD71" i="20"/>
  <c r="S8" i="22" s="1"/>
  <c r="AD72" i="20"/>
  <c r="S9" i="22" s="1"/>
  <c r="I15" i="20"/>
  <c r="M8" i="22" s="1"/>
  <c r="AC56" i="20"/>
  <c r="AC15" i="20"/>
  <c r="AD15" i="20" s="1"/>
  <c r="Q8" i="22" s="1"/>
  <c r="AC99" i="26"/>
  <c r="AD99" i="26" s="1"/>
  <c r="J8" i="22" s="1"/>
  <c r="AC15" i="26"/>
  <c r="AD15" i="26" s="1"/>
  <c r="G8" i="22" s="1"/>
  <c r="I81" i="26"/>
  <c r="I80" i="26"/>
  <c r="I71" i="26"/>
  <c r="E8" i="22" s="1"/>
  <c r="I21" i="20"/>
  <c r="M14" i="22" s="1"/>
  <c r="I15" i="26"/>
  <c r="C8" i="22" s="1"/>
  <c r="AD71" i="26"/>
  <c r="I8" i="22" s="1"/>
  <c r="I99" i="26"/>
  <c r="F8" i="22" s="1"/>
  <c r="AD82" i="26"/>
  <c r="I19" i="22" s="1"/>
  <c r="I109" i="26"/>
  <c r="I69" i="26"/>
  <c r="E6" i="22" s="1"/>
  <c r="AB83" i="26"/>
  <c r="AA83" i="26"/>
  <c r="X83" i="26"/>
  <c r="W83" i="26"/>
  <c r="Y83" i="26"/>
  <c r="Z83" i="26"/>
  <c r="I108" i="20"/>
  <c r="I51" i="20"/>
  <c r="I81" i="20"/>
  <c r="I47" i="20"/>
  <c r="N12" i="22" s="1"/>
  <c r="AD70" i="26"/>
  <c r="I7" i="22" s="1"/>
  <c r="AD79" i="26"/>
  <c r="I16" i="22" s="1"/>
  <c r="AD78" i="26"/>
  <c r="I15" i="22" s="1"/>
  <c r="AD80" i="26"/>
  <c r="I17" i="22" s="1"/>
  <c r="AD76" i="26"/>
  <c r="I13" i="22" s="1"/>
  <c r="I104" i="20"/>
  <c r="P13" i="22" s="1"/>
  <c r="AD74" i="26"/>
  <c r="I11" i="22" s="1"/>
  <c r="AD73" i="26"/>
  <c r="I10" i="22" s="1"/>
  <c r="AD81" i="26"/>
  <c r="I18" i="22" s="1"/>
  <c r="AD77" i="26"/>
  <c r="I14" i="22" s="1"/>
  <c r="I83" i="26"/>
  <c r="AD83" i="26" s="1"/>
  <c r="I20" i="22" s="1"/>
  <c r="AC83" i="26"/>
  <c r="I23" i="20"/>
  <c r="I78" i="26"/>
  <c r="E15" i="22" s="1"/>
  <c r="I84" i="26"/>
  <c r="AD84" i="26" s="1"/>
  <c r="AC84" i="26"/>
  <c r="AC69" i="26"/>
  <c r="AD69" i="26" s="1"/>
  <c r="I6" i="22" s="1"/>
  <c r="M83" i="26"/>
  <c r="I77" i="26"/>
  <c r="E14" i="22" s="1"/>
  <c r="I76" i="26"/>
  <c r="E13" i="22" s="1"/>
  <c r="I70" i="26"/>
  <c r="E7" i="22" s="1"/>
  <c r="I74" i="26"/>
  <c r="E11" i="22" s="1"/>
  <c r="I73" i="26"/>
  <c r="E10" i="22" s="1"/>
  <c r="I79" i="26"/>
  <c r="AC23" i="20"/>
  <c r="AD23" i="20" s="1"/>
  <c r="Q16" i="22" s="1"/>
  <c r="I17" i="20"/>
  <c r="M10" i="22" s="1"/>
  <c r="I52" i="20"/>
  <c r="I14" i="20"/>
  <c r="M7" i="22" s="1"/>
  <c r="I106" i="20"/>
  <c r="P15" i="22" s="1"/>
  <c r="I22" i="20"/>
  <c r="M15" i="22" s="1"/>
  <c r="I18" i="20"/>
  <c r="M11" i="22" s="1"/>
  <c r="I19" i="20"/>
  <c r="M12" i="22" s="1"/>
  <c r="I46" i="20"/>
  <c r="N11" i="22" s="1"/>
  <c r="I28" i="26"/>
  <c r="AD28" i="26" s="1"/>
  <c r="G21" i="22" s="1"/>
  <c r="I42" i="26"/>
  <c r="AC55" i="26"/>
  <c r="I48" i="20"/>
  <c r="N13" i="22" s="1"/>
  <c r="I14" i="26"/>
  <c r="C7" i="22" s="1"/>
  <c r="I80" i="20"/>
  <c r="I107" i="20"/>
  <c r="I75" i="20"/>
  <c r="O12" i="22" s="1"/>
  <c r="I76" i="20"/>
  <c r="O13" i="22" s="1"/>
  <c r="I49" i="26"/>
  <c r="I42" i="20"/>
  <c r="N7" i="22" s="1"/>
  <c r="I103" i="20"/>
  <c r="P12" i="22" s="1"/>
  <c r="I23" i="26"/>
  <c r="I45" i="20"/>
  <c r="N10" i="22" s="1"/>
  <c r="AC111" i="26"/>
  <c r="I51" i="26"/>
  <c r="Z27" i="26"/>
  <c r="I53" i="26"/>
  <c r="W27" i="26"/>
  <c r="I97" i="26"/>
  <c r="F6" i="22" s="1"/>
  <c r="I105" i="26"/>
  <c r="F14" i="22" s="1"/>
  <c r="I20" i="20"/>
  <c r="M13" i="22" s="1"/>
  <c r="I102" i="20"/>
  <c r="P11" i="22" s="1"/>
  <c r="I13" i="26"/>
  <c r="C6" i="22" s="1"/>
  <c r="O27" i="26"/>
  <c r="AC21" i="20"/>
  <c r="AD21" i="20" s="1"/>
  <c r="I102" i="26"/>
  <c r="F11" i="22" s="1"/>
  <c r="I13" i="20"/>
  <c r="M6" i="22" s="1"/>
  <c r="AC19" i="20"/>
  <c r="AD19" i="20" s="1"/>
  <c r="AC23" i="26"/>
  <c r="AD23" i="26" s="1"/>
  <c r="G16" i="22" s="1"/>
  <c r="AC78" i="20"/>
  <c r="AD78" i="20" s="1"/>
  <c r="S15" i="22" s="1"/>
  <c r="Y55" i="26"/>
  <c r="I101" i="26"/>
  <c r="F10" i="22" s="1"/>
  <c r="I41" i="20"/>
  <c r="N6" i="22" s="1"/>
  <c r="I97" i="20"/>
  <c r="P6" i="22" s="1"/>
  <c r="I69" i="20"/>
  <c r="O6" i="22" s="1"/>
  <c r="U111" i="26"/>
  <c r="I79" i="20"/>
  <c r="AC56" i="26"/>
  <c r="I19" i="26"/>
  <c r="C12" i="22" s="1"/>
  <c r="I53" i="20"/>
  <c r="AC26" i="26"/>
  <c r="AD26" i="26" s="1"/>
  <c r="G19" i="22" s="1"/>
  <c r="AC80" i="20"/>
  <c r="AD80" i="20" s="1"/>
  <c r="S17" i="22" s="1"/>
  <c r="I98" i="20"/>
  <c r="P7" i="22" s="1"/>
  <c r="AC108" i="20"/>
  <c r="AD108" i="20" s="1"/>
  <c r="I22" i="26"/>
  <c r="C15" i="22" s="1"/>
  <c r="AC107" i="20"/>
  <c r="AD107" i="20" s="1"/>
  <c r="AA27" i="26"/>
  <c r="AC51" i="20"/>
  <c r="AD51" i="20" s="1"/>
  <c r="AC101" i="26"/>
  <c r="AD101" i="26" s="1"/>
  <c r="J10" i="22" s="1"/>
  <c r="AC46" i="26"/>
  <c r="AD46" i="26" s="1"/>
  <c r="H11" i="22" s="1"/>
  <c r="W55" i="26"/>
  <c r="I47" i="26"/>
  <c r="Q55" i="26"/>
  <c r="I108" i="26"/>
  <c r="AC27" i="26"/>
  <c r="I18" i="26"/>
  <c r="C11" i="22" s="1"/>
  <c r="I17" i="26"/>
  <c r="C10" i="22" s="1"/>
  <c r="I25" i="20"/>
  <c r="I78" i="20"/>
  <c r="O15" i="22" s="1"/>
  <c r="I101" i="20"/>
  <c r="P10" i="22" s="1"/>
  <c r="N83" i="20"/>
  <c r="Y27" i="26"/>
  <c r="AC84" i="20"/>
  <c r="I84" i="20"/>
  <c r="AD84" i="20" s="1"/>
  <c r="S55" i="26"/>
  <c r="AC53" i="26"/>
  <c r="AD53" i="26" s="1"/>
  <c r="H18" i="22" s="1"/>
  <c r="Y111" i="26"/>
  <c r="P111" i="26"/>
  <c r="N27" i="26"/>
  <c r="N111" i="26"/>
  <c r="W111" i="26"/>
  <c r="I25" i="26"/>
  <c r="AC79" i="20"/>
  <c r="AD79" i="20" s="1"/>
  <c r="S16" i="22" s="1"/>
  <c r="AC69" i="20"/>
  <c r="AD69" i="20" s="1"/>
  <c r="S6" i="22" s="1"/>
  <c r="M83" i="20"/>
  <c r="T27" i="26"/>
  <c r="I70" i="20"/>
  <c r="O7" i="22" s="1"/>
  <c r="Q83" i="20"/>
  <c r="T111" i="26"/>
  <c r="Q111" i="26"/>
  <c r="AC103" i="20"/>
  <c r="AD103" i="20" s="1"/>
  <c r="Q27" i="26"/>
  <c r="AC106" i="26"/>
  <c r="AD106" i="26" s="1"/>
  <c r="J15" i="22" s="1"/>
  <c r="AC18" i="20"/>
  <c r="AD18" i="20" s="1"/>
  <c r="AC97" i="20"/>
  <c r="AD97" i="20" s="1"/>
  <c r="AC104" i="20"/>
  <c r="AD104" i="20" s="1"/>
  <c r="I24" i="20"/>
  <c r="AC105" i="20"/>
  <c r="AD105" i="20" s="1"/>
  <c r="AC13" i="20"/>
  <c r="AD13" i="20" s="1"/>
  <c r="AC25" i="26"/>
  <c r="AD25" i="26" s="1"/>
  <c r="G18" i="22" s="1"/>
  <c r="AC52" i="20"/>
  <c r="AD52" i="20" s="1"/>
  <c r="AC109" i="20"/>
  <c r="AD109" i="20" s="1"/>
  <c r="T18" i="22" s="1"/>
  <c r="AC45" i="20"/>
  <c r="AD45" i="20" s="1"/>
  <c r="I49" i="20"/>
  <c r="N14" i="22" s="1"/>
  <c r="AC20" i="20"/>
  <c r="AD20" i="20" s="1"/>
  <c r="AB27" i="26"/>
  <c r="U55" i="26"/>
  <c r="I12" i="22"/>
  <c r="M111" i="26"/>
  <c r="AC97" i="26"/>
  <c r="AD97" i="26" s="1"/>
  <c r="J6" i="22" s="1"/>
  <c r="AC47" i="26"/>
  <c r="AD47" i="26" s="1"/>
  <c r="H12" i="22" s="1"/>
  <c r="AC42" i="26"/>
  <c r="AD42" i="26" s="1"/>
  <c r="H7" i="22" s="1"/>
  <c r="AC83" i="20"/>
  <c r="I83" i="20"/>
  <c r="AD83" i="20" s="1"/>
  <c r="S20" i="22" s="1"/>
  <c r="P83" i="20"/>
  <c r="N55" i="26"/>
  <c r="M55" i="26"/>
  <c r="AC41" i="26"/>
  <c r="AD41" i="26" s="1"/>
  <c r="H6" i="22" s="1"/>
  <c r="I74" i="20"/>
  <c r="O11" i="22" s="1"/>
  <c r="X111" i="26"/>
  <c r="I27" i="26"/>
  <c r="AD27" i="26" s="1"/>
  <c r="G20" i="22" s="1"/>
  <c r="AC74" i="20"/>
  <c r="AD74" i="20" s="1"/>
  <c r="S11" i="22" s="1"/>
  <c r="V55" i="26"/>
  <c r="I20" i="26"/>
  <c r="C13" i="22" s="1"/>
  <c r="P27" i="26"/>
  <c r="V27" i="26"/>
  <c r="O55" i="26"/>
  <c r="AC103" i="26"/>
  <c r="AD103" i="26" s="1"/>
  <c r="J12" i="22" s="1"/>
  <c r="X55" i="26"/>
  <c r="I52" i="26"/>
  <c r="R55" i="26"/>
  <c r="P55" i="26"/>
  <c r="I24" i="26"/>
  <c r="S111" i="26"/>
  <c r="AC45" i="26"/>
  <c r="AD45" i="26" s="1"/>
  <c r="H10" i="22" s="1"/>
  <c r="Z111" i="26"/>
  <c r="AC49" i="26"/>
  <c r="AD49" i="26" s="1"/>
  <c r="H14" i="22" s="1"/>
  <c r="AC77" i="20"/>
  <c r="AD77" i="20" s="1"/>
  <c r="S14" i="22" s="1"/>
  <c r="AC51" i="26"/>
  <c r="AD51" i="26" s="1"/>
  <c r="H16" i="22" s="1"/>
  <c r="AC101" i="20"/>
  <c r="AD101" i="20" s="1"/>
  <c r="AC48" i="20"/>
  <c r="AD48" i="20" s="1"/>
  <c r="AC46" i="20"/>
  <c r="AD46" i="20" s="1"/>
  <c r="AC22" i="20"/>
  <c r="AD22" i="20" s="1"/>
  <c r="AC17" i="20"/>
  <c r="AD17" i="20" s="1"/>
  <c r="AC53" i="20"/>
  <c r="AD53" i="20" s="1"/>
  <c r="R18" i="22" s="1"/>
  <c r="AC14" i="26"/>
  <c r="AD14" i="26" s="1"/>
  <c r="G7" i="22" s="1"/>
  <c r="AC22" i="26"/>
  <c r="AD22" i="26" s="1"/>
  <c r="G15" i="22" s="1"/>
  <c r="AC24" i="20"/>
  <c r="AD24" i="20" s="1"/>
  <c r="AC106" i="20"/>
  <c r="AD106" i="20" s="1"/>
  <c r="AC19" i="26"/>
  <c r="AD19" i="26" s="1"/>
  <c r="G12" i="22" s="1"/>
  <c r="I105" i="20"/>
  <c r="P14" i="22" s="1"/>
  <c r="AC102" i="20"/>
  <c r="AD102" i="20" s="1"/>
  <c r="AC50" i="20"/>
  <c r="AD50" i="20" s="1"/>
  <c r="R111" i="26"/>
  <c r="AC54" i="26"/>
  <c r="AD54" i="26" s="1"/>
  <c r="H19" i="22" s="1"/>
  <c r="AC70" i="20"/>
  <c r="AD70" i="20" s="1"/>
  <c r="S7" i="22" s="1"/>
  <c r="R27" i="26"/>
  <c r="AC110" i="26"/>
  <c r="AD110" i="26" s="1"/>
  <c r="J19" i="22" s="1"/>
  <c r="X27" i="26"/>
  <c r="AC102" i="26"/>
  <c r="AD102" i="26" s="1"/>
  <c r="J11" i="22" s="1"/>
  <c r="AC108" i="26"/>
  <c r="AD108" i="26" s="1"/>
  <c r="J17" i="22" s="1"/>
  <c r="AC109" i="26"/>
  <c r="AD109" i="26" s="1"/>
  <c r="J18" i="22" s="1"/>
  <c r="AC21" i="26"/>
  <c r="AD21" i="26" s="1"/>
  <c r="G14" i="22" s="1"/>
  <c r="AC20" i="26"/>
  <c r="AD20" i="26" s="1"/>
  <c r="G13" i="22" s="1"/>
  <c r="I41" i="26"/>
  <c r="Z55" i="26"/>
  <c r="I48" i="26"/>
  <c r="AC112" i="26"/>
  <c r="I112" i="26"/>
  <c r="AD112" i="26" s="1"/>
  <c r="AC50" i="26"/>
  <c r="AD50" i="26" s="1"/>
  <c r="H15" i="22" s="1"/>
  <c r="AC52" i="26"/>
  <c r="AD52" i="26" s="1"/>
  <c r="H17" i="22" s="1"/>
  <c r="AC24" i="26"/>
  <c r="AD24" i="26" s="1"/>
  <c r="G17" i="22" s="1"/>
  <c r="S27" i="26"/>
  <c r="AC28" i="26"/>
  <c r="I46" i="26"/>
  <c r="U27" i="26"/>
  <c r="AB55" i="26"/>
  <c r="I98" i="26"/>
  <c r="F7" i="22" s="1"/>
  <c r="I111" i="26"/>
  <c r="AD111" i="26" s="1"/>
  <c r="J20" i="22" s="1"/>
  <c r="I55" i="26"/>
  <c r="AD55" i="26" s="1"/>
  <c r="H20" i="22" s="1"/>
  <c r="AC76" i="20"/>
  <c r="AD76" i="20" s="1"/>
  <c r="S13" i="22" s="1"/>
  <c r="AC48" i="26"/>
  <c r="AD48" i="26" s="1"/>
  <c r="H13" i="22" s="1"/>
  <c r="I103" i="26"/>
  <c r="F12" i="22" s="1"/>
  <c r="AA111" i="26"/>
  <c r="AC98" i="20"/>
  <c r="AD98" i="20" s="1"/>
  <c r="AC47" i="20"/>
  <c r="AD47" i="20" s="1"/>
  <c r="M27" i="26"/>
  <c r="AC13" i="26"/>
  <c r="AD13" i="26" s="1"/>
  <c r="G6" i="22" s="1"/>
  <c r="AC49" i="20"/>
  <c r="AD49" i="20" s="1"/>
  <c r="AC25" i="20"/>
  <c r="AD25" i="20" s="1"/>
  <c r="Q18" i="22" s="1"/>
  <c r="I50" i="20"/>
  <c r="N15" i="22" s="1"/>
  <c r="AC42" i="20"/>
  <c r="AD42" i="20" s="1"/>
  <c r="AC14" i="20"/>
  <c r="AD14" i="20" s="1"/>
  <c r="AC18" i="26"/>
  <c r="AD18" i="26" s="1"/>
  <c r="G11" i="22" s="1"/>
  <c r="AC41" i="20"/>
  <c r="AD41" i="20" s="1"/>
  <c r="AC82" i="20"/>
  <c r="AD82" i="20" s="1"/>
  <c r="S19" i="22" s="1"/>
  <c r="I106" i="26"/>
  <c r="F15" i="22" s="1"/>
  <c r="I50" i="26"/>
  <c r="O83" i="20"/>
  <c r="AC73" i="20"/>
  <c r="AD73" i="20" s="1"/>
  <c r="S10" i="22" s="1"/>
  <c r="V111" i="26"/>
  <c r="T55" i="26"/>
  <c r="I21" i="26"/>
  <c r="C14" i="22" s="1"/>
  <c r="I77" i="20"/>
  <c r="O14" i="22" s="1"/>
  <c r="I56" i="26"/>
  <c r="AD56" i="26" s="1"/>
  <c r="I107" i="26"/>
  <c r="I104" i="26"/>
  <c r="F13" i="22" s="1"/>
  <c r="AC104" i="26"/>
  <c r="AD104" i="26" s="1"/>
  <c r="J13" i="22" s="1"/>
  <c r="O111" i="26"/>
  <c r="AC105" i="26"/>
  <c r="AD105" i="26" s="1"/>
  <c r="J14" i="22" s="1"/>
  <c r="R83" i="20"/>
  <c r="AC75" i="20"/>
  <c r="AD75" i="20" s="1"/>
  <c r="S12" i="22" s="1"/>
  <c r="AC107" i="26"/>
  <c r="AD107" i="26" s="1"/>
  <c r="J16" i="22" s="1"/>
  <c r="AA55" i="26"/>
  <c r="AC17" i="26"/>
  <c r="AD17" i="26" s="1"/>
  <c r="G10" i="22" s="1"/>
  <c r="AC81" i="20"/>
  <c r="AD81" i="20" s="1"/>
  <c r="S18" i="22" s="1"/>
  <c r="AC98" i="26"/>
  <c r="AD98" i="26" s="1"/>
  <c r="J7" i="22" s="1"/>
  <c r="I73" i="20"/>
  <c r="O10" i="22" s="1"/>
  <c r="AB111" i="26"/>
  <c r="AC55" i="20"/>
  <c r="AC28" i="20"/>
  <c r="AC111" i="20"/>
  <c r="AC112" i="20"/>
  <c r="AC27" i="20"/>
  <c r="I111" i="19"/>
  <c r="AC111" i="19"/>
  <c r="R111" i="19"/>
  <c r="I55" i="20"/>
  <c r="I27" i="20"/>
  <c r="P111" i="20"/>
  <c r="P111" i="19"/>
  <c r="R111" i="20"/>
  <c r="Q111" i="19"/>
  <c r="I111" i="20"/>
  <c r="N111" i="19"/>
  <c r="O111" i="19"/>
  <c r="AC26" i="20"/>
  <c r="I112" i="20"/>
  <c r="AD112" i="20" s="1"/>
  <c r="T21" i="22" s="1"/>
  <c r="P27" i="20"/>
  <c r="N27" i="20"/>
  <c r="AC110" i="20"/>
  <c r="N111" i="20"/>
  <c r="AC54" i="20"/>
  <c r="R55" i="20"/>
  <c r="R27" i="20"/>
  <c r="I28" i="20"/>
  <c r="AD28" i="20" s="1"/>
  <c r="Q21" i="22" s="1"/>
  <c r="O55" i="20"/>
  <c r="Q27" i="20"/>
  <c r="P55" i="20"/>
  <c r="I112" i="19"/>
  <c r="AD112" i="19" s="1"/>
  <c r="T20" i="21" s="1"/>
  <c r="O111" i="20"/>
  <c r="M55" i="20"/>
  <c r="M27" i="20"/>
  <c r="N55" i="20"/>
  <c r="O27" i="20"/>
  <c r="I56" i="20"/>
  <c r="AD56" i="20" s="1"/>
  <c r="R21" i="22" s="1"/>
  <c r="Q55" i="20"/>
  <c r="Q111" i="20"/>
  <c r="M111" i="20"/>
  <c r="AD85" i="26" l="1"/>
  <c r="I22" i="22" s="1"/>
  <c r="I21" i="22"/>
  <c r="J21" i="22"/>
  <c r="AD113" i="26"/>
  <c r="J22" i="22" s="1"/>
  <c r="S21" i="22"/>
  <c r="AD85" i="20"/>
  <c r="S22" i="22" s="1"/>
  <c r="H21" i="22"/>
  <c r="AD57" i="26"/>
  <c r="H22" i="22" s="1"/>
  <c r="AD29" i="26"/>
  <c r="G22" i="22" s="1"/>
  <c r="AD55" i="20"/>
  <c r="AD27" i="20"/>
  <c r="AD111" i="20"/>
  <c r="AD111" i="19"/>
  <c r="T11" i="22"/>
  <c r="T10" i="22"/>
  <c r="T15" i="22"/>
  <c r="T14" i="22"/>
  <c r="T7" i="22"/>
  <c r="T12" i="22"/>
  <c r="T17" i="22"/>
  <c r="T16" i="22"/>
  <c r="T13" i="22"/>
  <c r="R7" i="22"/>
  <c r="R15" i="22"/>
  <c r="R12" i="22"/>
  <c r="R10" i="22"/>
  <c r="R13" i="22"/>
  <c r="R16" i="22"/>
  <c r="R14" i="22"/>
  <c r="R11" i="22"/>
  <c r="R17" i="22"/>
  <c r="Q12" i="22"/>
  <c r="Q14" i="22"/>
  <c r="Q17" i="22"/>
  <c r="Q13" i="22"/>
  <c r="Q15" i="22"/>
  <c r="Q11" i="22"/>
  <c r="Q7" i="22"/>
  <c r="Q10" i="22"/>
  <c r="AD110" i="20"/>
  <c r="T19" i="22" s="1"/>
  <c r="Q6" i="22"/>
  <c r="AD54" i="20"/>
  <c r="R19" i="22" s="1"/>
  <c r="AD26" i="20"/>
  <c r="Q19" i="22" s="1"/>
  <c r="AD113" i="20" l="1"/>
  <c r="T22" i="22" s="1"/>
  <c r="T20" i="22"/>
  <c r="AD57" i="20"/>
  <c r="R22" i="22" s="1"/>
  <c r="R20" i="22"/>
  <c r="AD113" i="19"/>
  <c r="T21" i="21" s="1"/>
  <c r="T19" i="21"/>
  <c r="AD29" i="20"/>
  <c r="Q22" i="22" s="1"/>
  <c r="Q20" i="22"/>
  <c r="T5" i="21"/>
  <c r="R6" i="22"/>
  <c r="T6" i="22"/>
</calcChain>
</file>

<file path=xl/sharedStrings.xml><?xml version="1.0" encoding="utf-8"?>
<sst xmlns="http://schemas.openxmlformats.org/spreadsheetml/2006/main" count="1060" uniqueCount="95">
  <si>
    <t>RAIL_FLAG</t>
  </si>
  <si>
    <t>Year</t>
  </si>
  <si>
    <t>CLUSTER_APTA</t>
  </si>
  <si>
    <t>UPT_ADJ_base</t>
  </si>
  <si>
    <t>UPT_ADJ</t>
  </si>
  <si>
    <t>UPT_ADJ_diff</t>
  </si>
  <si>
    <t>fitted_exp</t>
  </si>
  <si>
    <t>fitted_exp_diff</t>
  </si>
  <si>
    <t>POP_EMP</t>
  </si>
  <si>
    <t>PCT_HH_NO_VEH</t>
  </si>
  <si>
    <t>POP_EMP_log_FAC</t>
  </si>
  <si>
    <t>PCT_HH_NO_VEH_FAC</t>
  </si>
  <si>
    <t>Bus Factors Affecting Change</t>
  </si>
  <si>
    <t>Rail Factors Affecting Change</t>
  </si>
  <si>
    <t>TOTAL_MED_INC_INDIV_2018</t>
  </si>
  <si>
    <t>Rail</t>
  </si>
  <si>
    <t>Dependent Variable</t>
  </si>
  <si>
    <t>LN(Unlinked Passenger Trips)</t>
  </si>
  <si>
    <t>Description</t>
  </si>
  <si>
    <t>Transf.</t>
  </si>
  <si>
    <t>Variable</t>
  </si>
  <si>
    <t>Log</t>
  </si>
  <si>
    <t>% Diff</t>
  </si>
  <si>
    <t>col num</t>
  </si>
  <si>
    <t>Absolute</t>
  </si>
  <si>
    <t>Factors Affecting Change</t>
  </si>
  <si>
    <t>Bus</t>
  </si>
  <si>
    <t>New York</t>
  </si>
  <si>
    <t>JTW_HOME_PCT</t>
  </si>
  <si>
    <t>TOTAL_MED_INC_INDIV_2018_log_FAC</t>
  </si>
  <si>
    <t>JTW_HOME_PCT_FAC</t>
  </si>
  <si>
    <t>Vehicle Revenue Miles</t>
  </si>
  <si>
    <t>High Operating Expense</t>
  </si>
  <si>
    <t>Medium Operating Expense</t>
  </si>
  <si>
    <t>Low Operating Expense</t>
  </si>
  <si>
    <t>New York Cluster</t>
  </si>
  <si>
    <t>Year 1</t>
  </si>
  <si>
    <t>Year 2</t>
  </si>
  <si>
    <t>FAC_Sum</t>
  </si>
  <si>
    <t>Known_FAC</t>
  </si>
  <si>
    <t>Unknown_FAC</t>
  </si>
  <si>
    <t>New_Reporter_FAC</t>
  </si>
  <si>
    <t>Total_Change</t>
  </si>
  <si>
    <t>BIKE_SHARE</t>
  </si>
  <si>
    <t>scooter_flag</t>
  </si>
  <si>
    <t>New_Reporter</t>
  </si>
  <si>
    <t>Median Per Capita Income (2018$)</t>
  </si>
  <si>
    <t>% Working at Home</t>
  </si>
  <si>
    <t>Population + Employment</t>
  </si>
  <si>
    <t>Average Gas Price (2018$)</t>
  </si>
  <si>
    <t>Total Observed Ridership</t>
  </si>
  <si>
    <t>Average Values</t>
  </si>
  <si>
    <t>Average Fare (2018$)</t>
  </si>
  <si>
    <t>New Reporters</t>
  </si>
  <si>
    <t>UPT_ADJ_first_year</t>
  </si>
  <si>
    <t>Ridership Effect</t>
  </si>
  <si>
    <t>High Op-Ex</t>
  </si>
  <si>
    <t>Mid Op-Ex</t>
  </si>
  <si>
    <t>Low Op-Ex</t>
  </si>
  <si>
    <t>2012-2018 Factors Affecting Change, Bus</t>
  </si>
  <si>
    <t>% Change in Average Values</t>
  </si>
  <si>
    <t>2012-2018 Factors Affecting Change, Rail</t>
  </si>
  <si>
    <t>% of Households with 0 Vehicles</t>
  </si>
  <si>
    <t>Years Since Ride-hail Start</t>
  </si>
  <si>
    <t>Bike Share</t>
  </si>
  <si>
    <t>Electic Scooters</t>
  </si>
  <si>
    <t>Total Modeled Ridership</t>
  </si>
  <si>
    <t>Unexplained Change</t>
  </si>
  <si>
    <t>UPT_ADJ_2012</t>
  </si>
  <si>
    <t>2002-2012 Factors Affecting Change, Bus</t>
  </si>
  <si>
    <t>2002-2012 Factors Affecting Change, Rail</t>
  </si>
  <si>
    <t>TSD_POP_EMP_PCT</t>
  </si>
  <si>
    <t>% of Pop+Emp in Transit Supportive Density</t>
  </si>
  <si>
    <t>TSD_POP_EMP_PCT_FAC</t>
  </si>
  <si>
    <t>BIKE_SHARE_FAC</t>
  </si>
  <si>
    <t>scooter_flag_FAC</t>
  </si>
  <si>
    <t>MAINTENANCE_WMATA</t>
  </si>
  <si>
    <t>RESTRUCTURE</t>
  </si>
  <si>
    <t>MAINTENANCE_WMATA_FAC</t>
  </si>
  <si>
    <t>Network Restructure</t>
  </si>
  <si>
    <t>Major Maintenance Event</t>
  </si>
  <si>
    <t>GAS_PRICE_2018</t>
  </si>
  <si>
    <t>GAS_PRICE_2018_log_FAC</t>
  </si>
  <si>
    <t>Years Since Ride-Hail Start</t>
  </si>
  <si>
    <t>VRM_ADJ</t>
  </si>
  <si>
    <t>FARE_per_UPT_cleaned_2018_BUS</t>
  </si>
  <si>
    <t>FARE_per_UPT_cleaned_2018_RAIL</t>
  </si>
  <si>
    <t>TNC_TRIPS_PER_TRANSIT_TRIP_BUS</t>
  </si>
  <si>
    <t>TNC_TRIPS_PER_TRANSIT_TRIP_RAIL</t>
  </si>
  <si>
    <t>VRM_ADJ_log_FAC</t>
  </si>
  <si>
    <t>FARE_per_UPT_cleaned_2018_BUS_log_FAC</t>
  </si>
  <si>
    <t>FARE_per_UPT_cleaned_2018_RAIL_log_FAC</t>
  </si>
  <si>
    <t>TNC_TRIPS_PER_TRANSIT_TRIP_BUS_FAC</t>
  </si>
  <si>
    <t>TNC_TRIPS_PER_TRANSIT_TRIP_RAIL_FAC</t>
  </si>
  <si>
    <t>FARE_per_UPT_cleaned_2018_bus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</si>
</sst>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%"/>
    <numFmt numFmtId="167" formatCode="0.0%;[Red]\-0.0%"/>
    <numFmt numFmtId="168" formatCode="0,000;[Red]\-0,000"/>
    <numFmt numFmtId="169" formatCode="_(* #,##0.0_);_(* \(#,##0.0\);_(* &quot;-&quot;??_);_(@_)"/>
    <numFmt numFmtId="170" formatCode="0.000;[Red]\-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67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0" fillId="4" borderId="0" xfId="0" applyFill="1"/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6" fillId="3" borderId="0" xfId="3" applyFont="1" applyFill="1" applyBorder="1" applyAlignment="1">
      <alignment horizontal="right" vertical="center"/>
    </xf>
    <xf numFmtId="0" fontId="5" fillId="0" borderId="3" xfId="0" applyFont="1" applyBorder="1" applyAlignment="1">
      <alignment vertical="center" wrapText="1"/>
    </xf>
    <xf numFmtId="0" fontId="6" fillId="3" borderId="3" xfId="3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167" fontId="4" fillId="0" borderId="0" xfId="2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>
      <alignment vertical="center"/>
    </xf>
    <xf numFmtId="168" fontId="4" fillId="0" borderId="0" xfId="0" applyNumberFormat="1" applyFont="1" applyFill="1" applyBorder="1" applyAlignment="1">
      <alignment vertical="center"/>
    </xf>
    <xf numFmtId="167" fontId="4" fillId="0" borderId="0" xfId="2" applyNumberFormat="1" applyFont="1" applyFill="1" applyBorder="1" applyAlignment="1">
      <alignment vertical="center"/>
    </xf>
    <xf numFmtId="169" fontId="4" fillId="0" borderId="0" xfId="1" applyNumberFormat="1" applyFont="1" applyFill="1" applyBorder="1" applyAlignment="1">
      <alignment vertical="center"/>
    </xf>
    <xf numFmtId="169" fontId="4" fillId="0" borderId="2" xfId="1" applyNumberFormat="1" applyFont="1" applyFill="1" applyBorder="1" applyAlignment="1">
      <alignment vertical="center"/>
    </xf>
    <xf numFmtId="167" fontId="4" fillId="0" borderId="2" xfId="2" applyNumberFormat="1" applyFont="1" applyFill="1" applyBorder="1" applyAlignment="1">
      <alignment horizontal="right" vertical="center"/>
    </xf>
    <xf numFmtId="166" fontId="4" fillId="0" borderId="2" xfId="2" applyNumberFormat="1" applyFont="1" applyFill="1" applyBorder="1" applyAlignment="1">
      <alignment vertical="center"/>
    </xf>
    <xf numFmtId="164" fontId="4" fillId="0" borderId="2" xfId="1" applyNumberFormat="1" applyFont="1" applyFill="1" applyBorder="1" applyAlignment="1">
      <alignment vertical="center"/>
    </xf>
    <xf numFmtId="168" fontId="4" fillId="0" borderId="2" xfId="0" applyNumberFormat="1" applyFont="1" applyFill="1" applyBorder="1" applyAlignment="1">
      <alignment vertical="center"/>
    </xf>
    <xf numFmtId="167" fontId="4" fillId="0" borderId="2" xfId="2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164" fontId="4" fillId="0" borderId="5" xfId="1" applyNumberFormat="1" applyFont="1" applyFill="1" applyBorder="1" applyAlignment="1">
      <alignment vertical="center"/>
    </xf>
    <xf numFmtId="167" fontId="4" fillId="0" borderId="5" xfId="2" applyNumberFormat="1" applyFont="1" applyFill="1" applyBorder="1" applyAlignment="1">
      <alignment horizontal="right" vertical="center"/>
    </xf>
    <xf numFmtId="166" fontId="4" fillId="0" borderId="5" xfId="2" applyNumberFormat="1" applyFont="1" applyFill="1" applyBorder="1" applyAlignment="1">
      <alignment vertical="center"/>
    </xf>
    <xf numFmtId="168" fontId="4" fillId="0" borderId="5" xfId="0" applyNumberFormat="1" applyFont="1" applyFill="1" applyBorder="1" applyAlignment="1">
      <alignment vertical="center"/>
    </xf>
    <xf numFmtId="167" fontId="4" fillId="0" borderId="5" xfId="2" applyNumberFormat="1" applyFont="1" applyFill="1" applyBorder="1" applyAlignment="1">
      <alignment vertical="center"/>
    </xf>
    <xf numFmtId="166" fontId="4" fillId="0" borderId="3" xfId="2" applyNumberFormat="1" applyFont="1" applyFill="1" applyBorder="1" applyAlignment="1">
      <alignment vertical="center"/>
    </xf>
    <xf numFmtId="168" fontId="4" fillId="0" borderId="3" xfId="0" applyNumberFormat="1" applyFont="1" applyFill="1" applyBorder="1" applyAlignment="1">
      <alignment vertical="center"/>
    </xf>
    <xf numFmtId="167" fontId="4" fillId="0" borderId="3" xfId="2" applyNumberFormat="1" applyFont="1" applyFill="1" applyBorder="1" applyAlignment="1">
      <alignment vertical="center"/>
    </xf>
    <xf numFmtId="164" fontId="4" fillId="0" borderId="0" xfId="0" applyNumberFormat="1" applyFont="1" applyAlignment="1">
      <alignment vertical="center"/>
    </xf>
    <xf numFmtId="43" fontId="4" fillId="0" borderId="0" xfId="1" applyNumberFormat="1" applyFont="1" applyFill="1" applyBorder="1" applyAlignment="1">
      <alignment vertical="center"/>
    </xf>
    <xf numFmtId="170" fontId="4" fillId="0" borderId="0" xfId="0" applyNumberFormat="1" applyFont="1" applyFill="1" applyBorder="1" applyAlignment="1">
      <alignment vertical="center"/>
    </xf>
    <xf numFmtId="170" fontId="4" fillId="0" borderId="2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167" fontId="4" fillId="0" borderId="0" xfId="0" applyNumberFormat="1" applyFont="1"/>
    <xf numFmtId="167" fontId="4" fillId="0" borderId="2" xfId="0" applyNumberFormat="1" applyFont="1" applyBorder="1"/>
    <xf numFmtId="167" fontId="4" fillId="0" borderId="5" xfId="0" applyNumberFormat="1" applyFont="1" applyBorder="1"/>
    <xf numFmtId="167" fontId="4" fillId="0" borderId="3" xfId="0" applyNumberFormat="1" applyFont="1" applyBorder="1"/>
    <xf numFmtId="167" fontId="4" fillId="0" borderId="6" xfId="0" applyNumberFormat="1" applyFont="1" applyBorder="1"/>
    <xf numFmtId="0" fontId="5" fillId="0" borderId="0" xfId="0" applyFont="1"/>
    <xf numFmtId="167" fontId="4" fillId="0" borderId="0" xfId="0" applyNumberFormat="1" applyFont="1" applyBorder="1"/>
    <xf numFmtId="166" fontId="0" fillId="0" borderId="0" xfId="0" applyNumberFormat="1"/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3" applyFont="1" applyFill="1" applyBorder="1" applyAlignment="1">
      <alignment horizontal="right" vertical="center"/>
    </xf>
    <xf numFmtId="0" fontId="5" fillId="4" borderId="3" xfId="0" applyFont="1" applyFill="1" applyBorder="1" applyAlignment="1">
      <alignment vertical="center" wrapText="1"/>
    </xf>
    <xf numFmtId="0" fontId="6" fillId="4" borderId="3" xfId="3" applyFont="1" applyFill="1" applyBorder="1" applyAlignment="1">
      <alignment horizontal="right"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164" fontId="4" fillId="4" borderId="0" xfId="1" applyNumberFormat="1" applyFont="1" applyFill="1" applyBorder="1" applyAlignment="1">
      <alignment vertical="center"/>
    </xf>
    <xf numFmtId="170" fontId="4" fillId="4" borderId="0" xfId="0" applyNumberFormat="1" applyFont="1" applyFill="1" applyBorder="1" applyAlignment="1">
      <alignment vertical="center"/>
    </xf>
    <xf numFmtId="167" fontId="4" fillId="4" borderId="0" xfId="2" applyNumberFormat="1" applyFont="1" applyFill="1" applyBorder="1" applyAlignment="1">
      <alignment horizontal="right" vertical="center"/>
    </xf>
    <xf numFmtId="166" fontId="4" fillId="4" borderId="0" xfId="2" applyNumberFormat="1" applyFont="1" applyFill="1" applyBorder="1" applyAlignment="1">
      <alignment vertical="center"/>
    </xf>
    <xf numFmtId="168" fontId="4" fillId="4" borderId="0" xfId="0" applyNumberFormat="1" applyFont="1" applyFill="1" applyBorder="1" applyAlignment="1">
      <alignment vertical="center"/>
    </xf>
    <xf numFmtId="167" fontId="4" fillId="4" borderId="0" xfId="2" applyNumberFormat="1" applyFont="1" applyFill="1" applyBorder="1" applyAlignment="1">
      <alignment vertical="center"/>
    </xf>
    <xf numFmtId="43" fontId="4" fillId="4" borderId="0" xfId="1" applyNumberFormat="1" applyFont="1" applyFill="1" applyBorder="1" applyAlignment="1">
      <alignment vertical="center"/>
    </xf>
    <xf numFmtId="169" fontId="4" fillId="4" borderId="0" xfId="1" applyNumberFormat="1" applyFont="1" applyFill="1" applyBorder="1" applyAlignment="1">
      <alignment vertical="center"/>
    </xf>
    <xf numFmtId="170" fontId="4" fillId="4" borderId="2" xfId="0" applyNumberFormat="1" applyFont="1" applyFill="1" applyBorder="1" applyAlignment="1">
      <alignment vertical="center"/>
    </xf>
    <xf numFmtId="169" fontId="4" fillId="4" borderId="2" xfId="1" applyNumberFormat="1" applyFont="1" applyFill="1" applyBorder="1" applyAlignment="1">
      <alignment vertical="center"/>
    </xf>
    <xf numFmtId="167" fontId="4" fillId="4" borderId="2" xfId="2" applyNumberFormat="1" applyFont="1" applyFill="1" applyBorder="1" applyAlignment="1">
      <alignment horizontal="right" vertical="center"/>
    </xf>
    <xf numFmtId="166" fontId="4" fillId="4" borderId="2" xfId="2" applyNumberFormat="1" applyFont="1" applyFill="1" applyBorder="1" applyAlignment="1">
      <alignment vertical="center"/>
    </xf>
    <xf numFmtId="164" fontId="4" fillId="4" borderId="2" xfId="1" applyNumberFormat="1" applyFont="1" applyFill="1" applyBorder="1" applyAlignment="1">
      <alignment vertical="center"/>
    </xf>
    <xf numFmtId="168" fontId="4" fillId="4" borderId="2" xfId="0" applyNumberFormat="1" applyFont="1" applyFill="1" applyBorder="1" applyAlignment="1">
      <alignment vertical="center"/>
    </xf>
    <xf numFmtId="167" fontId="4" fillId="4" borderId="2" xfId="2" applyNumberFormat="1" applyFont="1" applyFill="1" applyBorder="1" applyAlignment="1">
      <alignment vertical="center"/>
    </xf>
    <xf numFmtId="9" fontId="4" fillId="0" borderId="0" xfId="2" applyFont="1" applyBorder="1" applyAlignment="1">
      <alignment vertical="center"/>
    </xf>
    <xf numFmtId="166" fontId="4" fillId="0" borderId="0" xfId="2" applyNumberFormat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67" fontId="4" fillId="0" borderId="0" xfId="0" applyNumberFormat="1" applyFont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4" fontId="8" fillId="0" borderId="0" xfId="1" applyNumberFormat="1" applyFont="1" applyFill="1" applyBorder="1" applyAlignment="1">
      <alignment vertical="center"/>
    </xf>
    <xf numFmtId="164" fontId="8" fillId="0" borderId="3" xfId="1" applyNumberFormat="1" applyFont="1" applyFill="1" applyBorder="1" applyAlignment="1">
      <alignment vertical="center"/>
    </xf>
    <xf numFmtId="0" fontId="8" fillId="0" borderId="0" xfId="2" applyNumberFormat="1" applyFont="1" applyFill="1" applyBorder="1" applyAlignment="1">
      <alignment horizontal="right" vertical="center"/>
    </xf>
    <xf numFmtId="0" fontId="8" fillId="0" borderId="3" xfId="2" applyNumberFormat="1" applyFont="1" applyFill="1" applyBorder="1" applyAlignment="1">
      <alignment horizontal="right" vertical="center"/>
    </xf>
    <xf numFmtId="164" fontId="7" fillId="0" borderId="3" xfId="1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vertical="center"/>
    </xf>
    <xf numFmtId="170" fontId="7" fillId="0" borderId="0" xfId="0" applyNumberFormat="1" applyFont="1" applyFill="1" applyBorder="1" applyAlignment="1">
      <alignment vertical="center"/>
    </xf>
    <xf numFmtId="167" fontId="7" fillId="0" borderId="0" xfId="2" applyNumberFormat="1" applyFont="1" applyFill="1" applyBorder="1" applyAlignment="1">
      <alignment horizontal="right" vertical="center"/>
    </xf>
    <xf numFmtId="166" fontId="7" fillId="0" borderId="0" xfId="2" applyNumberFormat="1" applyFont="1" applyFill="1" applyBorder="1" applyAlignment="1">
      <alignment vertical="center"/>
    </xf>
    <xf numFmtId="168" fontId="7" fillId="0" borderId="0" xfId="0" applyNumberFormat="1" applyFont="1" applyFill="1" applyBorder="1" applyAlignment="1">
      <alignment vertical="center"/>
    </xf>
    <xf numFmtId="167" fontId="7" fillId="0" borderId="0" xfId="2" applyNumberFormat="1" applyFont="1" applyFill="1" applyBorder="1" applyAlignment="1">
      <alignment vertical="center"/>
    </xf>
    <xf numFmtId="43" fontId="7" fillId="0" borderId="0" xfId="1" applyNumberFormat="1" applyFont="1" applyFill="1" applyBorder="1" applyAlignment="1">
      <alignment vertical="center"/>
    </xf>
    <xf numFmtId="0" fontId="7" fillId="0" borderId="0" xfId="0" applyFont="1" applyFill="1" applyBorder="1"/>
    <xf numFmtId="169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170" fontId="7" fillId="0" borderId="2" xfId="0" applyNumberFormat="1" applyFont="1" applyFill="1" applyBorder="1" applyAlignment="1">
      <alignment vertical="center"/>
    </xf>
    <xf numFmtId="169" fontId="7" fillId="0" borderId="2" xfId="1" applyNumberFormat="1" applyFont="1" applyFill="1" applyBorder="1" applyAlignment="1">
      <alignment vertical="center"/>
    </xf>
    <xf numFmtId="167" fontId="7" fillId="0" borderId="2" xfId="2" applyNumberFormat="1" applyFont="1" applyFill="1" applyBorder="1" applyAlignment="1">
      <alignment horizontal="right" vertical="center"/>
    </xf>
    <xf numFmtId="166" fontId="7" fillId="0" borderId="2" xfId="2" applyNumberFormat="1" applyFont="1" applyFill="1" applyBorder="1" applyAlignment="1">
      <alignment vertical="center"/>
    </xf>
    <xf numFmtId="164" fontId="7" fillId="0" borderId="2" xfId="1" applyNumberFormat="1" applyFont="1" applyFill="1" applyBorder="1" applyAlignment="1">
      <alignment vertical="center"/>
    </xf>
    <xf numFmtId="168" fontId="7" fillId="0" borderId="2" xfId="0" applyNumberFormat="1" applyFont="1" applyFill="1" applyBorder="1" applyAlignment="1">
      <alignment vertical="center"/>
    </xf>
    <xf numFmtId="167" fontId="7" fillId="0" borderId="2" xfId="2" applyNumberFormat="1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165" fontId="7" fillId="0" borderId="5" xfId="0" applyNumberFormat="1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164" fontId="7" fillId="0" borderId="5" xfId="1" applyNumberFormat="1" applyFont="1" applyFill="1" applyBorder="1" applyAlignment="1">
      <alignment vertical="center"/>
    </xf>
    <xf numFmtId="167" fontId="7" fillId="0" borderId="5" xfId="2" applyNumberFormat="1" applyFont="1" applyFill="1" applyBorder="1" applyAlignment="1">
      <alignment horizontal="right" vertical="center"/>
    </xf>
    <xf numFmtId="166" fontId="7" fillId="0" borderId="5" xfId="2" applyNumberFormat="1" applyFont="1" applyFill="1" applyBorder="1" applyAlignment="1">
      <alignment vertical="center"/>
    </xf>
    <xf numFmtId="168" fontId="7" fillId="0" borderId="5" xfId="0" applyNumberFormat="1" applyFont="1" applyFill="1" applyBorder="1" applyAlignment="1">
      <alignment vertical="center"/>
    </xf>
    <xf numFmtId="167" fontId="7" fillId="0" borderId="5" xfId="2" applyNumberFormat="1" applyFont="1" applyFill="1" applyBorder="1" applyAlignment="1">
      <alignment vertical="center"/>
    </xf>
    <xf numFmtId="0" fontId="7" fillId="0" borderId="0" xfId="2" applyNumberFormat="1" applyFont="1" applyFill="1" applyBorder="1" applyAlignment="1">
      <alignment horizontal="right" vertical="center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7" fillId="0" borderId="3" xfId="2" applyNumberFormat="1" applyFont="1" applyFill="1" applyBorder="1" applyAlignment="1">
      <alignment horizontal="right" vertical="center"/>
    </xf>
    <xf numFmtId="166" fontId="7" fillId="0" borderId="3" xfId="2" applyNumberFormat="1" applyFont="1" applyFill="1" applyBorder="1" applyAlignment="1">
      <alignment vertical="center"/>
    </xf>
    <xf numFmtId="168" fontId="7" fillId="0" borderId="3" xfId="0" applyNumberFormat="1" applyFont="1" applyFill="1" applyBorder="1" applyAlignment="1">
      <alignment vertical="center"/>
    </xf>
    <xf numFmtId="167" fontId="7" fillId="0" borderId="3" xfId="2" applyNumberFormat="1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167" fontId="4" fillId="0" borderId="0" xfId="0" applyNumberFormat="1" applyFont="1" applyFill="1"/>
    <xf numFmtId="0" fontId="0" fillId="0" borderId="0" xfId="0" applyFill="1"/>
    <xf numFmtId="166" fontId="0" fillId="0" borderId="0" xfId="0" applyNumberFormat="1" applyFill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1" applyNumberFormat="1" applyFont="1"/>
    <xf numFmtId="2" fontId="0" fillId="4" borderId="0" xfId="0" applyNumberFormat="1" applyFill="1"/>
    <xf numFmtId="2" fontId="0" fillId="4" borderId="0" xfId="1" applyNumberFormat="1" applyFont="1" applyFill="1"/>
    <xf numFmtId="0" fontId="4" fillId="0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4"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showGridLines="0" topLeftCell="F4" workbookViewId="0">
      <selection activeCell="Q15" sqref="Q15"/>
    </sheetView>
  </sheetViews>
  <sheetFormatPr defaultColWidth="8.875" defaultRowHeight="15.75" x14ac:dyDescent="0.25"/>
  <cols>
    <col min="1" max="1" width="4.125" customWidth="1"/>
    <col min="2" max="2" width="32.625" bestFit="1" customWidth="1"/>
    <col min="3" max="10" width="8" customWidth="1"/>
    <col min="11" max="11" width="5.125" customWidth="1"/>
    <col min="12" max="12" width="32.625" bestFit="1" customWidth="1"/>
    <col min="13" max="13" width="8.375" bestFit="1" customWidth="1"/>
    <col min="14" max="15" width="8" bestFit="1" customWidth="1"/>
    <col min="16" max="16" width="7.375" bestFit="1" customWidth="1"/>
    <col min="17" max="17" width="8.375" bestFit="1" customWidth="1"/>
    <col min="18" max="19" width="8" bestFit="1" customWidth="1"/>
    <col min="20" max="20" width="7.375" bestFit="1" customWidth="1"/>
  </cols>
  <sheetData>
    <row r="1" spans="2:20" x14ac:dyDescent="0.25">
      <c r="B1" s="67" t="s">
        <v>69</v>
      </c>
      <c r="L1" s="67" t="s">
        <v>59</v>
      </c>
    </row>
    <row r="2" spans="2:20" ht="16.5" thickBot="1" x14ac:dyDescent="0.3"/>
    <row r="3" spans="2:20" ht="16.5" thickTop="1" x14ac:dyDescent="0.25">
      <c r="B3" s="60"/>
      <c r="C3" s="165" t="s">
        <v>60</v>
      </c>
      <c r="D3" s="165"/>
      <c r="E3" s="165"/>
      <c r="F3" s="165"/>
      <c r="G3" s="165" t="s">
        <v>55</v>
      </c>
      <c r="H3" s="165"/>
      <c r="I3" s="165"/>
      <c r="J3" s="165"/>
      <c r="L3" s="60"/>
      <c r="M3" s="165" t="s">
        <v>60</v>
      </c>
      <c r="N3" s="165"/>
      <c r="O3" s="165"/>
      <c r="P3" s="165"/>
      <c r="Q3" s="165" t="s">
        <v>55</v>
      </c>
      <c r="R3" s="165"/>
      <c r="S3" s="165"/>
      <c r="T3" s="165"/>
    </row>
    <row r="4" spans="2:20" x14ac:dyDescent="0.25">
      <c r="B4" s="7" t="s">
        <v>18</v>
      </c>
      <c r="C4" s="26" t="s">
        <v>56</v>
      </c>
      <c r="D4" s="26" t="s">
        <v>57</v>
      </c>
      <c r="E4" s="26" t="s">
        <v>58</v>
      </c>
      <c r="F4" s="26" t="s">
        <v>27</v>
      </c>
      <c r="G4" s="26" t="s">
        <v>56</v>
      </c>
      <c r="H4" s="26" t="s">
        <v>57</v>
      </c>
      <c r="I4" s="26" t="s">
        <v>58</v>
      </c>
      <c r="J4" s="26" t="s">
        <v>27</v>
      </c>
      <c r="L4" s="7" t="s">
        <v>18</v>
      </c>
      <c r="M4" s="26" t="s">
        <v>56</v>
      </c>
      <c r="N4" s="26" t="s">
        <v>57</v>
      </c>
      <c r="O4" s="26" t="s">
        <v>58</v>
      </c>
      <c r="P4" s="26" t="s">
        <v>27</v>
      </c>
      <c r="Q4" s="26" t="s">
        <v>56</v>
      </c>
      <c r="R4" s="26" t="s">
        <v>57</v>
      </c>
      <c r="S4" s="26" t="s">
        <v>58</v>
      </c>
      <c r="T4" s="26" t="s">
        <v>27</v>
      </c>
    </row>
    <row r="5" spans="2:20" x14ac:dyDescent="0.25">
      <c r="B5" s="24" t="s">
        <v>31</v>
      </c>
      <c r="C5" s="62">
        <f>'FAC 2002-2012 BUS'!I13</f>
        <v>-8.3201366750120909E-2</v>
      </c>
      <c r="D5" s="62">
        <f>'FAC 2002-2012 BUS'!I41</f>
        <v>-0.15797851612432678</v>
      </c>
      <c r="E5" s="62">
        <f>'FAC 2002-2012 BUS'!I69</f>
        <v>-0.20562671932512044</v>
      </c>
      <c r="F5" s="62">
        <f>'FAC 2002-2012 BUS'!I97</f>
        <v>-0.10218846172042284</v>
      </c>
      <c r="G5" s="62">
        <f>'FAC 2002-2012 BUS'!AD13</f>
        <v>-5.3780399188901519E-2</v>
      </c>
      <c r="H5" s="62">
        <f>'FAC 2002-2012 BUS'!AD41</f>
        <v>-1.6087428227624677E-2</v>
      </c>
      <c r="I5" s="62">
        <f>'FAC 2002-2012 BUS'!AD69</f>
        <v>0.14193347205626602</v>
      </c>
      <c r="J5" s="62">
        <f>'FAC 2002-2012 BUS'!AD97</f>
        <v>-6.0991797921781561E-2</v>
      </c>
      <c r="L5" s="24" t="s">
        <v>31</v>
      </c>
      <c r="M5" s="62">
        <f>'FAC 2012-2018 BUS'!I13</f>
        <v>4.2113135218866837E-2</v>
      </c>
      <c r="N5" s="62">
        <f>'FAC 2012-2018 BUS'!I41</f>
        <v>0.11904455749969589</v>
      </c>
      <c r="O5" s="62">
        <f>'FAC 2012-2018 BUS'!I69</f>
        <v>9.0429722385817701E-2</v>
      </c>
      <c r="P5" s="62">
        <f>'FAC 2012-2018 BUS'!I97</f>
        <v>1.1857276845904874E-2</v>
      </c>
      <c r="Q5" s="62">
        <f>'FAC 2012-2018 BUS'!AD13</f>
        <v>3.4056167646117817E-2</v>
      </c>
      <c r="R5" s="62">
        <f>'FAC 2012-2018 BUS'!AD41</f>
        <v>6.6601807986734304E-2</v>
      </c>
      <c r="S5" s="62">
        <f>'FAC 2012-2018 BUS'!AD69</f>
        <v>5.7543035336808511E-2</v>
      </c>
      <c r="T5" s="62">
        <f>'FAC 2012-2018 BUS'!AD97</f>
        <v>6.9523424883043824E-3</v>
      </c>
    </row>
    <row r="6" spans="2:20" s="158" customFormat="1" x14ac:dyDescent="0.25">
      <c r="B6" s="24" t="s">
        <v>52</v>
      </c>
      <c r="C6" s="157">
        <f>'FAC 2002-2012 BUS'!I14</f>
        <v>0.13503017608498125</v>
      </c>
      <c r="D6" s="157">
        <f>'FAC 2002-2012 BUS'!I42</f>
        <v>7.3913495755720593E-2</v>
      </c>
      <c r="E6" s="157">
        <f>'FAC 2002-2012 BUS'!I70</f>
        <v>-8.3097923331791668E-2</v>
      </c>
      <c r="F6" s="157">
        <f>'FAC 2002-2012 BUS'!I98</f>
        <v>0.39766368036003485</v>
      </c>
      <c r="G6" s="157">
        <f>'FAC 2002-2012 BUS'!AD14</f>
        <v>-3.940196072897189E-2</v>
      </c>
      <c r="H6" s="157">
        <f>'FAC 2002-2012 BUS'!AD42</f>
        <v>-4.8002522664061235E-2</v>
      </c>
      <c r="I6" s="157">
        <f>'FAC 2002-2012 BUS'!AD70</f>
        <v>2.5446714808737187E-2</v>
      </c>
      <c r="J6" s="157">
        <f>'FAC 2002-2012 BUS'!AD98</f>
        <v>-0.10718333822139497</v>
      </c>
      <c r="L6" s="24" t="s">
        <v>52</v>
      </c>
      <c r="M6" s="157">
        <f>'FAC 2012-2018 BUS'!I14</f>
        <v>-3.75439131738875E-4</v>
      </c>
      <c r="N6" s="157">
        <f>'FAC 2012-2018 BUS'!I42</f>
        <v>1.6103107567393415E-2</v>
      </c>
      <c r="O6" s="157">
        <f>'FAC 2012-2018 BUS'!I70</f>
        <v>0.17806302158701182</v>
      </c>
      <c r="P6" s="157">
        <f>'FAC 2012-2018 BUS'!I98</f>
        <v>0.25866623497692309</v>
      </c>
      <c r="Q6" s="157">
        <f>'FAC 2012-2018 BUS'!AD14</f>
        <v>-2.8939864438471308E-3</v>
      </c>
      <c r="R6" s="157">
        <f>'FAC 2012-2018 BUS'!AD42</f>
        <v>-3.6287103543068628E-3</v>
      </c>
      <c r="S6" s="157">
        <f>'FAC 2012-2018 BUS'!AD70</f>
        <v>-4.3074516728050669E-2</v>
      </c>
      <c r="T6" s="157">
        <f>'FAC 2012-2018 BUS'!AD98</f>
        <v>-7.5067295739627019E-2</v>
      </c>
    </row>
    <row r="7" spans="2:20" s="158" customFormat="1" x14ac:dyDescent="0.25">
      <c r="B7" s="114" t="s">
        <v>79</v>
      </c>
      <c r="C7" s="157" t="str">
        <f>'FAC 2002-2012 BUS'!I15</f>
        <v>-</v>
      </c>
      <c r="D7" s="157" t="str">
        <f>'FAC 2002-2012 BUS'!I43</f>
        <v>-</v>
      </c>
      <c r="E7" s="157" t="str">
        <f>'FAC 2002-2012 BUS'!I71</f>
        <v>-</v>
      </c>
      <c r="F7" s="157" t="str">
        <f>'FAC 2002-2012 BUS'!I99</f>
        <v>-</v>
      </c>
      <c r="G7" s="157" t="e">
        <f>'FAC 2002-2012 BUS'!AD15</f>
        <v>#REF!</v>
      </c>
      <c r="H7" s="157" t="e">
        <f>'FAC 2002-2012 BUS'!AD43</f>
        <v>#REF!</v>
      </c>
      <c r="I7" s="157" t="e">
        <f>'FAC 2002-2012 BUS'!AD71</f>
        <v>#REF!</v>
      </c>
      <c r="J7" s="157" t="e">
        <f>'FAC 2002-2012 BUS'!AD99</f>
        <v>#REF!</v>
      </c>
      <c r="L7" s="114" t="s">
        <v>79</v>
      </c>
      <c r="M7" s="157" t="str">
        <f>'FAC 2012-2018 BUS'!I15</f>
        <v>-</v>
      </c>
      <c r="N7" s="157" t="str">
        <f>'FAC 2012-2018 BUS'!I43</f>
        <v>-</v>
      </c>
      <c r="O7" s="157" t="str">
        <f>'FAC 2012-2018 BUS'!I71</f>
        <v>-</v>
      </c>
      <c r="P7" s="157" t="str">
        <f>'FAC 2012-2018 BUS'!I99</f>
        <v>-</v>
      </c>
      <c r="Q7" s="157" t="e">
        <f>'FAC 2012-2018 BUS'!AD15</f>
        <v>#REF!</v>
      </c>
      <c r="R7" s="157" t="e">
        <f>'FAC 2012-2018 BUS'!AD43</f>
        <v>#REF!</v>
      </c>
      <c r="S7" s="157" t="e">
        <f>'FAC 2012-2018 BUS'!AD71</f>
        <v>#REF!</v>
      </c>
      <c r="T7" s="157" t="e">
        <f>'FAC 2012-2018 BUS'!AD99</f>
        <v>#REF!</v>
      </c>
    </row>
    <row r="8" spans="2:20" s="158" customFormat="1" x14ac:dyDescent="0.25">
      <c r="B8" s="114" t="s">
        <v>80</v>
      </c>
      <c r="C8" s="157" t="str">
        <f>'FAC 2002-2012 BUS'!I16</f>
        <v>-</v>
      </c>
      <c r="D8" s="157" t="str">
        <f>'FAC 2002-2012 BUS'!I44</f>
        <v>-</v>
      </c>
      <c r="E8" s="157" t="str">
        <f>'FAC 2002-2012 BUS'!I72</f>
        <v>-</v>
      </c>
      <c r="F8" s="157" t="str">
        <f>'FAC 2002-2012 BUS'!I100</f>
        <v>-</v>
      </c>
      <c r="G8" s="157">
        <f>'FAC 2002-2012 BUS'!AD16</f>
        <v>0</v>
      </c>
      <c r="H8" s="157">
        <f>'FAC 2002-2012 BUS'!AD44</f>
        <v>0</v>
      </c>
      <c r="I8" s="157">
        <f>'FAC 2002-2012 BUS'!AD72</f>
        <v>0</v>
      </c>
      <c r="J8" s="157">
        <f>'FAC 2002-2012 BUS'!AD100</f>
        <v>0</v>
      </c>
      <c r="L8" s="114" t="s">
        <v>80</v>
      </c>
      <c r="M8" s="157" t="str">
        <f>'FAC 2012-2018 BUS'!I16</f>
        <v>-</v>
      </c>
      <c r="N8" s="157" t="str">
        <f>'FAC 2012-2018 BUS'!I44</f>
        <v>-</v>
      </c>
      <c r="O8" s="157" t="str">
        <f>'FAC 2012-2018 BUS'!I72</f>
        <v>-</v>
      </c>
      <c r="P8" s="157" t="str">
        <f>'FAC 2012-2018 BUS'!I100</f>
        <v>-</v>
      </c>
      <c r="Q8" s="157">
        <f>'FAC 2012-2018 BUS'!AD16</f>
        <v>0</v>
      </c>
      <c r="R8" s="157">
        <f>'FAC 2012-2018 BUS'!AD44</f>
        <v>0</v>
      </c>
      <c r="S8" s="157">
        <f>'FAC 2012-2018 BUS'!AD72</f>
        <v>0</v>
      </c>
      <c r="T8" s="157">
        <f>'FAC 2012-2018 BUS'!AD100</f>
        <v>0</v>
      </c>
    </row>
    <row r="9" spans="2:20" s="158" customFormat="1" x14ac:dyDescent="0.25">
      <c r="B9" s="24" t="s">
        <v>48</v>
      </c>
      <c r="C9" s="157">
        <f>'FAC 2002-2012 BUS'!I17</f>
        <v>5.5631822363825911E-2</v>
      </c>
      <c r="D9" s="157">
        <f>'FAC 2002-2012 BUS'!I45</f>
        <v>5.7883484469767321E-2</v>
      </c>
      <c r="E9" s="157">
        <f>'FAC 2002-2012 BUS'!I73</f>
        <v>-2.750761277613889E-2</v>
      </c>
      <c r="F9" s="157">
        <f>'FAC 2002-2012 BUS'!I101</f>
        <v>8.606219574635432E-2</v>
      </c>
      <c r="G9" s="157">
        <f>'FAC 2002-2012 BUS'!AD17</f>
        <v>3.0456761880130707E-2</v>
      </c>
      <c r="H9" s="157">
        <f>'FAC 2002-2012 BUS'!AD45</f>
        <v>4.4301929156330612E-2</v>
      </c>
      <c r="I9" s="157">
        <f>'FAC 2002-2012 BUS'!AD73</f>
        <v>7.1897391432819299E-2</v>
      </c>
      <c r="J9" s="157">
        <f>'FAC 2002-2012 BUS'!AD101</f>
        <v>1.9657868996305426E-2</v>
      </c>
      <c r="L9" s="24" t="s">
        <v>48</v>
      </c>
      <c r="M9" s="157">
        <f>'FAC 2012-2018 BUS'!I17</f>
        <v>6.2897263194922726E-2</v>
      </c>
      <c r="N9" s="157">
        <f>'FAC 2012-2018 BUS'!I45</f>
        <v>7.9321462308145962E-2</v>
      </c>
      <c r="O9" s="157">
        <f>'FAC 2012-2018 BUS'!I73</f>
        <v>5.7606229465552161E-2</v>
      </c>
      <c r="P9" s="157">
        <f>'FAC 2012-2018 BUS'!I101</f>
        <v>6.8027813555046501E-2</v>
      </c>
      <c r="Q9" s="157">
        <f>'FAC 2012-2018 BUS'!AD17</f>
        <v>1.5910544145800058E-2</v>
      </c>
      <c r="R9" s="157">
        <f>'FAC 2012-2018 BUS'!AD45</f>
        <v>1.8891641015770143E-2</v>
      </c>
      <c r="S9" s="157">
        <f>'FAC 2012-2018 BUS'!AD73</f>
        <v>1.266873369267617E-2</v>
      </c>
      <c r="T9" s="157">
        <f>'FAC 2012-2018 BUS'!AD101</f>
        <v>1.439660824262292E-2</v>
      </c>
    </row>
    <row r="10" spans="2:20" x14ac:dyDescent="0.25">
      <c r="B10" s="24" t="s">
        <v>72</v>
      </c>
      <c r="C10" s="62">
        <f>'FAC 2002-2012 BUS'!I18</f>
        <v>-2.1567179625815891E-2</v>
      </c>
      <c r="D10" s="62">
        <f>'FAC 2002-2012 BUS'!I46</f>
        <v>-7.4883853247743382E-2</v>
      </c>
      <c r="E10" s="62">
        <f>'FAC 2002-2012 BUS'!I74</f>
        <v>-0.15821754182039416</v>
      </c>
      <c r="F10" s="62">
        <f>'FAC 2002-2012 BUS'!I102</f>
        <v>5.4414700389220361E-3</v>
      </c>
      <c r="G10" s="62">
        <f>'FAC 2002-2012 BUS'!AD18</f>
        <v>-1.4248708909552833E-2</v>
      </c>
      <c r="H10" s="62">
        <f>'FAC 2002-2012 BUS'!AD46</f>
        <v>-3.6020811070895761E-2</v>
      </c>
      <c r="I10" s="62">
        <f>'FAC 2002-2012 BUS'!AD74</f>
        <v>-5.7605855730531799E-2</v>
      </c>
      <c r="J10" s="62">
        <f>'FAC 2002-2012 BUS'!AD102</f>
        <v>4.1332431199384689E-3</v>
      </c>
      <c r="L10" s="24" t="s">
        <v>72</v>
      </c>
      <c r="M10" s="62">
        <f>'FAC 2012-2018 BUS'!I18</f>
        <v>-1.5913233680072691E-3</v>
      </c>
      <c r="N10" s="62">
        <f>'FAC 2012-2018 BUS'!I46</f>
        <v>-1.1956612095927355E-2</v>
      </c>
      <c r="O10" s="62">
        <f>'FAC 2012-2018 BUS'!I74</f>
        <v>-1.8881680373021292E-2</v>
      </c>
      <c r="P10" s="62">
        <f>'FAC 2012-2018 BUS'!I102</f>
        <v>1.0437057161151397E-2</v>
      </c>
      <c r="Q10" s="62">
        <f>'FAC 2012-2018 BUS'!AD18</f>
        <v>-7.866374004689556E-4</v>
      </c>
      <c r="R10" s="62">
        <f>'FAC 2012-2018 BUS'!AD46</f>
        <v>-4.299711148346143E-3</v>
      </c>
      <c r="S10" s="62">
        <f>'FAC 2012-2018 BUS'!AD74</f>
        <v>-2.9451312655682897E-3</v>
      </c>
      <c r="T10" s="62">
        <f>'FAC 2012-2018 BUS'!AD102</f>
        <v>6.7760747297421573E-3</v>
      </c>
    </row>
    <row r="11" spans="2:20" x14ac:dyDescent="0.25">
      <c r="B11" s="24" t="s">
        <v>49</v>
      </c>
      <c r="C11" s="62">
        <f>'FAC 2002-2012 BUS'!I19</f>
        <v>1.0712225107968747</v>
      </c>
      <c r="D11" s="62">
        <f>'FAC 2002-2012 BUS'!I47</f>
        <v>1.0678012135282486</v>
      </c>
      <c r="E11" s="62">
        <f>'FAC 2002-2012 BUS'!I75</f>
        <v>1.0679576257475252</v>
      </c>
      <c r="F11" s="62">
        <f>'FAC 2002-2012 BUS'!I103</f>
        <v>1.0817122593718338</v>
      </c>
      <c r="G11" s="62">
        <f>'FAC 2002-2012 BUS'!AD19</f>
        <v>8.6334123861683959E-2</v>
      </c>
      <c r="H11" s="62">
        <f>'FAC 2002-2012 BUS'!AD47</f>
        <v>9.4603973219841986E-2</v>
      </c>
      <c r="I11" s="62">
        <f>'FAC 2002-2012 BUS'!AD75</f>
        <v>0.15003906793736652</v>
      </c>
      <c r="J11" s="62">
        <f>'FAC 2002-2012 BUS'!AD103</f>
        <v>8.1481028601232519E-2</v>
      </c>
      <c r="L11" s="24" t="s">
        <v>49</v>
      </c>
      <c r="M11" s="62">
        <f>'FAC 2012-2018 BUS'!I19</f>
        <v>-0.26427344258628593</v>
      </c>
      <c r="N11" s="62">
        <f>'FAC 2012-2018 BUS'!I47</f>
        <v>-0.28803125696077803</v>
      </c>
      <c r="O11" s="62">
        <f>'FAC 2012-2018 BUS'!I75</f>
        <v>-0.29484374808660729</v>
      </c>
      <c r="P11" s="62">
        <f>'FAC 2012-2018 BUS'!I103</f>
        <v>-0.28941668897379358</v>
      </c>
      <c r="Q11" s="62">
        <f>'FAC 2012-2018 BUS'!AD19</f>
        <v>-3.6889296800049827E-2</v>
      </c>
      <c r="R11" s="62">
        <f>'FAC 2012-2018 BUS'!AD47</f>
        <v>-4.1147624366904639E-2</v>
      </c>
      <c r="S11" s="62">
        <f>'FAC 2012-2018 BUS'!AD75</f>
        <v>-4.3035437746663296E-2</v>
      </c>
      <c r="T11" s="62">
        <f>'FAC 2012-2018 BUS'!AD103</f>
        <v>-3.6702038119143639E-2</v>
      </c>
    </row>
    <row r="12" spans="2:20" x14ac:dyDescent="0.25">
      <c r="B12" s="24" t="s">
        <v>46</v>
      </c>
      <c r="C12" s="62">
        <f>'FAC 2002-2012 BUS'!I20</f>
        <v>-0.16494461462244669</v>
      </c>
      <c r="D12" s="62">
        <f>'FAC 2002-2012 BUS'!I48</f>
        <v>-0.19154572575705331</v>
      </c>
      <c r="E12" s="62">
        <f>'FAC 2002-2012 BUS'!I76</f>
        <v>-0.24217564677153114</v>
      </c>
      <c r="F12" s="62">
        <f>'FAC 2002-2012 BUS'!I104</f>
        <v>-0.19971606355699134</v>
      </c>
      <c r="G12" s="62">
        <f>'FAC 2002-2012 BUS'!AD20</f>
        <v>5.135739966271146E-2</v>
      </c>
      <c r="H12" s="62">
        <f>'FAC 2002-2012 BUS'!AD48</f>
        <v>6.1249361487057397E-2</v>
      </c>
      <c r="I12" s="62">
        <f>'FAC 2002-2012 BUS'!AD76</f>
        <v>9.7798458890439754E-2</v>
      </c>
      <c r="J12" s="62">
        <f>'FAC 2002-2012 BUS'!AD104</f>
        <v>4.9734337107123522E-2</v>
      </c>
      <c r="L12" s="24" t="s">
        <v>46</v>
      </c>
      <c r="M12" s="62">
        <f>'FAC 2012-2018 BUS'!I20</f>
        <v>0.12479563574969244</v>
      </c>
      <c r="N12" s="62">
        <f>'FAC 2012-2018 BUS'!I48</f>
        <v>9.5252733490610808E-2</v>
      </c>
      <c r="O12" s="62">
        <f>'FAC 2012-2018 BUS'!I76</f>
        <v>8.3969333643664212E-2</v>
      </c>
      <c r="P12" s="62">
        <f>'FAC 2012-2018 BUS'!I104</f>
        <v>8.3566354398319831E-2</v>
      </c>
      <c r="Q12" s="62">
        <f>'FAC 2012-2018 BUS'!AD20</f>
        <v>-2.4709508656611985E-2</v>
      </c>
      <c r="R12" s="62">
        <f>'FAC 2012-2018 BUS'!AD48</f>
        <v>-1.951067457365601E-2</v>
      </c>
      <c r="S12" s="62">
        <f>'FAC 2012-2018 BUS'!AD76</f>
        <v>-1.8291385694756288E-2</v>
      </c>
      <c r="T12" s="62">
        <f>'FAC 2012-2018 BUS'!AD104</f>
        <v>-1.5842940327779675E-2</v>
      </c>
    </row>
    <row r="13" spans="2:20" x14ac:dyDescent="0.25">
      <c r="B13" s="24" t="s">
        <v>62</v>
      </c>
      <c r="C13" s="62">
        <f>'FAC 2002-2012 BUS'!I21</f>
        <v>4.1594878753359321E-3</v>
      </c>
      <c r="D13" s="62">
        <f>'FAC 2002-2012 BUS'!I49</f>
        <v>5.6459716000271554E-2</v>
      </c>
      <c r="E13" s="62">
        <f>'FAC 2002-2012 BUS'!I77</f>
        <v>9.6355141719019821E-2</v>
      </c>
      <c r="F13" s="62">
        <f>'FAC 2002-2012 BUS'!I105</f>
        <v>-6.3071586250362799E-3</v>
      </c>
      <c r="G13" s="62">
        <f>'FAC 2002-2012 BUS'!AD21</f>
        <v>1.3562174596878174E-3</v>
      </c>
      <c r="H13" s="62">
        <f>'FAC 2002-2012 BUS'!AD49</f>
        <v>8.7954158366877113E-3</v>
      </c>
      <c r="I13" s="62">
        <f>'FAC 2002-2012 BUS'!AD77</f>
        <v>1.8818793447690545E-2</v>
      </c>
      <c r="J13" s="62">
        <f>'FAC 2002-2012 BUS'!AD105</f>
        <v>-2.9216575984308798E-3</v>
      </c>
      <c r="L13" s="24" t="s">
        <v>62</v>
      </c>
      <c r="M13" s="62">
        <f>'FAC 2012-2018 BUS'!I21</f>
        <v>-8.6621117669988812E-2</v>
      </c>
      <c r="N13" s="62">
        <f>'FAC 2012-2018 BUS'!I49</f>
        <v>-0.12807270872960053</v>
      </c>
      <c r="O13" s="62">
        <f>'FAC 2012-2018 BUS'!I77</f>
        <v>-4.7947899022480867E-2</v>
      </c>
      <c r="P13" s="62">
        <f>'FAC 2012-2018 BUS'!I105</f>
        <v>-4.7603935258648034E-2</v>
      </c>
      <c r="Q13" s="62">
        <f>'FAC 2012-2018 BUS'!AD21</f>
        <v>-8.268540222624016E-3</v>
      </c>
      <c r="R13" s="62">
        <f>'FAC 2012-2018 BUS'!AD49</f>
        <v>-9.9182844497927303E-3</v>
      </c>
      <c r="S13" s="62">
        <f>'FAC 2012-2018 BUS'!AD77</f>
        <v>-2.9331839003397448E-3</v>
      </c>
      <c r="T13" s="62">
        <f>'FAC 2012-2018 BUS'!AD105</f>
        <v>-1.394451498799704E-2</v>
      </c>
    </row>
    <row r="14" spans="2:20" x14ac:dyDescent="0.25">
      <c r="B14" s="24" t="s">
        <v>47</v>
      </c>
      <c r="C14" s="62">
        <f>'FAC 2002-2012 BUS'!I22</f>
        <v>0.26457677383977884</v>
      </c>
      <c r="D14" s="62">
        <f>'FAC 2002-2012 BUS'!I50</f>
        <v>0.25044805039857976</v>
      </c>
      <c r="E14" s="62">
        <f>'FAC 2002-2012 BUS'!I78</f>
        <v>0.14893276125478505</v>
      </c>
      <c r="F14" s="62">
        <f>'FAC 2002-2012 BUS'!I106</f>
        <v>0.17142857142857126</v>
      </c>
      <c r="G14" s="62">
        <f>'FAC 2002-2012 BUS'!AD22</f>
        <v>-8.6318166534208422E-3</v>
      </c>
      <c r="H14" s="62">
        <f>'FAC 2002-2012 BUS'!AD50</f>
        <v>-7.2925928825150711E-3</v>
      </c>
      <c r="I14" s="62">
        <f>'FAC 2002-2012 BUS'!AD78</f>
        <v>-7.5510787277238093E-3</v>
      </c>
      <c r="J14" s="62">
        <f>'FAC 2002-2012 BUS'!AD106</f>
        <v>-4.2505491541368805E-3</v>
      </c>
      <c r="L14" s="24" t="s">
        <v>47</v>
      </c>
      <c r="M14" s="62">
        <f>'FAC 2012-2018 BUS'!I22</f>
        <v>0.22686091383672236</v>
      </c>
      <c r="N14" s="62">
        <f>'FAC 2012-2018 BUS'!I50</f>
        <v>0.32541950976214018</v>
      </c>
      <c r="O14" s="62">
        <f>'FAC 2012-2018 BUS'!I78</f>
        <v>0.35081042185348199</v>
      </c>
      <c r="P14" s="62">
        <f>'FAC 2012-2018 BUS'!I106</f>
        <v>0.12195121951219523</v>
      </c>
      <c r="Q14" s="62">
        <f>'FAC 2012-2018 BUS'!AD22</f>
        <v>-7.8769764656817839E-3</v>
      </c>
      <c r="R14" s="62">
        <f>'FAC 2012-2018 BUS'!AD50</f>
        <v>-9.4161072486229624E-3</v>
      </c>
      <c r="S14" s="62">
        <f>'FAC 2012-2018 BUS'!AD78</f>
        <v>-9.0738856158184365E-3</v>
      </c>
      <c r="T14" s="62">
        <f>'FAC 2012-2018 BUS'!AD106</f>
        <v>-3.2733796212783967E-3</v>
      </c>
    </row>
    <row r="15" spans="2:20" x14ac:dyDescent="0.25">
      <c r="B15" s="24" t="s">
        <v>83</v>
      </c>
      <c r="C15" s="107"/>
      <c r="D15" s="107"/>
      <c r="E15" s="107"/>
      <c r="F15" s="107"/>
      <c r="G15" s="62">
        <f>'FAC 2002-2012 BUS'!AD23</f>
        <v>-8.3422843510199795E-4</v>
      </c>
      <c r="H15" s="62">
        <f>'FAC 2002-2012 BUS'!AD51</f>
        <v>0</v>
      </c>
      <c r="I15" s="62">
        <f>'FAC 2002-2012 BUS'!AD79</f>
        <v>0</v>
      </c>
      <c r="J15" s="62">
        <f>'FAC 2002-2012 BUS'!AD107</f>
        <v>-1.7497722100094917E-3</v>
      </c>
      <c r="L15" s="24" t="s">
        <v>83</v>
      </c>
      <c r="M15" s="62"/>
      <c r="N15" s="107"/>
      <c r="O15" s="107"/>
      <c r="P15" s="62"/>
      <c r="Q15" s="62">
        <f>'FAC 2012-2018 BUS'!AD23</f>
        <v>-4.138963788396114E-2</v>
      </c>
      <c r="R15" s="62">
        <f>'FAC 2012-2018 BUS'!AD51</f>
        <v>-2.4504810057248624E-2</v>
      </c>
      <c r="S15" s="62">
        <f>'FAC 2012-2018 BUS'!AD79</f>
        <v>-4.6607088337866247E-2</v>
      </c>
      <c r="T15" s="62">
        <f>'FAC 2012-2018 BUS'!AD107</f>
        <v>-5.0525838458646964E-2</v>
      </c>
    </row>
    <row r="16" spans="2:20" x14ac:dyDescent="0.25">
      <c r="B16" s="24" t="s">
        <v>64</v>
      </c>
      <c r="C16" s="107"/>
      <c r="D16" s="62"/>
      <c r="E16" s="62"/>
      <c r="F16" s="107"/>
      <c r="G16" s="62">
        <f>'FAC 2002-2012 BUS'!AD24</f>
        <v>1.7120996297268754E-3</v>
      </c>
      <c r="H16" s="62">
        <f>'FAC 2002-2012 BUS'!AD52</f>
        <v>5.783728176903879E-4</v>
      </c>
      <c r="I16" s="62">
        <f>'FAC 2002-2012 BUS'!AD80</f>
        <v>5.5541992825061301E-4</v>
      </c>
      <c r="J16" s="62">
        <f>'FAC 2002-2012 BUS'!AD108</f>
        <v>0</v>
      </c>
      <c r="L16" s="24" t="s">
        <v>64</v>
      </c>
      <c r="M16" s="62"/>
      <c r="N16" s="62"/>
      <c r="O16" s="62"/>
      <c r="P16" s="107"/>
      <c r="Q16" s="62">
        <f>'FAC 2012-2018 BUS'!AD24</f>
        <v>5.8329608867951606E-3</v>
      </c>
      <c r="R16" s="62">
        <f>'FAC 2012-2018 BUS'!AD52</f>
        <v>5.4331269173532948E-3</v>
      </c>
      <c r="S16" s="62">
        <f>'FAC 2012-2018 BUS'!AD80</f>
        <v>3.7234687117836509E-3</v>
      </c>
      <c r="T16" s="62">
        <f>'FAC 2012-2018 BUS'!AD108</f>
        <v>7.0247907546931278E-3</v>
      </c>
    </row>
    <row r="17" spans="2:20" x14ac:dyDescent="0.25">
      <c r="B17" s="7" t="s">
        <v>65</v>
      </c>
      <c r="C17" s="108"/>
      <c r="D17" s="108"/>
      <c r="E17" s="108"/>
      <c r="F17" s="108"/>
      <c r="G17" s="63">
        <f>'FAC 2002-2012 BUS'!AD25</f>
        <v>0</v>
      </c>
      <c r="H17" s="63">
        <f>'FAC 2002-2012 BUS'!AD53</f>
        <v>0</v>
      </c>
      <c r="I17" s="63">
        <f>'FAC 2002-2012 BUS'!AD81</f>
        <v>0</v>
      </c>
      <c r="J17" s="63">
        <f>'FAC 2002-2012 BUS'!AD109</f>
        <v>0</v>
      </c>
      <c r="L17" s="7" t="s">
        <v>65</v>
      </c>
      <c r="M17" s="108"/>
      <c r="N17" s="108"/>
      <c r="O17" s="108"/>
      <c r="P17" s="108"/>
      <c r="Q17" s="63">
        <f>'FAC 2012-2018 BUS'!AD25</f>
        <v>-3.1394164195447022E-2</v>
      </c>
      <c r="R17" s="63">
        <f>'FAC 2012-2018 BUS'!AD53</f>
        <v>-2.1855103324838483E-2</v>
      </c>
      <c r="S17" s="63">
        <f>'FAC 2012-2018 BUS'!AD81</f>
        <v>-4.2434790018377232E-3</v>
      </c>
      <c r="T17" s="63">
        <f>'FAC 2012-2018 BUS'!AD109</f>
        <v>0</v>
      </c>
    </row>
    <row r="18" spans="2:20" x14ac:dyDescent="0.25">
      <c r="B18" s="40" t="s">
        <v>53</v>
      </c>
      <c r="C18" s="64"/>
      <c r="D18" s="64"/>
      <c r="E18" s="64"/>
      <c r="F18" s="64"/>
      <c r="G18" s="64">
        <f>'FAC 2002-2012 BUS'!AD26</f>
        <v>0.13747823851466651</v>
      </c>
      <c r="H18" s="64">
        <f>'FAC 2002-2012 BUS'!AD54</f>
        <v>0.20455094104988761</v>
      </c>
      <c r="I18" s="64">
        <f>'FAC 2002-2012 BUS'!AD82</f>
        <v>1.6204595660936241</v>
      </c>
      <c r="J18" s="64">
        <f>'FAC 2002-2012 BUS'!AD110</f>
        <v>0</v>
      </c>
      <c r="L18" s="40" t="s">
        <v>53</v>
      </c>
      <c r="M18" s="64"/>
      <c r="N18" s="64"/>
      <c r="O18" s="64"/>
      <c r="P18" s="64"/>
      <c r="Q18" s="64">
        <f>'FAC 2012-2018 BUS'!AD26</f>
        <v>0</v>
      </c>
      <c r="R18" s="64">
        <f>'FAC 2012-2018 BUS'!AD54</f>
        <v>0</v>
      </c>
      <c r="S18" s="64">
        <f>'FAC 2012-2018 BUS'!AD82</f>
        <v>0</v>
      </c>
      <c r="T18" s="64">
        <f>'FAC 2012-2018 BUS'!AD110</f>
        <v>0</v>
      </c>
    </row>
    <row r="19" spans="2:20" x14ac:dyDescent="0.25">
      <c r="B19" s="24" t="s">
        <v>66</v>
      </c>
      <c r="C19" s="68"/>
      <c r="D19" s="68"/>
      <c r="E19" s="68"/>
      <c r="F19" s="68"/>
      <c r="G19" s="68">
        <f>'FAC 2002-2012 BUS'!AD27</f>
        <v>0.31870993955658489</v>
      </c>
      <c r="H19" s="68">
        <f>'FAC 2002-2012 BUS'!AD55</f>
        <v>0.35104373999638083</v>
      </c>
      <c r="I19" s="68">
        <f>'FAC 2002-2012 BUS'!AD83</f>
        <v>2.1330417544684508</v>
      </c>
      <c r="J19" s="68">
        <f>'FAC 2002-2012 BUS'!AD111</f>
        <v>-2.5695461052530733E-2</v>
      </c>
      <c r="L19" s="24" t="s">
        <v>66</v>
      </c>
      <c r="M19" s="68"/>
      <c r="N19" s="68"/>
      <c r="O19" s="68"/>
      <c r="P19" s="68"/>
      <c r="Q19" s="68">
        <f>'FAC 2012-2018 BUS'!AD27</f>
        <v>-9.779734214633562E-2</v>
      </c>
      <c r="R19" s="68">
        <f>'FAC 2012-2018 BUS'!AD55</f>
        <v>-4.2348888678109153E-2</v>
      </c>
      <c r="S19" s="68">
        <f>'FAC 2012-2018 BUS'!AD83</f>
        <v>-8.8890150468104889E-2</v>
      </c>
      <c r="T19" s="68">
        <f>'FAC 2012-2018 BUS'!AD111</f>
        <v>-0.16259284831517851</v>
      </c>
    </row>
    <row r="20" spans="2:20" ht="16.5" thickBot="1" x14ac:dyDescent="0.3">
      <c r="B20" s="8" t="s">
        <v>50</v>
      </c>
      <c r="C20" s="65"/>
      <c r="D20" s="65"/>
      <c r="E20" s="65"/>
      <c r="F20" s="65"/>
      <c r="G20" s="65">
        <f>'FAC 2002-2012 BUS'!AD28</f>
        <v>0.14578176527415976</v>
      </c>
      <c r="H20" s="65">
        <f>'FAC 2002-2012 BUS'!AD56</f>
        <v>0.38727309934186782</v>
      </c>
      <c r="I20" s="65">
        <f>'FAC 2002-2012 BUS'!AD84</f>
        <v>2.3049493041550506</v>
      </c>
      <c r="J20" s="65">
        <f>'FAC 2002-2012 BUS'!AD112</f>
        <v>-0.14017116941854424</v>
      </c>
      <c r="L20" s="8" t="s">
        <v>50</v>
      </c>
      <c r="M20" s="65"/>
      <c r="N20" s="65"/>
      <c r="O20" s="65"/>
      <c r="P20" s="65"/>
      <c r="Q20" s="65">
        <f>'FAC 2012-2018 BUS'!AD28</f>
        <v>-0.14351131184823507</v>
      </c>
      <c r="R20" s="65">
        <f>'FAC 2012-2018 BUS'!AD56</f>
        <v>-0.15780496085898432</v>
      </c>
      <c r="S20" s="65">
        <f>'FAC 2012-2018 BUS'!AD84</f>
        <v>-0.14612239671512528</v>
      </c>
      <c r="T20" s="65">
        <f>'FAC 2012-2018 BUS'!AD112</f>
        <v>-9.3789934893261595E-2</v>
      </c>
    </row>
    <row r="21" spans="2:20" ht="17.25" thickTop="1" thickBot="1" x14ac:dyDescent="0.3">
      <c r="B21" s="56" t="s">
        <v>67</v>
      </c>
      <c r="C21" s="66"/>
      <c r="D21" s="66"/>
      <c r="E21" s="66"/>
      <c r="F21" s="66"/>
      <c r="G21" s="66">
        <f>'FAC 2002-2012 BUS'!AD29</f>
        <v>-0.17292817428242513</v>
      </c>
      <c r="H21" s="66">
        <f>'FAC 2002-2012 BUS'!AD57</f>
        <v>3.6229359345486989E-2</v>
      </c>
      <c r="I21" s="66">
        <f>'FAC 2002-2012 BUS'!AD85</f>
        <v>0.17190754968659983</v>
      </c>
      <c r="J21" s="66">
        <f>'FAC 2002-2012 BUS'!AD113</f>
        <v>-0.11447570836601351</v>
      </c>
      <c r="L21" s="56" t="s">
        <v>67</v>
      </c>
      <c r="M21" s="66"/>
      <c r="N21" s="66"/>
      <c r="O21" s="66"/>
      <c r="P21" s="66"/>
      <c r="Q21" s="66">
        <f>'FAC 2012-2018 BUS'!AD29</f>
        <v>-4.5713969701899448E-2</v>
      </c>
      <c r="R21" s="66">
        <f>'FAC 2012-2018 BUS'!AD57</f>
        <v>-0.11545607218087517</v>
      </c>
      <c r="S21" s="66">
        <f>'FAC 2012-2018 BUS'!AD85</f>
        <v>-5.7232246247020391E-2</v>
      </c>
      <c r="T21" s="66">
        <f>'FAC 2012-2018 BUS'!AD113</f>
        <v>6.8802913421916911E-2</v>
      </c>
    </row>
    <row r="22" spans="2:20" ht="16.5" thickTop="1" x14ac:dyDescent="0.25"/>
  </sheetData>
  <mergeCells count="4">
    <mergeCell ref="C3:F3"/>
    <mergeCell ref="G3:J3"/>
    <mergeCell ref="M3:P3"/>
    <mergeCell ref="Q3:T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3"/>
  <sheetViews>
    <sheetView showGridLines="0" tabSelected="1" topLeftCell="D4" workbookViewId="0">
      <selection activeCell="P17" sqref="P17"/>
    </sheetView>
  </sheetViews>
  <sheetFormatPr defaultColWidth="8.875" defaultRowHeight="15.75" x14ac:dyDescent="0.25"/>
  <cols>
    <col min="1" max="1" width="4.125" customWidth="1"/>
    <col min="2" max="2" width="32.625" bestFit="1" customWidth="1"/>
    <col min="3" max="4" width="8" customWidth="1"/>
    <col min="5" max="5" width="8" hidden="1" customWidth="1"/>
    <col min="6" max="8" width="8" customWidth="1"/>
    <col min="9" max="9" width="8" hidden="1" customWidth="1"/>
    <col min="10" max="10" width="8" customWidth="1"/>
    <col min="11" max="11" width="5.125" customWidth="1"/>
    <col min="12" max="12" width="32.625" bestFit="1" customWidth="1"/>
    <col min="13" max="13" width="8.375" bestFit="1" customWidth="1"/>
    <col min="14" max="14" width="8" bestFit="1" customWidth="1"/>
    <col min="15" max="15" width="8" hidden="1" customWidth="1"/>
    <col min="16" max="16" width="7.375" bestFit="1" customWidth="1"/>
    <col min="17" max="17" width="8.375" bestFit="1" customWidth="1"/>
    <col min="18" max="18" width="8" bestFit="1" customWidth="1"/>
    <col min="19" max="19" width="8" hidden="1" customWidth="1"/>
    <col min="20" max="20" width="7.375" bestFit="1" customWidth="1"/>
    <col min="21" max="21" width="21.625" bestFit="1" customWidth="1"/>
  </cols>
  <sheetData>
    <row r="2" spans="2:21" x14ac:dyDescent="0.25">
      <c r="B2" s="67" t="s">
        <v>70</v>
      </c>
      <c r="L2" s="67" t="s">
        <v>61</v>
      </c>
    </row>
    <row r="3" spans="2:21" ht="16.5" thickBot="1" x14ac:dyDescent="0.3"/>
    <row r="4" spans="2:21" ht="16.5" thickTop="1" x14ac:dyDescent="0.25">
      <c r="B4" s="60"/>
      <c r="C4" s="165" t="s">
        <v>60</v>
      </c>
      <c r="D4" s="165"/>
      <c r="E4" s="165"/>
      <c r="F4" s="165"/>
      <c r="G4" s="165" t="s">
        <v>55</v>
      </c>
      <c r="H4" s="165"/>
      <c r="I4" s="165"/>
      <c r="J4" s="165"/>
      <c r="L4" s="60"/>
      <c r="M4" s="165" t="s">
        <v>60</v>
      </c>
      <c r="N4" s="165"/>
      <c r="O4" s="165"/>
      <c r="P4" s="165"/>
      <c r="Q4" s="165" t="s">
        <v>55</v>
      </c>
      <c r="R4" s="165"/>
      <c r="S4" s="165"/>
      <c r="T4" s="165"/>
    </row>
    <row r="5" spans="2:21" x14ac:dyDescent="0.25">
      <c r="B5" s="7" t="s">
        <v>18</v>
      </c>
      <c r="C5" s="26" t="s">
        <v>56</v>
      </c>
      <c r="D5" s="26" t="s">
        <v>57</v>
      </c>
      <c r="E5" s="26" t="s">
        <v>58</v>
      </c>
      <c r="F5" s="26" t="s">
        <v>27</v>
      </c>
      <c r="G5" s="26" t="s">
        <v>56</v>
      </c>
      <c r="H5" s="26" t="s">
        <v>57</v>
      </c>
      <c r="I5" s="26" t="s">
        <v>58</v>
      </c>
      <c r="J5" s="26" t="s">
        <v>27</v>
      </c>
      <c r="L5" s="7" t="s">
        <v>18</v>
      </c>
      <c r="M5" s="26" t="s">
        <v>56</v>
      </c>
      <c r="N5" s="26" t="s">
        <v>57</v>
      </c>
      <c r="O5" s="26" t="s">
        <v>58</v>
      </c>
      <c r="P5" s="26" t="s">
        <v>27</v>
      </c>
      <c r="Q5" s="26" t="s">
        <v>56</v>
      </c>
      <c r="R5" s="26" t="s">
        <v>57</v>
      </c>
      <c r="S5" s="26" t="s">
        <v>58</v>
      </c>
      <c r="T5" s="26" t="s">
        <v>27</v>
      </c>
    </row>
    <row r="6" spans="2:21" x14ac:dyDescent="0.25">
      <c r="B6" s="24" t="s">
        <v>31</v>
      </c>
      <c r="C6" s="62">
        <f>'FAC 2002-2012 RAIL'!I13</f>
        <v>0.20620096807639721</v>
      </c>
      <c r="D6" s="62">
        <f>'FAC 2002-2012 BUS'!I41</f>
        <v>-0.15797851612432678</v>
      </c>
      <c r="E6" s="62" t="str">
        <f>'FAC 2002-2012 RAIL'!I69</f>
        <v>-</v>
      </c>
      <c r="F6" s="62">
        <f>'FAC 2002-2012 RAIL'!I97</f>
        <v>0.14274156077501154</v>
      </c>
      <c r="G6" s="62">
        <f>'FAC 2002-2012 RAIL'!AD13</f>
        <v>0.22728846215315532</v>
      </c>
      <c r="H6" s="62">
        <f>'FAC 2002-2012 RAIL'!AD41</f>
        <v>0.50257353540457639</v>
      </c>
      <c r="I6" s="62" t="e">
        <f>'FAC 2002-2012 RAIL'!AD69</f>
        <v>#N/A</v>
      </c>
      <c r="J6" s="62">
        <f>'FAC 2002-2012 RAIL'!AD97</f>
        <v>7.6435071126455589E-2</v>
      </c>
      <c r="L6" s="24" t="s">
        <v>31</v>
      </c>
      <c r="M6" s="62">
        <f>'FAC 2012-2018 RAIL'!I13</f>
        <v>0.11766443769046075</v>
      </c>
      <c r="N6" s="62">
        <f>'FAC 2012-2018 RAIL'!I41</f>
        <v>0.22868168171758918</v>
      </c>
      <c r="O6" s="62" t="str">
        <f>'FAC 2012-2018 RAIL'!I69</f>
        <v>-</v>
      </c>
      <c r="P6" s="62">
        <f>'FAC 2012-2018 RAIL'!I97</f>
        <v>3.3807373956687981E-2</v>
      </c>
      <c r="Q6" s="62">
        <f>'FAC 2012-2018 RAIL'!AD13</f>
        <v>8.935044786835393E-2</v>
      </c>
      <c r="R6" s="62">
        <f>'FAC 2012-2018 RAIL'!AD41</f>
        <v>0.1512838000486397</v>
      </c>
      <c r="S6" s="62" t="e">
        <f>'FAC 2012-2018 RAIL'!AD69</f>
        <v>#N/A</v>
      </c>
      <c r="T6" s="62">
        <f>'FAC 2012-2018 RAIL'!AD97</f>
        <v>2.0839778765369927E-2</v>
      </c>
    </row>
    <row r="7" spans="2:21" s="158" customFormat="1" x14ac:dyDescent="0.25">
      <c r="B7" s="24" t="s">
        <v>52</v>
      </c>
      <c r="C7" s="157">
        <f>'FAC 2002-2012 RAIL'!I14</f>
        <v>0.14188021826970187</v>
      </c>
      <c r="D7" s="157">
        <f>'FAC 2002-2012 BUS'!I42</f>
        <v>7.3913495755720593E-2</v>
      </c>
      <c r="E7" s="157" t="str">
        <f>'FAC 2002-2012 RAIL'!I70</f>
        <v>-</v>
      </c>
      <c r="F7" s="157">
        <f>'FAC 2002-2012 RAIL'!I98</f>
        <v>-3.6642306071110853E-2</v>
      </c>
      <c r="G7" s="157">
        <f>'FAC 2002-2012 RAIL'!AD14</f>
        <v>-2.8697177174134149E-2</v>
      </c>
      <c r="H7" s="157">
        <f>'FAC 2002-2012 RAIL'!AD42</f>
        <v>-1.4645725687106865E-2</v>
      </c>
      <c r="I7" s="157" t="e">
        <f>'FAC 2002-2012 RAIL'!AD70</f>
        <v>#N/A</v>
      </c>
      <c r="J7" s="157">
        <f>'FAC 2002-2012 RAIL'!AD98</f>
        <v>2.8199136294855542E-3</v>
      </c>
      <c r="L7" s="24" t="s">
        <v>52</v>
      </c>
      <c r="M7" s="157">
        <f>'FAC 2012-2018 RAIL'!I14</f>
        <v>0.1271374429428298</v>
      </c>
      <c r="N7" s="157">
        <f>'FAC 2012-2018 RAIL'!I42</f>
        <v>7.3656025790028279E-2</v>
      </c>
      <c r="O7" s="157" t="str">
        <f>'FAC 2012-2018 RAIL'!I70</f>
        <v>-</v>
      </c>
      <c r="P7" s="157">
        <f>'FAC 2012-2018 RAIL'!I98</f>
        <v>0.15271428027284539</v>
      </c>
      <c r="Q7" s="157">
        <f>'FAC 2012-2018 RAIL'!AD14</f>
        <v>-1.6950954762387834E-2</v>
      </c>
      <c r="R7" s="157">
        <f>'FAC 2012-2018 RAIL'!AD42</f>
        <v>-5.3356374902159311E-3</v>
      </c>
      <c r="S7" s="157" t="e">
        <f>'FAC 2012-2018 RAIL'!AD70</f>
        <v>#N/A</v>
      </c>
      <c r="T7" s="157">
        <f>'FAC 2012-2018 RAIL'!AD98</f>
        <v>-2.145319569968827E-2</v>
      </c>
      <c r="U7" s="159"/>
    </row>
    <row r="8" spans="2:21" s="158" customFormat="1" x14ac:dyDescent="0.25">
      <c r="B8" s="114" t="s">
        <v>79</v>
      </c>
      <c r="C8" s="157" t="str">
        <f>'FAC 2002-2012 RAIL'!I15</f>
        <v>-</v>
      </c>
      <c r="D8" s="157" t="str">
        <f>'FAC 2002-2012 BUS'!I43</f>
        <v>-</v>
      </c>
      <c r="E8" s="157" t="str">
        <f>'FAC 2002-2012 RAIL'!I71</f>
        <v>-</v>
      </c>
      <c r="F8" s="157" t="str">
        <f>'FAC 2002-2012 RAIL'!I99</f>
        <v>-</v>
      </c>
      <c r="G8" s="157" t="e">
        <f>'FAC 2002-2012 RAIL'!AD15</f>
        <v>#REF!</v>
      </c>
      <c r="H8" s="157" t="e">
        <f>'FAC 2002-2012 RAIL'!AD43</f>
        <v>#REF!</v>
      </c>
      <c r="I8" s="157" t="e">
        <f>'FAC 2002-2012 RAIL'!AD71</f>
        <v>#N/A</v>
      </c>
      <c r="J8" s="157" t="e">
        <f>'FAC 2002-2012 RAIL'!AD99</f>
        <v>#REF!</v>
      </c>
      <c r="L8" s="114" t="s">
        <v>79</v>
      </c>
      <c r="M8" s="157" t="str">
        <f>'FAC 2012-2018 RAIL'!I15</f>
        <v>-</v>
      </c>
      <c r="N8" s="157" t="str">
        <f>'FAC 2012-2018 RAIL'!I43</f>
        <v>-</v>
      </c>
      <c r="O8" s="157" t="str">
        <f>'FAC 2012-2018 RAIL'!I71</f>
        <v>-</v>
      </c>
      <c r="P8" s="157" t="str">
        <f>'FAC 2012-2018 RAIL'!I99</f>
        <v>-</v>
      </c>
      <c r="Q8" s="157" t="e">
        <f>'FAC 2012-2018 RAIL'!AD15</f>
        <v>#REF!</v>
      </c>
      <c r="R8" s="157" t="e">
        <f>'FAC 2012-2018 RAIL'!AD43</f>
        <v>#REF!</v>
      </c>
      <c r="S8" s="157" t="e">
        <f>'FAC 2012-2018 RAIL'!AD71</f>
        <v>#N/A</v>
      </c>
      <c r="T8" s="157" t="e">
        <f>'FAC 2012-2018 RAIL'!AD99</f>
        <v>#REF!</v>
      </c>
      <c r="U8" s="159"/>
    </row>
    <row r="9" spans="2:21" s="158" customFormat="1" x14ac:dyDescent="0.25">
      <c r="B9" s="114" t="s">
        <v>80</v>
      </c>
      <c r="C9" s="157" t="str">
        <f>'FAC 2002-2012 RAIL'!I16</f>
        <v>-</v>
      </c>
      <c r="D9" s="157" t="str">
        <f>'FAC 2002-2012 BUS'!I44</f>
        <v>-</v>
      </c>
      <c r="E9" s="157" t="str">
        <f>'FAC 2002-2012 RAIL'!I72</f>
        <v>-</v>
      </c>
      <c r="F9" s="157" t="str">
        <f>'FAC 2002-2012 RAIL'!I100</f>
        <v>-</v>
      </c>
      <c r="G9" s="157">
        <f>'FAC 2002-2012 RAIL'!AD16</f>
        <v>0</v>
      </c>
      <c r="H9" s="157">
        <f>'FAC 2002-2012 RAIL'!AD44</f>
        <v>0</v>
      </c>
      <c r="I9" s="157" t="e">
        <f>'FAC 2002-2012 RAIL'!AD72</f>
        <v>#N/A</v>
      </c>
      <c r="J9" s="157">
        <f>'FAC 2002-2012 RAIL'!AD100</f>
        <v>0</v>
      </c>
      <c r="L9" s="114" t="s">
        <v>80</v>
      </c>
      <c r="M9" s="157" t="str">
        <f>'FAC 2012-2018 RAIL'!I16</f>
        <v>-</v>
      </c>
      <c r="N9" s="157" t="str">
        <f>'FAC 2012-2018 RAIL'!I44</f>
        <v>-</v>
      </c>
      <c r="O9" s="157" t="str">
        <f>'FAC 2012-2018 RAIL'!I72</f>
        <v>-</v>
      </c>
      <c r="P9" s="157" t="str">
        <f>'FAC 2012-2018 RAIL'!I100</f>
        <v>-</v>
      </c>
      <c r="Q9" s="157">
        <f>'FAC 2012-2018 RAIL'!AD16</f>
        <v>0</v>
      </c>
      <c r="R9" s="157">
        <f>'FAC 2012-2018 RAIL'!AD44</f>
        <v>0</v>
      </c>
      <c r="S9" s="157" t="e">
        <f>'FAC 2012-2018 RAIL'!AD72</f>
        <v>#N/A</v>
      </c>
      <c r="T9" s="157">
        <f>'FAC 2012-2018 RAIL'!AD100</f>
        <v>0</v>
      </c>
      <c r="U9" s="159"/>
    </row>
    <row r="10" spans="2:21" s="158" customFormat="1" x14ac:dyDescent="0.25">
      <c r="B10" s="24" t="s">
        <v>48</v>
      </c>
      <c r="C10" s="157">
        <f>'FAC 2002-2012 RAIL'!I17</f>
        <v>9.5749972457961574E-2</v>
      </c>
      <c r="D10" s="157">
        <f>'FAC 2002-2012 BUS'!I45</f>
        <v>5.7883484469767321E-2</v>
      </c>
      <c r="E10" s="157" t="str">
        <f>'FAC 2002-2012 RAIL'!I73</f>
        <v>-</v>
      </c>
      <c r="F10" s="157">
        <f>'FAC 2002-2012 RAIL'!I101</f>
        <v>8.606219574635432E-2</v>
      </c>
      <c r="G10" s="157">
        <f>'FAC 2002-2012 RAIL'!AD17</f>
        <v>4.2292257123177107E-2</v>
      </c>
      <c r="H10" s="157">
        <f>'FAC 2002-2012 RAIL'!AD45</f>
        <v>3.205108497431565E-2</v>
      </c>
      <c r="I10" s="157" t="e">
        <f>'FAC 2002-2012 RAIL'!AD73</f>
        <v>#N/A</v>
      </c>
      <c r="J10" s="157">
        <f>'FAC 2002-2012 RAIL'!AD101</f>
        <v>1.9209278448195723E-2</v>
      </c>
      <c r="L10" s="24" t="s">
        <v>48</v>
      </c>
      <c r="M10" s="157">
        <f>'FAC 2012-2018 RAIL'!I17</f>
        <v>6.0182671436025181E-2</v>
      </c>
      <c r="N10" s="157">
        <f>'FAC 2012-2018 RAIL'!I45</f>
        <v>5.974278279079237E-2</v>
      </c>
      <c r="O10" s="157" t="str">
        <f>'FAC 2012-2018 RAIL'!I73</f>
        <v>-</v>
      </c>
      <c r="P10" s="157">
        <f>'FAC 2012-2018 RAIL'!I101</f>
        <v>6.8027813555046501E-2</v>
      </c>
      <c r="Q10" s="157">
        <f>'FAC 2012-2018 RAIL'!AD17</f>
        <v>1.5318510751342725E-2</v>
      </c>
      <c r="R10" s="157">
        <f>'FAC 2012-2018 RAIL'!AD45</f>
        <v>1.5239394457875926E-2</v>
      </c>
      <c r="S10" s="157" t="e">
        <f>'FAC 2012-2018 RAIL'!AD73</f>
        <v>#N/A</v>
      </c>
      <c r="T10" s="157">
        <f>'FAC 2012-2018 RAIL'!AD101</f>
        <v>1.6202514459295082E-2</v>
      </c>
      <c r="U10" s="159"/>
    </row>
    <row r="11" spans="2:21" x14ac:dyDescent="0.25">
      <c r="B11" s="24" t="s">
        <v>72</v>
      </c>
      <c r="C11" s="62">
        <f>'FAC 2002-2012 RAIL'!I18</f>
        <v>7.2608749087408331E-3</v>
      </c>
      <c r="D11" s="62">
        <f>'FAC 2002-2012 BUS'!I46</f>
        <v>-7.4883853247743382E-2</v>
      </c>
      <c r="E11" s="62" t="str">
        <f>'FAC 2002-2012 RAIL'!I74</f>
        <v>-</v>
      </c>
      <c r="F11" s="62">
        <f>'FAC 2002-2012 RAIL'!I102</f>
        <v>5.4414700389220361E-3</v>
      </c>
      <c r="G11" s="62">
        <f>'FAC 2002-2012 RAIL'!AD18</f>
        <v>-5.4481264900309231E-3</v>
      </c>
      <c r="H11" s="62">
        <f>'FAC 2002-2012 RAIL'!AD46</f>
        <v>-2.7519696391083402E-2</v>
      </c>
      <c r="I11" s="62" t="e">
        <f>'FAC 2002-2012 RAIL'!AD74</f>
        <v>#N/A</v>
      </c>
      <c r="J11" s="62">
        <f>'FAC 2002-2012 RAIL'!AD102</f>
        <v>6.2454919908067905E-3</v>
      </c>
      <c r="L11" s="24" t="s">
        <v>72</v>
      </c>
      <c r="M11" s="62">
        <f>'FAC 2012-2018 RAIL'!I18</f>
        <v>7.7553140221353623E-4</v>
      </c>
      <c r="N11" s="62">
        <f>'FAC 2012-2018 RAIL'!I46</f>
        <v>-1.963785269376761E-2</v>
      </c>
      <c r="O11" s="62" t="str">
        <f>'FAC 2012-2018 RAIL'!I74</f>
        <v>-</v>
      </c>
      <c r="P11" s="62">
        <f>'FAC 2012-2018 RAIL'!I102</f>
        <v>1.0437057161151397E-2</v>
      </c>
      <c r="Q11" s="62">
        <f>'FAC 2012-2018 RAIL'!AD18</f>
        <v>1.7072669801371549E-4</v>
      </c>
      <c r="R11" s="62">
        <f>'FAC 2012-2018 RAIL'!AD46</f>
        <v>-7.183336573933244E-3</v>
      </c>
      <c r="S11" s="62" t="e">
        <f>'FAC 2012-2018 RAIL'!AD74</f>
        <v>#N/A</v>
      </c>
      <c r="T11" s="62">
        <f>'FAC 2012-2018 RAIL'!AD102</f>
        <v>7.669190776247759E-3</v>
      </c>
      <c r="U11" s="69"/>
    </row>
    <row r="12" spans="2:21" x14ac:dyDescent="0.25">
      <c r="B12" s="24" t="s">
        <v>49</v>
      </c>
      <c r="C12" s="62">
        <f>'FAC 2002-2012 RAIL'!I19</f>
        <v>1.0881796349382373</v>
      </c>
      <c r="D12" s="62">
        <f>'FAC 2002-2012 BUS'!I47</f>
        <v>1.0678012135282486</v>
      </c>
      <c r="E12" s="62" t="str">
        <f>'FAC 2002-2012 RAIL'!I75</f>
        <v>-</v>
      </c>
      <c r="F12" s="62">
        <f>'FAC 2002-2012 RAIL'!I103</f>
        <v>1.0817122593718338</v>
      </c>
      <c r="G12" s="62">
        <f>'FAC 2002-2012 RAIL'!AD19</f>
        <v>0.1130871601546609</v>
      </c>
      <c r="H12" s="62">
        <f>'FAC 2002-2012 RAIL'!AD47</f>
        <v>9.3211054666103493E-2</v>
      </c>
      <c r="I12" s="62" t="e">
        <f>'FAC 2002-2012 RAIL'!AD75</f>
        <v>#N/A</v>
      </c>
      <c r="J12" s="62">
        <f>'FAC 2002-2012 RAIL'!AD103</f>
        <v>8.3497648922311318E-2</v>
      </c>
      <c r="L12" s="24" t="s">
        <v>49</v>
      </c>
      <c r="M12" s="62">
        <f>'FAC 2012-2018 RAIL'!I19</f>
        <v>-0.28518597268060852</v>
      </c>
      <c r="N12" s="62">
        <f>'FAC 2012-2018 RAIL'!I47</f>
        <v>-0.28382078724618098</v>
      </c>
      <c r="O12" s="62" t="str">
        <f>'FAC 2012-2018 RAIL'!I75</f>
        <v>-</v>
      </c>
      <c r="P12" s="62">
        <f>'FAC 2012-2018 RAIL'!I103</f>
        <v>-0.28941668897379358</v>
      </c>
      <c r="Q12" s="62">
        <f>'FAC 2012-2018 RAIL'!AD19</f>
        <v>-3.8212805678542808E-2</v>
      </c>
      <c r="R12" s="62">
        <f>'FAC 2012-2018 RAIL'!AD47</f>
        <v>-3.807834853110504E-2</v>
      </c>
      <c r="S12" s="62" t="e">
        <f>'FAC 2012-2018 RAIL'!AD75</f>
        <v>#N/A</v>
      </c>
      <c r="T12" s="62">
        <f>'FAC 2012-2018 RAIL'!AD103</f>
        <v>-4.1664774832270733E-2</v>
      </c>
      <c r="U12" s="69"/>
    </row>
    <row r="13" spans="2:21" x14ac:dyDescent="0.25">
      <c r="B13" s="24" t="s">
        <v>46</v>
      </c>
      <c r="C13" s="62">
        <f>'FAC 2002-2012 RAIL'!I20</f>
        <v>-0.19118814742885837</v>
      </c>
      <c r="D13" s="62">
        <f>'FAC 2002-2012 BUS'!I48</f>
        <v>-0.19154572575705331</v>
      </c>
      <c r="E13" s="62" t="str">
        <f>'FAC 2002-2012 RAIL'!I76</f>
        <v>-</v>
      </c>
      <c r="F13" s="62">
        <f>'FAC 2002-2012 RAIL'!I104</f>
        <v>-0.19971606355699134</v>
      </c>
      <c r="G13" s="62">
        <f>'FAC 2002-2012 RAIL'!AD20</f>
        <v>6.7659071682710736E-2</v>
      </c>
      <c r="H13" s="62">
        <f>'FAC 2002-2012 RAIL'!AD48</f>
        <v>6.489384089287778E-2</v>
      </c>
      <c r="I13" s="62" t="e">
        <f>'FAC 2002-2012 RAIL'!AD76</f>
        <v>#N/A</v>
      </c>
      <c r="J13" s="62">
        <f>'FAC 2002-2012 RAIL'!AD104</f>
        <v>5.1786860383938219E-2</v>
      </c>
      <c r="L13" s="24" t="s">
        <v>46</v>
      </c>
      <c r="M13" s="62">
        <f>'FAC 2012-2018 RAIL'!I20</f>
        <v>0.11491506650650107</v>
      </c>
      <c r="N13" s="62">
        <f>'FAC 2012-2018 RAIL'!I48</f>
        <v>9.3653113703249025E-2</v>
      </c>
      <c r="O13" s="62" t="str">
        <f>'FAC 2012-2018 RAIL'!I76</f>
        <v>-</v>
      </c>
      <c r="P13" s="62">
        <f>'FAC 2012-2018 RAIL'!I104</f>
        <v>8.3566354398319831E-2</v>
      </c>
      <c r="Q13" s="62">
        <f>'FAC 2012-2018 RAIL'!AD20</f>
        <v>-2.4223205002635126E-2</v>
      </c>
      <c r="R13" s="62">
        <f>'FAC 2012-2018 RAIL'!AD48</f>
        <v>-2.0028330028502121E-2</v>
      </c>
      <c r="S13" s="62" t="e">
        <f>'FAC 2012-2018 RAIL'!AD76</f>
        <v>#N/A</v>
      </c>
      <c r="T13" s="62">
        <f>'FAC 2012-2018 RAIL'!AD104</f>
        <v>-1.9087750260059495E-2</v>
      </c>
      <c r="U13" s="69"/>
    </row>
    <row r="14" spans="2:21" x14ac:dyDescent="0.25">
      <c r="B14" s="24" t="s">
        <v>62</v>
      </c>
      <c r="C14" s="62">
        <f>'FAC 2002-2012 RAIL'!I21</f>
        <v>1.4420347053799576E-2</v>
      </c>
      <c r="D14" s="62">
        <f>'FAC 2002-2012 BUS'!I49</f>
        <v>5.6459716000271554E-2</v>
      </c>
      <c r="E14" s="62" t="str">
        <f>'FAC 2002-2012 RAIL'!I77</f>
        <v>-</v>
      </c>
      <c r="F14" s="62">
        <f>'FAC 2002-2012 RAIL'!I105</f>
        <v>-6.3071586250393885E-3</v>
      </c>
      <c r="G14" s="62">
        <f>'FAC 2002-2012 RAIL'!AD21</f>
        <v>4.8904642788086079E-3</v>
      </c>
      <c r="H14" s="62">
        <f>'FAC 2002-2012 RAIL'!AD49</f>
        <v>1.5889418868344423E-2</v>
      </c>
      <c r="I14" s="62" t="e">
        <f>'FAC 2002-2012 RAIL'!AD77</f>
        <v>#N/A</v>
      </c>
      <c r="J14" s="62">
        <f>'FAC 2002-2012 RAIL'!AD105</f>
        <v>1.44374993968729E-3</v>
      </c>
      <c r="L14" s="24" t="s">
        <v>62</v>
      </c>
      <c r="M14" s="62">
        <f>'FAC 2012-2018 RAIL'!I21</f>
        <v>-7.0667759977819267E-2</v>
      </c>
      <c r="N14" s="62">
        <f>'FAC 2012-2018 RAIL'!I49</f>
        <v>-0.13489634897121816</v>
      </c>
      <c r="O14" s="62" t="str">
        <f>'FAC 2012-2018 RAIL'!I77</f>
        <v>-</v>
      </c>
      <c r="P14" s="62">
        <f>'FAC 2012-2018 RAIL'!I105</f>
        <v>-4.7603935258648034E-2</v>
      </c>
      <c r="Q14" s="62">
        <f>'FAC 2012-2018 RAIL'!AD21</f>
        <v>-7.7851018274507121E-3</v>
      </c>
      <c r="R14" s="62">
        <f>'FAC 2012-2018 RAIL'!AD49</f>
        <v>-1.119527187940028E-2</v>
      </c>
      <c r="S14" s="62" t="e">
        <f>'FAC 2012-2018 RAIL'!AD77</f>
        <v>#N/A</v>
      </c>
      <c r="T14" s="62">
        <f>'FAC 2012-2018 RAIL'!AD105</f>
        <v>-1.513634959956553E-2</v>
      </c>
      <c r="U14" s="69"/>
    </row>
    <row r="15" spans="2:21" x14ac:dyDescent="0.25">
      <c r="B15" s="24" t="s">
        <v>47</v>
      </c>
      <c r="C15" s="62">
        <f>'FAC 2002-2012 RAIL'!I22</f>
        <v>0.25197020974141826</v>
      </c>
      <c r="D15" s="62">
        <f>'FAC 2002-2012 BUS'!I50</f>
        <v>0.25044805039857976</v>
      </c>
      <c r="E15" s="62" t="str">
        <f>'FAC 2002-2012 RAIL'!I78</f>
        <v>-</v>
      </c>
      <c r="F15" s="62">
        <f>'FAC 2002-2012 RAIL'!I106</f>
        <v>0.17142857142857126</v>
      </c>
      <c r="G15" s="62">
        <f>'FAC 2002-2012 RAIL'!AD22</f>
        <v>-1.0664210828772721E-2</v>
      </c>
      <c r="H15" s="62">
        <f>'FAC 2002-2012 RAIL'!AD50</f>
        <v>-8.9852150717550407E-3</v>
      </c>
      <c r="I15" s="62" t="e">
        <f>'FAC 2002-2012 RAIL'!AD78</f>
        <v>#N/A</v>
      </c>
      <c r="J15" s="62">
        <f>'FAC 2002-2012 RAIL'!AD106</f>
        <v>-5.2798495551227955E-3</v>
      </c>
      <c r="L15" s="24" t="s">
        <v>47</v>
      </c>
      <c r="M15" s="62">
        <f>'FAC 2012-2018 RAIL'!I22</f>
        <v>0.24094433150687622</v>
      </c>
      <c r="N15" s="62">
        <f>'FAC 2012-2018 RAIL'!I50</f>
        <v>0.32468411628451199</v>
      </c>
      <c r="O15" s="62" t="str">
        <f>'FAC 2012-2018 RAIL'!I78</f>
        <v>-</v>
      </c>
      <c r="P15" s="62">
        <f>'FAC 2012-2018 RAIL'!I106</f>
        <v>0.12195121951219523</v>
      </c>
      <c r="Q15" s="62">
        <f>'FAC 2012-2018 RAIL'!AD22</f>
        <v>-8.3547914263582043E-3</v>
      </c>
      <c r="R15" s="62">
        <f>'FAC 2012-2018 RAIL'!AD50</f>
        <v>-1.2162851561420969E-2</v>
      </c>
      <c r="S15" s="62" t="e">
        <f>'FAC 2012-2018 RAIL'!AD78</f>
        <v>#N/A</v>
      </c>
      <c r="T15" s="62">
        <f>'FAC 2012-2018 RAIL'!AD106</f>
        <v>-3.8125086683575052E-3</v>
      </c>
      <c r="U15" s="69"/>
    </row>
    <row r="16" spans="2:21" x14ac:dyDescent="0.25">
      <c r="B16" s="24" t="s">
        <v>83</v>
      </c>
      <c r="C16" s="62"/>
      <c r="D16" s="62"/>
      <c r="E16" s="62"/>
      <c r="F16" s="62"/>
      <c r="G16" s="62">
        <f>'FAC 2002-2012 RAIL'!AD23</f>
        <v>-9.6042005089351642E-5</v>
      </c>
      <c r="H16" s="62">
        <f>'FAC 2002-2012 RAIL'!AD51</f>
        <v>0</v>
      </c>
      <c r="I16" s="62" t="e">
        <f>'FAC 2002-2012 RAIL'!AD79</f>
        <v>#N/A</v>
      </c>
      <c r="J16" s="62">
        <f>'FAC 2002-2012 RAIL'!AD107</f>
        <v>-4.522852657883061E-5</v>
      </c>
      <c r="L16" s="24" t="s">
        <v>83</v>
      </c>
      <c r="M16" s="62"/>
      <c r="N16" s="62"/>
      <c r="O16" s="62"/>
      <c r="P16" s="62"/>
      <c r="Q16" s="62">
        <f>'FAC 2012-2018 RAIL'!AD23</f>
        <v>-3.6624000794551578E-3</v>
      </c>
      <c r="R16" s="62">
        <f>'FAC 2012-2018 RAIL'!AD51</f>
        <v>-4.2052388279437804E-3</v>
      </c>
      <c r="S16" s="62" t="e">
        <f>'FAC 2012-2018 RAIL'!AD79</f>
        <v>#N/A</v>
      </c>
      <c r="T16" s="157">
        <f>'FAC 2012-2018 RAIL'!AD107</f>
        <v>-1.1286651204221233E-3</v>
      </c>
      <c r="U16" s="69"/>
    </row>
    <row r="17" spans="2:21" x14ac:dyDescent="0.25">
      <c r="B17" s="24" t="s">
        <v>64</v>
      </c>
      <c r="C17" s="62"/>
      <c r="D17" s="62"/>
      <c r="E17" s="62"/>
      <c r="F17" s="62"/>
      <c r="G17" s="62">
        <f>'FAC 2002-2012 RAIL'!AD24</f>
        <v>4.1544791972511477E-3</v>
      </c>
      <c r="H17" s="62">
        <f>'FAC 2002-2012 RAIL'!AD52</f>
        <v>7.295337083745684E-4</v>
      </c>
      <c r="I17" s="62" t="e">
        <f>'FAC 2002-2012 RAIL'!AD80</f>
        <v>#N/A</v>
      </c>
      <c r="J17" s="62">
        <f>'FAC 2002-2012 RAIL'!AD108</f>
        <v>0</v>
      </c>
      <c r="L17" s="24" t="s">
        <v>64</v>
      </c>
      <c r="M17" s="62"/>
      <c r="N17" s="62"/>
      <c r="O17" s="62"/>
      <c r="P17" s="62"/>
      <c r="Q17" s="62">
        <f>'FAC 2012-2018 RAIL'!AD24</f>
        <v>4.8366155775810644E-3</v>
      </c>
      <c r="R17" s="62">
        <f>'FAC 2012-2018 RAIL'!AD52</f>
        <v>4.0397297213639839E-3</v>
      </c>
      <c r="S17" s="62" t="e">
        <f>'FAC 2012-2018 RAIL'!AD80</f>
        <v>#N/A</v>
      </c>
      <c r="T17" s="62">
        <f>'FAC 2012-2018 RAIL'!AD108</f>
        <v>7.606425842378515E-3</v>
      </c>
      <c r="U17" s="69"/>
    </row>
    <row r="18" spans="2:21" x14ac:dyDescent="0.25">
      <c r="B18" s="7" t="s">
        <v>65</v>
      </c>
      <c r="C18" s="62"/>
      <c r="D18" s="62"/>
      <c r="E18" s="62"/>
      <c r="F18" s="62"/>
      <c r="G18" s="62">
        <f>'FAC 2002-2012 RAIL'!AD25</f>
        <v>0</v>
      </c>
      <c r="H18" s="62">
        <f>'FAC 2002-2012 RAIL'!AD53</f>
        <v>0</v>
      </c>
      <c r="I18" s="62" t="e">
        <f>'FAC 2002-2012 RAIL'!AD81</f>
        <v>#N/A</v>
      </c>
      <c r="J18" s="62">
        <f>'FAC 2002-2012 RAIL'!AD109</f>
        <v>0</v>
      </c>
      <c r="L18" s="7" t="s">
        <v>65</v>
      </c>
      <c r="M18" s="62"/>
      <c r="N18" s="62"/>
      <c r="O18" s="62"/>
      <c r="P18" s="62"/>
      <c r="Q18" s="62">
        <f>'FAC 2012-2018 RAIL'!AD25</f>
        <v>-3.8136844981925738E-2</v>
      </c>
      <c r="R18" s="62">
        <f>'FAC 2012-2018 RAIL'!AD53</f>
        <v>-3.3323907206967075E-2</v>
      </c>
      <c r="S18" s="62" t="e">
        <f>'FAC 2012-2018 RAIL'!AD81</f>
        <v>#N/A</v>
      </c>
      <c r="T18" s="62">
        <f>'FAC 2012-2018 RAIL'!AD109</f>
        <v>0</v>
      </c>
      <c r="U18" s="69"/>
    </row>
    <row r="19" spans="2:21" x14ac:dyDescent="0.25">
      <c r="B19" s="40" t="s">
        <v>53</v>
      </c>
      <c r="C19" s="64"/>
      <c r="D19" s="64"/>
      <c r="E19" s="64"/>
      <c r="F19" s="64"/>
      <c r="G19" s="64">
        <f>'FAC 2002-2012 RAIL'!AD26</f>
        <v>5.3517991241650222E-2</v>
      </c>
      <c r="H19" s="64">
        <f>'FAC 2002-2012 RAIL'!AD54</f>
        <v>0.21035402559660377</v>
      </c>
      <c r="I19" s="64" t="e">
        <f>'FAC 2002-2012 RAIL'!AD82</f>
        <v>#N/A</v>
      </c>
      <c r="J19" s="64">
        <f>'FAC 2002-2012 RAIL'!AD110</f>
        <v>0</v>
      </c>
      <c r="L19" s="40" t="s">
        <v>53</v>
      </c>
      <c r="M19" s="64"/>
      <c r="N19" s="64"/>
      <c r="O19" s="64"/>
      <c r="P19" s="64"/>
      <c r="Q19" s="64">
        <f>'FAC 2012-2018 RAIL'!AD26</f>
        <v>0</v>
      </c>
      <c r="R19" s="64">
        <f>'FAC 2012-2018 RAIL'!AD54</f>
        <v>0</v>
      </c>
      <c r="S19" s="64" t="e">
        <f>'FAC 2012-2018 RAIL'!AD82</f>
        <v>#N/A</v>
      </c>
      <c r="T19" s="64">
        <f>'FAC 2012-2018 RAIL'!AD110</f>
        <v>0</v>
      </c>
    </row>
    <row r="20" spans="2:21" x14ac:dyDescent="0.25">
      <c r="B20" s="24" t="s">
        <v>66</v>
      </c>
      <c r="C20" s="68"/>
      <c r="D20" s="68"/>
      <c r="E20" s="68"/>
      <c r="F20" s="68"/>
      <c r="G20" s="68">
        <f>'FAC 2002-2012 RAIL'!AD27</f>
        <v>0.70574229932917665</v>
      </c>
      <c r="H20" s="68">
        <f>'FAC 2002-2012 RAIL'!AD55</f>
        <v>0.90010350592072341</v>
      </c>
      <c r="I20" s="68" t="e">
        <f>'FAC 2002-2012 RAIL'!AD83</f>
        <v>#N/A</v>
      </c>
      <c r="J20" s="68">
        <f>'FAC 2002-2012 RAIL'!AD111</f>
        <v>0.26160803091154583</v>
      </c>
      <c r="L20" s="24" t="s">
        <v>66</v>
      </c>
      <c r="M20" s="68"/>
      <c r="N20" s="68"/>
      <c r="O20" s="68"/>
      <c r="P20" s="68"/>
      <c r="Q20" s="68">
        <f>'FAC 2012-2018 RAIL'!AD27</f>
        <v>-5.4881341117074878E-2</v>
      </c>
      <c r="R20" s="68">
        <f>'FAC 2012-2018 RAIL'!AD55</f>
        <v>3.3430837064025942E-2</v>
      </c>
      <c r="S20" s="68" t="e">
        <f>'FAC 2012-2018 RAIL'!AD83</f>
        <v>#N/A</v>
      </c>
      <c r="T20" s="68">
        <f>'FAC 2012-2018 RAIL'!AD111</f>
        <v>-4.5809102595215867E-2</v>
      </c>
    </row>
    <row r="21" spans="2:21" ht="16.5" thickBot="1" x14ac:dyDescent="0.3">
      <c r="B21" s="8" t="s">
        <v>50</v>
      </c>
      <c r="C21" s="65"/>
      <c r="D21" s="65"/>
      <c r="E21" s="65"/>
      <c r="F21" s="65"/>
      <c r="G21" s="65">
        <f>'FAC 2002-2012 RAIL'!AD28</f>
        <v>0.30674169007100205</v>
      </c>
      <c r="H21" s="65">
        <f>'FAC 2002-2012 RAIL'!AD56</f>
        <v>0.73391915656400952</v>
      </c>
      <c r="I21" s="65" t="e">
        <f>'FAC 2002-2012 RAIL'!AD84</f>
        <v>#N/A</v>
      </c>
      <c r="J21" s="65">
        <f>'FAC 2002-2012 RAIL'!AD112</f>
        <v>0.44420061078608275</v>
      </c>
      <c r="L21" s="8" t="s">
        <v>50</v>
      </c>
      <c r="M21" s="65"/>
      <c r="N21" s="65"/>
      <c r="O21" s="65"/>
      <c r="P21" s="65"/>
      <c r="Q21" s="65">
        <f>'FAC 2012-2018 RAIL'!AD28</f>
        <v>-2.85730207278454E-2</v>
      </c>
      <c r="R21" s="65">
        <f>'FAC 2012-2018 RAIL'!AD56</f>
        <v>-5.9045822187505759E-2</v>
      </c>
      <c r="S21" s="65" t="e">
        <f>'FAC 2012-2018 RAIL'!AD84</f>
        <v>#N/A</v>
      </c>
      <c r="T21" s="65">
        <f>'FAC 2012-2018 RAIL'!AD112</f>
        <v>3.3855879324180549E-2</v>
      </c>
    </row>
    <row r="22" spans="2:21" ht="17.25" thickTop="1" thickBot="1" x14ac:dyDescent="0.3">
      <c r="B22" s="56" t="s">
        <v>67</v>
      </c>
      <c r="C22" s="66"/>
      <c r="D22" s="66"/>
      <c r="E22" s="66"/>
      <c r="F22" s="66"/>
      <c r="G22" s="66">
        <f>'FAC 2002-2012 RAIL'!AD29</f>
        <v>-0.3990006092581746</v>
      </c>
      <c r="H22" s="66">
        <f>'FAC 2002-2012 RAIL'!AD57</f>
        <v>-0.16618434935671389</v>
      </c>
      <c r="I22" s="66" t="e">
        <f>'FAC 2002-2012 RAIL'!AD85</f>
        <v>#N/A</v>
      </c>
      <c r="J22" s="66">
        <f>'FAC 2002-2012 RAIL'!AD113</f>
        <v>0.18259257987453692</v>
      </c>
      <c r="L22" s="56" t="s">
        <v>67</v>
      </c>
      <c r="M22" s="66"/>
      <c r="N22" s="66"/>
      <c r="O22" s="66"/>
      <c r="P22" s="66"/>
      <c r="Q22" s="66">
        <f>'FAC 2012-2018 RAIL'!AD29</f>
        <v>2.6308320389229478E-2</v>
      </c>
      <c r="R22" s="66">
        <f>'FAC 2012-2018 RAIL'!AD57</f>
        <v>-9.2476659251531701E-2</v>
      </c>
      <c r="S22" s="66" t="e">
        <f>'FAC 2012-2018 RAIL'!AD85</f>
        <v>#N/A</v>
      </c>
      <c r="T22" s="66">
        <f>'FAC 2012-2018 RAIL'!AD113</f>
        <v>7.9664981919396416E-2</v>
      </c>
    </row>
    <row r="23" spans="2:21" ht="16.5" thickTop="1" x14ac:dyDescent="0.25"/>
  </sheetData>
  <mergeCells count="4">
    <mergeCell ref="C4:F4"/>
    <mergeCell ref="G4:J4"/>
    <mergeCell ref="M4:P4"/>
    <mergeCell ref="Q4:T4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5"/>
  <sheetViews>
    <sheetView showGridLines="0" workbookViewId="0">
      <selection activeCell="D1" sqref="D1:D1048576"/>
    </sheetView>
  </sheetViews>
  <sheetFormatPr defaultColWidth="11" defaultRowHeight="12.75" x14ac:dyDescent="0.25"/>
  <cols>
    <col min="1" max="1" width="11" style="9"/>
    <col min="2" max="2" width="32.625" style="10" bestFit="1" customWidth="1"/>
    <col min="3" max="3" width="5.375" style="11" customWidth="1"/>
    <col min="4" max="4" width="25.375" style="11" customWidth="1"/>
    <col min="5" max="5" width="5.25" style="12" bestFit="1" customWidth="1"/>
    <col min="6" max="6" width="11" style="11" customWidth="1"/>
    <col min="7" max="8" width="11.75" style="106" bestFit="1" customWidth="1"/>
    <col min="9" max="9" width="6.75" style="13" bestFit="1" customWidth="1"/>
    <col min="10" max="10" width="11" style="11" hidden="1" customWidth="1"/>
    <col min="11" max="11" width="24.625" style="11" hidden="1" customWidth="1"/>
    <col min="12" max="12" width="12.625" style="11" hidden="1" customWidth="1"/>
    <col min="13" max="13" width="11" style="11" hidden="1" customWidth="1"/>
    <col min="14" max="15" width="10.125" style="11" hidden="1" customWidth="1"/>
    <col min="16" max="16" width="11" style="11" hidden="1" customWidth="1"/>
    <col min="17" max="17" width="10.5" style="11" hidden="1" customWidth="1"/>
    <col min="18" max="18" width="10.25" style="11" hidden="1" customWidth="1"/>
    <col min="19" max="20" width="11" style="11" hidden="1" customWidth="1"/>
    <col min="21" max="22" width="10.125" style="11" hidden="1" customWidth="1"/>
    <col min="23" max="23" width="10.5" style="11" hidden="1" customWidth="1"/>
    <col min="24" max="28" width="10.125" style="11" hidden="1" customWidth="1"/>
    <col min="29" max="29" width="10" style="11" bestFit="1" customWidth="1"/>
    <col min="30" max="30" width="12.125" style="11" customWidth="1"/>
    <col min="31" max="31" width="17.5" style="9" bestFit="1" customWidth="1"/>
    <col min="32" max="16384" width="11" style="11"/>
  </cols>
  <sheetData>
    <row r="1" spans="1:31" x14ac:dyDescent="0.25">
      <c r="B1" s="10" t="s">
        <v>36</v>
      </c>
      <c r="C1" s="11">
        <v>2002</v>
      </c>
    </row>
    <row r="2" spans="1:31" s="9" customFormat="1" x14ac:dyDescent="0.25">
      <c r="B2" s="14" t="s">
        <v>37</v>
      </c>
      <c r="C2" s="9">
        <v>2012</v>
      </c>
      <c r="E2" s="5"/>
      <c r="G2" s="105"/>
      <c r="H2" s="105"/>
      <c r="I2" s="16"/>
    </row>
    <row r="3" spans="1:31" x14ac:dyDescent="0.25">
      <c r="B3" s="17" t="s">
        <v>25</v>
      </c>
      <c r="C3" s="9"/>
      <c r="D3" s="9"/>
      <c r="E3" s="5"/>
      <c r="F3" s="9"/>
      <c r="G3" s="105"/>
      <c r="H3" s="105"/>
      <c r="I3" s="16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1" x14ac:dyDescent="0.25">
      <c r="B4" s="14" t="s">
        <v>16</v>
      </c>
      <c r="C4" s="15" t="s">
        <v>17</v>
      </c>
      <c r="D4" s="9"/>
      <c r="E4" s="5"/>
      <c r="F4" s="9"/>
      <c r="G4" s="105"/>
      <c r="H4" s="105"/>
      <c r="I4" s="16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1" x14ac:dyDescent="0.25">
      <c r="B5" s="14"/>
      <c r="C5" s="15"/>
      <c r="D5" s="9"/>
      <c r="E5" s="5"/>
      <c r="F5" s="9"/>
      <c r="G5" s="105"/>
      <c r="H5" s="105"/>
      <c r="I5" s="16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1" x14ac:dyDescent="0.25">
      <c r="B6" s="17" t="s">
        <v>26</v>
      </c>
      <c r="C6" s="18">
        <v>0</v>
      </c>
      <c r="D6" s="9"/>
      <c r="E6" s="5"/>
      <c r="F6" s="9"/>
      <c r="G6" s="105"/>
      <c r="H6" s="105"/>
      <c r="I6" s="1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1" ht="13.5" thickBot="1" x14ac:dyDescent="0.3">
      <c r="B7" s="19" t="s">
        <v>32</v>
      </c>
      <c r="C7" s="20">
        <v>1</v>
      </c>
      <c r="D7" s="21"/>
      <c r="E7" s="22"/>
      <c r="F7" s="21"/>
      <c r="G7" s="156"/>
      <c r="H7" s="156"/>
      <c r="I7" s="23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1" ht="13.5" thickTop="1" x14ac:dyDescent="0.25">
      <c r="B8" s="60"/>
      <c r="C8" s="61"/>
      <c r="D8" s="61"/>
      <c r="E8" s="61"/>
      <c r="F8" s="61"/>
      <c r="G8" s="165" t="s">
        <v>51</v>
      </c>
      <c r="H8" s="165"/>
      <c r="I8" s="165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165" t="s">
        <v>55</v>
      </c>
      <c r="AD8" s="165"/>
    </row>
    <row r="9" spans="1:31" x14ac:dyDescent="0.25">
      <c r="B9" s="7" t="s">
        <v>18</v>
      </c>
      <c r="C9" s="26" t="s">
        <v>19</v>
      </c>
      <c r="D9" s="6" t="s">
        <v>20</v>
      </c>
      <c r="E9" s="6"/>
      <c r="F9" s="6"/>
      <c r="G9" s="127">
        <f>$C$1</f>
        <v>2002</v>
      </c>
      <c r="H9" s="127">
        <f>$C$2</f>
        <v>2012</v>
      </c>
      <c r="I9" s="26" t="s">
        <v>22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 t="s">
        <v>24</v>
      </c>
      <c r="AD9" s="26" t="s">
        <v>22</v>
      </c>
    </row>
    <row r="10" spans="1:31" s="12" customFormat="1" hidden="1" x14ac:dyDescent="0.25">
      <c r="A10" s="5"/>
      <c r="B10" s="24"/>
      <c r="C10" s="27"/>
      <c r="D10" s="5"/>
      <c r="E10" s="5"/>
      <c r="F10" s="5"/>
      <c r="G10" s="103"/>
      <c r="H10" s="103"/>
      <c r="I10" s="27"/>
      <c r="J10" s="5"/>
      <c r="K10" s="5"/>
      <c r="L10" s="5"/>
      <c r="M10" s="5">
        <v>1</v>
      </c>
      <c r="N10" s="5">
        <v>2</v>
      </c>
      <c r="O10" s="5">
        <v>3</v>
      </c>
      <c r="P10" s="5">
        <v>4</v>
      </c>
      <c r="Q10" s="5">
        <v>5</v>
      </c>
      <c r="R10" s="5">
        <v>6</v>
      </c>
      <c r="S10" s="5">
        <v>7</v>
      </c>
      <c r="T10" s="5">
        <v>8</v>
      </c>
      <c r="U10" s="5">
        <v>9</v>
      </c>
      <c r="V10" s="5">
        <v>10</v>
      </c>
      <c r="W10" s="5">
        <v>11</v>
      </c>
      <c r="X10" s="5">
        <v>12</v>
      </c>
      <c r="Y10" s="5">
        <v>13</v>
      </c>
      <c r="Z10" s="5">
        <v>14</v>
      </c>
      <c r="AA10" s="5">
        <v>15</v>
      </c>
      <c r="AB10" s="5">
        <v>16</v>
      </c>
      <c r="AC10" s="5"/>
      <c r="AD10" s="5"/>
      <c r="AE10" s="5"/>
    </row>
    <row r="11" spans="1:31" hidden="1" x14ac:dyDescent="0.25">
      <c r="B11" s="114"/>
      <c r="C11" s="115"/>
      <c r="D11" s="103"/>
      <c r="E11" s="103"/>
      <c r="F11" s="103"/>
      <c r="G11" s="103" t="str">
        <f>CONCATENATE($C6,"_",$C7,"_",G9)</f>
        <v>0_1_2002</v>
      </c>
      <c r="H11" s="103" t="str">
        <f>CONCATENATE($C6,"_",$C7,"_",H9)</f>
        <v>0_1_2012</v>
      </c>
      <c r="I11" s="115"/>
      <c r="J11" s="103"/>
      <c r="K11" s="103"/>
      <c r="L11" s="103"/>
      <c r="M11" s="103" t="str">
        <f>IF($G9+M10&gt;$H9,0,CONCATENATE($C6,"_",$C7,"_",$G9+M10))</f>
        <v>0_1_2003</v>
      </c>
      <c r="N11" s="103" t="str">
        <f t="shared" ref="N11:AB11" si="0">IF($G9+N10&gt;$H9,0,CONCATENATE($C6,"_",$C7,"_",$G9+N10))</f>
        <v>0_1_2004</v>
      </c>
      <c r="O11" s="103" t="str">
        <f t="shared" si="0"/>
        <v>0_1_2005</v>
      </c>
      <c r="P11" s="103" t="str">
        <f t="shared" si="0"/>
        <v>0_1_2006</v>
      </c>
      <c r="Q11" s="103" t="str">
        <f t="shared" si="0"/>
        <v>0_1_2007</v>
      </c>
      <c r="R11" s="103" t="str">
        <f t="shared" si="0"/>
        <v>0_1_2008</v>
      </c>
      <c r="S11" s="103" t="str">
        <f t="shared" si="0"/>
        <v>0_1_2009</v>
      </c>
      <c r="T11" s="103" t="str">
        <f t="shared" si="0"/>
        <v>0_1_2010</v>
      </c>
      <c r="U11" s="103" t="str">
        <f t="shared" si="0"/>
        <v>0_1_2011</v>
      </c>
      <c r="V11" s="103" t="str">
        <f t="shared" si="0"/>
        <v>0_1_2012</v>
      </c>
      <c r="W11" s="103">
        <f t="shared" si="0"/>
        <v>0</v>
      </c>
      <c r="X11" s="103">
        <f t="shared" si="0"/>
        <v>0</v>
      </c>
      <c r="Y11" s="103">
        <f t="shared" si="0"/>
        <v>0</v>
      </c>
      <c r="Z11" s="103">
        <f t="shared" si="0"/>
        <v>0</v>
      </c>
      <c r="AA11" s="103">
        <f t="shared" si="0"/>
        <v>0</v>
      </c>
      <c r="AB11" s="103">
        <f t="shared" si="0"/>
        <v>0</v>
      </c>
      <c r="AC11" s="103"/>
      <c r="AD11" s="103"/>
    </row>
    <row r="12" spans="1:31" hidden="1" x14ac:dyDescent="0.25">
      <c r="B12" s="114"/>
      <c r="C12" s="115"/>
      <c r="D12" s="103"/>
      <c r="E12" s="103"/>
      <c r="F12" s="103" t="s">
        <v>23</v>
      </c>
      <c r="G12" s="116"/>
      <c r="H12" s="116"/>
      <c r="I12" s="115"/>
      <c r="J12" s="103"/>
      <c r="K12" s="103"/>
      <c r="L12" s="103" t="s">
        <v>23</v>
      </c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</row>
    <row r="13" spans="1:31" s="12" customFormat="1" x14ac:dyDescent="0.25">
      <c r="A13" s="5"/>
      <c r="B13" s="114" t="s">
        <v>31</v>
      </c>
      <c r="C13" s="115" t="s">
        <v>21</v>
      </c>
      <c r="D13" s="103" t="s">
        <v>84</v>
      </c>
      <c r="E13" s="117"/>
      <c r="F13" s="103">
        <f>MATCH($D13,FAC_TOTALS_APTA!$A$2:$AV$2,)</f>
        <v>12</v>
      </c>
      <c r="G13" s="116">
        <f>VLOOKUP(G11,FAC_TOTALS_APTA!$A$4:$AV$126,$F13,FALSE)</f>
        <v>69431799.636510193</v>
      </c>
      <c r="H13" s="116">
        <f>VLOOKUP(H11,FAC_TOTALS_APTA!$A$4:$AV$126,$F13,FALSE)</f>
        <v>63654979.010831997</v>
      </c>
      <c r="I13" s="118">
        <f>IFERROR(H13/G13-1,"-")</f>
        <v>-8.3201366750120909E-2</v>
      </c>
      <c r="J13" s="119" t="str">
        <f>IF(C13="Log","_log","")</f>
        <v>_log</v>
      </c>
      <c r="K13" s="119" t="str">
        <f>CONCATENATE(D13,J13,"_FAC")</f>
        <v>VRM_ADJ_log_FAC</v>
      </c>
      <c r="L13" s="103">
        <f>MATCH($K13,FAC_TOTALS_APTA!$A$2:$AT$2,)</f>
        <v>26</v>
      </c>
      <c r="M13" s="116">
        <f>IF(M11=0,0,VLOOKUP(M11,FAC_TOTALS_APTA!$A$4:$AV$126,$L13,FALSE))</f>
        <v>-2037892.2252743</v>
      </c>
      <c r="N13" s="116">
        <f>IF(N11=0,0,VLOOKUP(N11,FAC_TOTALS_APTA!$A$4:$AV$126,$L13,FALSE))</f>
        <v>30883404.665626001</v>
      </c>
      <c r="O13" s="116">
        <f>IF(O11=0,0,VLOOKUP(O11,FAC_TOTALS_APTA!$A$4:$AV$126,$L13,FALSE))</f>
        <v>-24471511.966958702</v>
      </c>
      <c r="P13" s="116">
        <f>IF(P11=0,0,VLOOKUP(P11,FAC_TOTALS_APTA!$A$4:$AV$126,$L13,FALSE))</f>
        <v>-5805163.6644600704</v>
      </c>
      <c r="Q13" s="116">
        <f>IF(Q11=0,0,VLOOKUP(Q11,FAC_TOTALS_APTA!$A$4:$AV$126,$L13,FALSE))</f>
        <v>25880082.986981601</v>
      </c>
      <c r="R13" s="116">
        <f>IF(R11=0,0,VLOOKUP(R11,FAC_TOTALS_APTA!$A$4:$AV$126,$L13,FALSE))</f>
        <v>12311409.164863</v>
      </c>
      <c r="S13" s="116">
        <f>IF(S11=0,0,VLOOKUP(S11,FAC_TOTALS_APTA!$A$4:$AV$126,$L13,FALSE))</f>
        <v>-16579297.3045706</v>
      </c>
      <c r="T13" s="116">
        <f>IF(T11=0,0,VLOOKUP(T11,FAC_TOTALS_APTA!$A$4:$AV$126,$L13,FALSE))</f>
        <v>-72401867.298172101</v>
      </c>
      <c r="U13" s="116">
        <f>IF(U11=0,0,VLOOKUP(U11,FAC_TOTALS_APTA!$A$4:$AV$126,$L13,FALSE))</f>
        <v>-48365655.613353603</v>
      </c>
      <c r="V13" s="116">
        <f>IF(V11=0,0,VLOOKUP(V11,FAC_TOTALS_APTA!$A$4:$AV$126,$L13,FALSE))</f>
        <v>-18684966.5656607</v>
      </c>
      <c r="W13" s="116">
        <f>IF(W11=0,0,VLOOKUP(W11,FAC_TOTALS_APTA!$A$4:$AV$126,$L13,FALSE))</f>
        <v>0</v>
      </c>
      <c r="X13" s="116">
        <f>IF(X11=0,0,VLOOKUP(X11,FAC_TOTALS_APTA!$A$4:$AV$126,$L13,FALSE))</f>
        <v>0</v>
      </c>
      <c r="Y13" s="116">
        <f>IF(Y11=0,0,VLOOKUP(Y11,FAC_TOTALS_APTA!$A$4:$AV$126,$L13,FALSE))</f>
        <v>0</v>
      </c>
      <c r="Z13" s="116">
        <f>IF(Z11=0,0,VLOOKUP(Z11,FAC_TOTALS_APTA!$A$4:$AV$126,$L13,FALSE))</f>
        <v>0</v>
      </c>
      <c r="AA13" s="116">
        <f>IF(AA11=0,0,VLOOKUP(AA11,FAC_TOTALS_APTA!$A$4:$AV$126,$L13,FALSE))</f>
        <v>0</v>
      </c>
      <c r="AB13" s="116">
        <f>IF(AB11=0,0,VLOOKUP(AB11,FAC_TOTALS_APTA!$A$4:$AV$126,$L13,FALSE))</f>
        <v>0</v>
      </c>
      <c r="AC13" s="120">
        <f>SUM(M13:AB13)</f>
        <v>-119271457.82097948</v>
      </c>
      <c r="AD13" s="121">
        <f>AC13/G28</f>
        <v>-5.3780399188901519E-2</v>
      </c>
      <c r="AE13" s="5"/>
    </row>
    <row r="14" spans="1:31" s="12" customFormat="1" x14ac:dyDescent="0.25">
      <c r="A14" s="5"/>
      <c r="B14" s="114" t="s">
        <v>52</v>
      </c>
      <c r="C14" s="115" t="s">
        <v>21</v>
      </c>
      <c r="D14" s="103" t="s">
        <v>94</v>
      </c>
      <c r="E14" s="117"/>
      <c r="F14" s="103">
        <f>MATCH($D14,FAC_TOTALS_APTA!$A$2:$AV$2,)</f>
        <v>13</v>
      </c>
      <c r="G14" s="122">
        <f>VLOOKUP(G11,FAC_TOTALS_APTA!$A$4:$AV$126,$F14,FALSE)</f>
        <v>0.91027864284140703</v>
      </c>
      <c r="H14" s="122">
        <f>VLOOKUP(H11,FAC_TOTALS_APTA!$A$4:$AV$126,$F14,FALSE)</f>
        <v>1.03319372827068</v>
      </c>
      <c r="I14" s="118">
        <f t="shared" ref="I14:I25" si="1">IFERROR(H14/G14-1,"-")</f>
        <v>0.13503017608498125</v>
      </c>
      <c r="J14" s="119" t="str">
        <f t="shared" ref="J14:J25" si="2">IF(C14="Log","_log","")</f>
        <v>_log</v>
      </c>
      <c r="K14" s="119" t="str">
        <f t="shared" ref="K14:K26" si="3">CONCATENATE(D14,J14,"_FAC")</f>
        <v>FARE_per_UPT_cleaned_2018_bus_log_FAC</v>
      </c>
      <c r="L14" s="103">
        <f>MATCH($K14,FAC_TOTALS_APTA!$A$2:$AT$2,)</f>
        <v>27</v>
      </c>
      <c r="M14" s="116">
        <f>IF(M11=0,0,VLOOKUP(M11,FAC_TOTALS_APTA!$A$4:$AV$126,$L14,FALSE))</f>
        <v>-3466355.1809224701</v>
      </c>
      <c r="N14" s="116">
        <f>IF(N11=0,0,VLOOKUP(N11,FAC_TOTALS_APTA!$A$4:$AV$126,$L14,FALSE))</f>
        <v>24272689.926997099</v>
      </c>
      <c r="O14" s="116">
        <f>IF(O11=0,0,VLOOKUP(O11,FAC_TOTALS_APTA!$A$4:$AV$126,$L14,FALSE))</f>
        <v>-11103424.795991</v>
      </c>
      <c r="P14" s="116">
        <f>IF(P11=0,0,VLOOKUP(P11,FAC_TOTALS_APTA!$A$4:$AV$126,$L14,FALSE))</f>
        <v>8162592.4549205601</v>
      </c>
      <c r="Q14" s="116">
        <f>IF(Q11=0,0,VLOOKUP(Q11,FAC_TOTALS_APTA!$A$4:$AV$126,$L14,FALSE))</f>
        <v>-19714344.210863799</v>
      </c>
      <c r="R14" s="116">
        <f>IF(R11=0,0,VLOOKUP(R11,FAC_TOTALS_APTA!$A$4:$AV$126,$L14,FALSE))</f>
        <v>14883751.6845921</v>
      </c>
      <c r="S14" s="116">
        <f>IF(S11=0,0,VLOOKUP(S11,FAC_TOTALS_APTA!$A$4:$AV$126,$L14,FALSE))</f>
        <v>-73577205.971672207</v>
      </c>
      <c r="T14" s="116">
        <f>IF(T11=0,0,VLOOKUP(T11,FAC_TOTALS_APTA!$A$4:$AV$126,$L14,FALSE))</f>
        <v>-12997064.663153401</v>
      </c>
      <c r="U14" s="116">
        <f>IF(U11=0,0,VLOOKUP(U11,FAC_TOTALS_APTA!$A$4:$AV$126,$L14,FALSE))</f>
        <v>-14395009.2924714</v>
      </c>
      <c r="V14" s="116">
        <f>IF(V11=0,0,VLOOKUP(V11,FAC_TOTALS_APTA!$A$4:$AV$126,$L14,FALSE))</f>
        <v>550688.11190669402</v>
      </c>
      <c r="W14" s="116">
        <f>IF(W11=0,0,VLOOKUP(W11,FAC_TOTALS_APTA!$A$4:$AV$126,$L14,FALSE))</f>
        <v>0</v>
      </c>
      <c r="X14" s="116">
        <f>IF(X11=0,0,VLOOKUP(X11,FAC_TOTALS_APTA!$A$4:$AV$126,$L14,FALSE))</f>
        <v>0</v>
      </c>
      <c r="Y14" s="116">
        <f>IF(Y11=0,0,VLOOKUP(Y11,FAC_TOTALS_APTA!$A$4:$AV$126,$L14,FALSE))</f>
        <v>0</v>
      </c>
      <c r="Z14" s="116">
        <f>IF(Z11=0,0,VLOOKUP(Z11,FAC_TOTALS_APTA!$A$4:$AV$126,$L14,FALSE))</f>
        <v>0</v>
      </c>
      <c r="AA14" s="116">
        <f>IF(AA11=0,0,VLOOKUP(AA11,FAC_TOTALS_APTA!$A$4:$AV$126,$L14,FALSE))</f>
        <v>0</v>
      </c>
      <c r="AB14" s="116">
        <f>IF(AB11=0,0,VLOOKUP(AB11,FAC_TOTALS_APTA!$A$4:$AV$126,$L14,FALSE))</f>
        <v>0</v>
      </c>
      <c r="AC14" s="120">
        <f t="shared" ref="AC14:AC25" si="4">SUM(M14:AB14)</f>
        <v>-87383681.936657816</v>
      </c>
      <c r="AD14" s="121">
        <f>AC14/G28</f>
        <v>-3.940196072897189E-2</v>
      </c>
      <c r="AE14" s="5"/>
    </row>
    <row r="15" spans="1:31" s="12" customFormat="1" x14ac:dyDescent="0.25">
      <c r="A15" s="5"/>
      <c r="B15" s="114" t="s">
        <v>79</v>
      </c>
      <c r="C15" s="115"/>
      <c r="D15" s="103" t="s">
        <v>77</v>
      </c>
      <c r="E15" s="117"/>
      <c r="F15" s="103" t="e">
        <f>MATCH($D15,FAC_TOTALS_APTA!$A$2:$AV$2,)</f>
        <v>#N/A</v>
      </c>
      <c r="G15" s="116" t="e">
        <f>VLOOKUP(G11,FAC_TOTALS_APTA!$A$4:$AV$126,$F15,FALSE)</f>
        <v>#REF!</v>
      </c>
      <c r="H15" s="116" t="e">
        <f>VLOOKUP(H11,FAC_TOTALS_APTA!$A$4:$AV$126,$F15,FALSE)</f>
        <v>#REF!</v>
      </c>
      <c r="I15" s="118" t="str">
        <f>IFERROR(H15/G15-1,"-")</f>
        <v>-</v>
      </c>
      <c r="J15" s="119" t="str">
        <f t="shared" ref="J15" si="5">IF(C15="Log","_log","")</f>
        <v/>
      </c>
      <c r="K15" s="119" t="str">
        <f t="shared" ref="K15" si="6">CONCATENATE(D15,J15,"_FAC")</f>
        <v>RESTRUCTURE_FAC</v>
      </c>
      <c r="L15" s="103" t="e">
        <f>MATCH($K15,FAC_TOTALS_APTA!$A$2:$AT$2,)</f>
        <v>#N/A</v>
      </c>
      <c r="M15" s="116" t="e">
        <f>IF(M11=0,0,VLOOKUP(M11,FAC_TOTALS_APTA!$A$4:$AV$126,$L15,FALSE))</f>
        <v>#REF!</v>
      </c>
      <c r="N15" s="116" t="e">
        <f>IF(N11=0,0,VLOOKUP(N11,FAC_TOTALS_APTA!$A$4:$AV$126,$L15,FALSE))</f>
        <v>#REF!</v>
      </c>
      <c r="O15" s="116" t="e">
        <f>IF(O11=0,0,VLOOKUP(O11,FAC_TOTALS_APTA!$A$4:$AV$126,$L15,FALSE))</f>
        <v>#REF!</v>
      </c>
      <c r="P15" s="116" t="e">
        <f>IF(P11=0,0,VLOOKUP(P11,FAC_TOTALS_APTA!$A$4:$AV$126,$L15,FALSE))</f>
        <v>#REF!</v>
      </c>
      <c r="Q15" s="116" t="e">
        <f>IF(Q11=0,0,VLOOKUP(Q11,FAC_TOTALS_APTA!$A$4:$AV$126,$L15,FALSE))</f>
        <v>#REF!</v>
      </c>
      <c r="R15" s="116" t="e">
        <f>IF(R11=0,0,VLOOKUP(R11,FAC_TOTALS_APTA!$A$4:$AV$126,$L15,FALSE))</f>
        <v>#REF!</v>
      </c>
      <c r="S15" s="116" t="e">
        <f>IF(S11=0,0,VLOOKUP(S11,FAC_TOTALS_APTA!$A$4:$AV$126,$L15,FALSE))</f>
        <v>#REF!</v>
      </c>
      <c r="T15" s="116" t="e">
        <f>IF(T11=0,0,VLOOKUP(T11,FAC_TOTALS_APTA!$A$4:$AV$126,$L15,FALSE))</f>
        <v>#REF!</v>
      </c>
      <c r="U15" s="116" t="e">
        <f>IF(U11=0,0,VLOOKUP(U11,FAC_TOTALS_APTA!$A$4:$AV$126,$L15,FALSE))</f>
        <v>#REF!</v>
      </c>
      <c r="V15" s="116" t="e">
        <f>IF(V11=0,0,VLOOKUP(V11,FAC_TOTALS_APTA!$A$4:$AV$126,$L15,FALSE))</f>
        <v>#REF!</v>
      </c>
      <c r="W15" s="116">
        <f>IF(W11=0,0,VLOOKUP(W11,FAC_TOTALS_APTA!$A$4:$AV$126,$L15,FALSE))</f>
        <v>0</v>
      </c>
      <c r="X15" s="116">
        <f>IF(X11=0,0,VLOOKUP(X11,FAC_TOTALS_APTA!$A$4:$AV$126,$L15,FALSE))</f>
        <v>0</v>
      </c>
      <c r="Y15" s="116">
        <f>IF(Y11=0,0,VLOOKUP(Y11,FAC_TOTALS_APTA!$A$4:$AV$126,$L15,FALSE))</f>
        <v>0</v>
      </c>
      <c r="Z15" s="116">
        <f>IF(Z11=0,0,VLOOKUP(Z11,FAC_TOTALS_APTA!$A$4:$AV$126,$L15,FALSE))</f>
        <v>0</v>
      </c>
      <c r="AA15" s="116">
        <f>IF(AA11=0,0,VLOOKUP(AA11,FAC_TOTALS_APTA!$A$4:$AV$126,$L15,FALSE))</f>
        <v>0</v>
      </c>
      <c r="AB15" s="116">
        <f>IF(AB11=0,0,VLOOKUP(AB11,FAC_TOTALS_APTA!$A$4:$AV$126,$L15,FALSE))</f>
        <v>0</v>
      </c>
      <c r="AC15" s="120" t="e">
        <f t="shared" ref="AC15" si="7">SUM(M15:AB15)</f>
        <v>#REF!</v>
      </c>
      <c r="AD15" s="121" t="e">
        <f>AC15/G28</f>
        <v>#REF!</v>
      </c>
      <c r="AE15" s="5"/>
    </row>
    <row r="16" spans="1:31" s="12" customFormat="1" x14ac:dyDescent="0.25">
      <c r="A16" s="5"/>
      <c r="B16" s="114" t="s">
        <v>80</v>
      </c>
      <c r="C16" s="115"/>
      <c r="D16" s="103" t="s">
        <v>76</v>
      </c>
      <c r="E16" s="117"/>
      <c r="F16" s="103">
        <f>MATCH($D16,FAC_TOTALS_APTA!$A$2:$AV$2,)</f>
        <v>21</v>
      </c>
      <c r="G16" s="116">
        <f>VLOOKUP(G11,FAC_TOTALS_APTA!$A$4:$AV$126,$F16,FALSE)</f>
        <v>0</v>
      </c>
      <c r="H16" s="116">
        <f>VLOOKUP(H11,FAC_TOTALS_APTA!$A$4:$AV$126,$F16,FALSE)</f>
        <v>0</v>
      </c>
      <c r="I16" s="118" t="str">
        <f>IFERROR(H16/G16-1,"-")</f>
        <v>-</v>
      </c>
      <c r="J16" s="119" t="str">
        <f t="shared" ref="J16" si="8">IF(C16="Log","_log","")</f>
        <v/>
      </c>
      <c r="K16" s="119" t="str">
        <f t="shared" ref="K16" si="9">CONCATENATE(D16,J16,"_FAC")</f>
        <v>MAINTENANCE_WMATA_FAC</v>
      </c>
      <c r="L16" s="103">
        <f>MATCH($K16,FAC_TOTALS_APTA!$A$2:$AT$2,)</f>
        <v>35</v>
      </c>
      <c r="M16" s="116">
        <f>IF(M12=0,0,VLOOKUP(M12,FAC_TOTALS_APTA!$A$4:$AV$126,$L16,FALSE))</f>
        <v>0</v>
      </c>
      <c r="N16" s="116">
        <f>IF(N12=0,0,VLOOKUP(N12,FAC_TOTALS_APTA!$A$4:$AV$126,$L16,FALSE))</f>
        <v>0</v>
      </c>
      <c r="O16" s="116">
        <f>IF(O12=0,0,VLOOKUP(O12,FAC_TOTALS_APTA!$A$4:$AV$126,$L16,FALSE))</f>
        <v>0</v>
      </c>
      <c r="P16" s="116">
        <f>IF(P12=0,0,VLOOKUP(P12,FAC_TOTALS_APTA!$A$4:$AV$126,$L16,FALSE))</f>
        <v>0</v>
      </c>
      <c r="Q16" s="116">
        <f>IF(Q12=0,0,VLOOKUP(Q12,FAC_TOTALS_APTA!$A$4:$AV$126,$L16,FALSE))</f>
        <v>0</v>
      </c>
      <c r="R16" s="116">
        <f>IF(R12=0,0,VLOOKUP(R12,FAC_TOTALS_APTA!$A$4:$AV$126,$L16,FALSE))</f>
        <v>0</v>
      </c>
      <c r="S16" s="116">
        <f>IF(S12=0,0,VLOOKUP(S12,FAC_TOTALS_APTA!$A$4:$AV$126,$L16,FALSE))</f>
        <v>0</v>
      </c>
      <c r="T16" s="116">
        <f>IF(T12=0,0,VLOOKUP(T12,FAC_TOTALS_APTA!$A$4:$AV$126,$L16,FALSE))</f>
        <v>0</v>
      </c>
      <c r="U16" s="116">
        <f>IF(U12=0,0,VLOOKUP(U12,FAC_TOTALS_APTA!$A$4:$AV$126,$L16,FALSE))</f>
        <v>0</v>
      </c>
      <c r="V16" s="116">
        <f>IF(V12=0,0,VLOOKUP(V12,FAC_TOTALS_APTA!$A$4:$AV$126,$L16,FALSE))</f>
        <v>0</v>
      </c>
      <c r="W16" s="116">
        <f>IF(W12=0,0,VLOOKUP(W12,FAC_TOTALS_APTA!$A$4:$AV$126,$L16,FALSE))</f>
        <v>0</v>
      </c>
      <c r="X16" s="116">
        <f>IF(X12=0,0,VLOOKUP(X12,FAC_TOTALS_APTA!$A$4:$AV$126,$L16,FALSE))</f>
        <v>0</v>
      </c>
      <c r="Y16" s="116">
        <f>IF(Y12=0,0,VLOOKUP(Y12,FAC_TOTALS_APTA!$A$4:$AV$126,$L16,FALSE))</f>
        <v>0</v>
      </c>
      <c r="Z16" s="116">
        <f>IF(Z12=0,0,VLOOKUP(Z12,FAC_TOTALS_APTA!$A$4:$AV$126,$L16,FALSE))</f>
        <v>0</v>
      </c>
      <c r="AA16" s="116">
        <f>IF(AA12=0,0,VLOOKUP(AA12,FAC_TOTALS_APTA!$A$4:$AV$126,$L16,FALSE))</f>
        <v>0</v>
      </c>
      <c r="AB16" s="116">
        <f>IF(AB12=0,0,VLOOKUP(AB12,FAC_TOTALS_APTA!$A$4:$AV$126,$L16,FALSE))</f>
        <v>0</v>
      </c>
      <c r="AC16" s="120">
        <f t="shared" ref="AC16" si="10">SUM(M16:AB16)</f>
        <v>0</v>
      </c>
      <c r="AD16" s="121">
        <f>AC16/G28</f>
        <v>0</v>
      </c>
      <c r="AE16" s="5"/>
    </row>
    <row r="17" spans="1:31" s="12" customFormat="1" x14ac:dyDescent="0.25">
      <c r="A17" s="5"/>
      <c r="B17" s="114" t="s">
        <v>48</v>
      </c>
      <c r="C17" s="115" t="s">
        <v>21</v>
      </c>
      <c r="D17" s="103" t="s">
        <v>8</v>
      </c>
      <c r="E17" s="117"/>
      <c r="F17" s="103">
        <f>MATCH($D17,FAC_TOTALS_APTA!$A$2:$AV$2,)</f>
        <v>15</v>
      </c>
      <c r="G17" s="116">
        <f>VLOOKUP(G11,FAC_TOTALS_APTA!$A$4:$AV$126,$F17,FALSE)</f>
        <v>9573567.1438265797</v>
      </c>
      <c r="H17" s="116">
        <f>VLOOKUP(H11,FAC_TOTALS_APTA!$A$4:$AV$126,$F17,FALSE)</f>
        <v>10106162.1305601</v>
      </c>
      <c r="I17" s="118">
        <f t="shared" si="1"/>
        <v>5.5631822363825911E-2</v>
      </c>
      <c r="J17" s="119" t="str">
        <f t="shared" si="2"/>
        <v>_log</v>
      </c>
      <c r="K17" s="119" t="str">
        <f t="shared" si="3"/>
        <v>POP_EMP_log_FAC</v>
      </c>
      <c r="L17" s="103">
        <f>MATCH($K17,FAC_TOTALS_APTA!$A$2:$AT$2,)</f>
        <v>29</v>
      </c>
      <c r="M17" s="116">
        <f>IF(M11=0,0,VLOOKUP(M11,FAC_TOTALS_APTA!$A$4:$AV$126,$L17,FALSE))</f>
        <v>8994034.3209865894</v>
      </c>
      <c r="N17" s="116">
        <f>IF(N11=0,0,VLOOKUP(N11,FAC_TOTALS_APTA!$A$4:$AV$126,$L17,FALSE))</f>
        <v>10678318.1191095</v>
      </c>
      <c r="O17" s="116">
        <f>IF(O11=0,0,VLOOKUP(O11,FAC_TOTALS_APTA!$A$4:$AV$126,$L17,FALSE))</f>
        <v>12322772.2341049</v>
      </c>
      <c r="P17" s="116">
        <f>IF(P11=0,0,VLOOKUP(P11,FAC_TOTALS_APTA!$A$4:$AV$126,$L17,FALSE))</f>
        <v>16694018.935929701</v>
      </c>
      <c r="Q17" s="116">
        <f>IF(Q11=0,0,VLOOKUP(Q11,FAC_TOTALS_APTA!$A$4:$AV$126,$L17,FALSE))</f>
        <v>4601312.0111779002</v>
      </c>
      <c r="R17" s="116">
        <f>IF(R11=0,0,VLOOKUP(R11,FAC_TOTALS_APTA!$A$4:$AV$126,$L17,FALSE))</f>
        <v>3042659.4122484699</v>
      </c>
      <c r="S17" s="116">
        <f>IF(S11=0,0,VLOOKUP(S11,FAC_TOTALS_APTA!$A$4:$AV$126,$L17,FALSE))</f>
        <v>-2877934.5214242102</v>
      </c>
      <c r="T17" s="116">
        <f>IF(T11=0,0,VLOOKUP(T11,FAC_TOTALS_APTA!$A$4:$AV$126,$L17,FALSE))</f>
        <v>329766.25744047097</v>
      </c>
      <c r="U17" s="116">
        <f>IF(U11=0,0,VLOOKUP(U11,FAC_TOTALS_APTA!$A$4:$AV$126,$L17,FALSE))</f>
        <v>6080172.3069346799</v>
      </c>
      <c r="V17" s="116">
        <f>IF(V11=0,0,VLOOKUP(V11,FAC_TOTALS_APTA!$A$4:$AV$126,$L17,FALSE))</f>
        <v>7680351.8522254201</v>
      </c>
      <c r="W17" s="116">
        <f>IF(W11=0,0,VLOOKUP(W11,FAC_TOTALS_APTA!$A$4:$AV$126,$L17,FALSE))</f>
        <v>0</v>
      </c>
      <c r="X17" s="116">
        <f>IF(X11=0,0,VLOOKUP(X11,FAC_TOTALS_APTA!$A$4:$AV$126,$L17,FALSE))</f>
        <v>0</v>
      </c>
      <c r="Y17" s="116">
        <f>IF(Y11=0,0,VLOOKUP(Y11,FAC_TOTALS_APTA!$A$4:$AV$126,$L17,FALSE))</f>
        <v>0</v>
      </c>
      <c r="Z17" s="116">
        <f>IF(Z11=0,0,VLOOKUP(Z11,FAC_TOTALS_APTA!$A$4:$AV$126,$L17,FALSE))</f>
        <v>0</v>
      </c>
      <c r="AA17" s="116">
        <f>IF(AA11=0,0,VLOOKUP(AA11,FAC_TOTALS_APTA!$A$4:$AV$126,$L17,FALSE))</f>
        <v>0</v>
      </c>
      <c r="AB17" s="116">
        <f>IF(AB11=0,0,VLOOKUP(AB11,FAC_TOTALS_APTA!$A$4:$AV$126,$L17,FALSE))</f>
        <v>0</v>
      </c>
      <c r="AC17" s="120">
        <f t="shared" si="4"/>
        <v>67545470.928733408</v>
      </c>
      <c r="AD17" s="121">
        <f>AC17/G28</f>
        <v>3.0456761880130707E-2</v>
      </c>
      <c r="AE17" s="5"/>
    </row>
    <row r="18" spans="1:31" s="12" customFormat="1" x14ac:dyDescent="0.25">
      <c r="A18" s="5"/>
      <c r="B18" s="24" t="s">
        <v>72</v>
      </c>
      <c r="C18" s="115"/>
      <c r="D18" s="103" t="s">
        <v>71</v>
      </c>
      <c r="E18" s="117"/>
      <c r="F18" s="103">
        <f>MATCH($D18,FAC_TOTALS_APTA!$A$2:$AV$2,)</f>
        <v>16</v>
      </c>
      <c r="G18" s="122">
        <f>VLOOKUP(G11,FAC_TOTALS_APTA!$A$4:$AV$126,$F18,FALSE)</f>
        <v>0.56791506562331096</v>
      </c>
      <c r="H18" s="122">
        <f>VLOOKUP(H11,FAC_TOTALS_APTA!$A$4:$AV$126,$F18,FALSE)</f>
        <v>0.55566673939080602</v>
      </c>
      <c r="I18" s="118">
        <f t="shared" si="1"/>
        <v>-2.1567179625815891E-2</v>
      </c>
      <c r="J18" s="119" t="str">
        <f t="shared" si="2"/>
        <v/>
      </c>
      <c r="K18" s="119" t="str">
        <f t="shared" si="3"/>
        <v>TSD_POP_EMP_PCT_FAC</v>
      </c>
      <c r="L18" s="103">
        <f>MATCH($K18,FAC_TOTALS_APTA!$A$2:$AT$2,)</f>
        <v>30</v>
      </c>
      <c r="M18" s="116">
        <f>IF(M11=0,0,VLOOKUP(M11,FAC_TOTALS_APTA!$A$4:$AV$126,$L18,FALSE))</f>
        <v>-8926970.2590945102</v>
      </c>
      <c r="N18" s="116">
        <f>IF(N11=0,0,VLOOKUP(N11,FAC_TOTALS_APTA!$A$4:$AV$126,$L18,FALSE))</f>
        <v>-4914354.3128717402</v>
      </c>
      <c r="O18" s="116">
        <f>IF(O11=0,0,VLOOKUP(O11,FAC_TOTALS_APTA!$A$4:$AV$126,$L18,FALSE))</f>
        <v>-3610637.82004906</v>
      </c>
      <c r="P18" s="116">
        <f>IF(P11=0,0,VLOOKUP(P11,FAC_TOTALS_APTA!$A$4:$AV$126,$L18,FALSE))</f>
        <v>-1077480.5449554999</v>
      </c>
      <c r="Q18" s="116">
        <f>IF(Q11=0,0,VLOOKUP(Q11,FAC_TOTALS_APTA!$A$4:$AV$126,$L18,FALSE))</f>
        <v>-16555027.8900348</v>
      </c>
      <c r="R18" s="116">
        <f>IF(R11=0,0,VLOOKUP(R11,FAC_TOTALS_APTA!$A$4:$AV$126,$L18,FALSE))</f>
        <v>7691831.6473233998</v>
      </c>
      <c r="S18" s="116">
        <f>IF(S11=0,0,VLOOKUP(S11,FAC_TOTALS_APTA!$A$4:$AV$126,$L18,FALSE))</f>
        <v>6892657.5767019698</v>
      </c>
      <c r="T18" s="116">
        <f>IF(T11=0,0,VLOOKUP(T11,FAC_TOTALS_APTA!$A$4:$AV$126,$L18,FALSE))</f>
        <v>9004059.9919481296</v>
      </c>
      <c r="U18" s="116">
        <f>IF(U11=0,0,VLOOKUP(U11,FAC_TOTALS_APTA!$A$4:$AV$126,$L18,FALSE))</f>
        <v>-10572779.3301397</v>
      </c>
      <c r="V18" s="116">
        <f>IF(V11=0,0,VLOOKUP(V11,FAC_TOTALS_APTA!$A$4:$AV$126,$L18,FALSE))</f>
        <v>-9531367.2870286591</v>
      </c>
      <c r="W18" s="116">
        <f>IF(W11=0,0,VLOOKUP(W11,FAC_TOTALS_APTA!$A$4:$AV$126,$L18,FALSE))</f>
        <v>0</v>
      </c>
      <c r="X18" s="116">
        <f>IF(X11=0,0,VLOOKUP(X11,FAC_TOTALS_APTA!$A$4:$AV$126,$L18,FALSE))</f>
        <v>0</v>
      </c>
      <c r="Y18" s="116">
        <f>IF(Y11=0,0,VLOOKUP(Y11,FAC_TOTALS_APTA!$A$4:$AV$126,$L18,FALSE))</f>
        <v>0</v>
      </c>
      <c r="Z18" s="116">
        <f>IF(Z11=0,0,VLOOKUP(Z11,FAC_TOTALS_APTA!$A$4:$AV$126,$L18,FALSE))</f>
        <v>0</v>
      </c>
      <c r="AA18" s="116">
        <f>IF(AA11=0,0,VLOOKUP(AA11,FAC_TOTALS_APTA!$A$4:$AV$126,$L18,FALSE))</f>
        <v>0</v>
      </c>
      <c r="AB18" s="116">
        <f>IF(AB11=0,0,VLOOKUP(AB11,FAC_TOTALS_APTA!$A$4:$AV$126,$L18,FALSE))</f>
        <v>0</v>
      </c>
      <c r="AC18" s="120">
        <f t="shared" si="4"/>
        <v>-31600068.228200469</v>
      </c>
      <c r="AD18" s="121">
        <f>AC18/G28</f>
        <v>-1.4248708909552833E-2</v>
      </c>
      <c r="AE18" s="5"/>
    </row>
    <row r="19" spans="1:31" s="12" customFormat="1" x14ac:dyDescent="0.2">
      <c r="A19" s="5"/>
      <c r="B19" s="114" t="s">
        <v>49</v>
      </c>
      <c r="C19" s="115" t="s">
        <v>21</v>
      </c>
      <c r="D19" s="123" t="s">
        <v>81</v>
      </c>
      <c r="E19" s="117"/>
      <c r="F19" s="103">
        <f>MATCH($D19,FAC_TOTALS_APTA!$A$2:$AV$2,)</f>
        <v>17</v>
      </c>
      <c r="G19" s="124">
        <f>VLOOKUP(G11,FAC_TOTALS_APTA!$A$4:$AV$126,$F19,FALSE)</f>
        <v>1.99892297215457</v>
      </c>
      <c r="H19" s="124">
        <f>VLOOKUP(H11,FAC_TOTALS_APTA!$A$4:$AV$126,$F19,FALSE)</f>
        <v>4.1402142572755398</v>
      </c>
      <c r="I19" s="118">
        <f t="shared" si="1"/>
        <v>1.0712225107968747</v>
      </c>
      <c r="J19" s="119" t="str">
        <f t="shared" si="2"/>
        <v>_log</v>
      </c>
      <c r="K19" s="119" t="str">
        <f t="shared" si="3"/>
        <v>GAS_PRICE_2018_log_FAC</v>
      </c>
      <c r="L19" s="103">
        <f>MATCH($K19,FAC_TOTALS_APTA!$A$2:$AT$2,)</f>
        <v>31</v>
      </c>
      <c r="M19" s="116">
        <f>IF(M11=0,0,VLOOKUP(M11,FAC_TOTALS_APTA!$A$4:$AV$126,$L19,FALSE))</f>
        <v>32363625.214134801</v>
      </c>
      <c r="N19" s="116">
        <f>IF(N11=0,0,VLOOKUP(N11,FAC_TOTALS_APTA!$A$4:$AV$126,$L19,FALSE))</f>
        <v>29226561.675079901</v>
      </c>
      <c r="O19" s="116">
        <f>IF(O11=0,0,VLOOKUP(O11,FAC_TOTALS_APTA!$A$4:$AV$126,$L19,FALSE))</f>
        <v>42627634.969852999</v>
      </c>
      <c r="P19" s="116">
        <f>IF(P11=0,0,VLOOKUP(P11,FAC_TOTALS_APTA!$A$4:$AV$126,$L19,FALSE))</f>
        <v>26815911.4483159</v>
      </c>
      <c r="Q19" s="116">
        <f>IF(Q11=0,0,VLOOKUP(Q11,FAC_TOTALS_APTA!$A$4:$AV$126,$L19,FALSE))</f>
        <v>15319751.757302999</v>
      </c>
      <c r="R19" s="116">
        <f>IF(R11=0,0,VLOOKUP(R11,FAC_TOTALS_APTA!$A$4:$AV$126,$L19,FALSE))</f>
        <v>35101022.202357002</v>
      </c>
      <c r="S19" s="116">
        <f>IF(S11=0,0,VLOOKUP(S11,FAC_TOTALS_APTA!$A$4:$AV$126,$L19,FALSE))</f>
        <v>-93590655.148220703</v>
      </c>
      <c r="T19" s="116">
        <f>IF(T11=0,0,VLOOKUP(T11,FAC_TOTALS_APTA!$A$4:$AV$126,$L19,FALSE))</f>
        <v>42248937.460835204</v>
      </c>
      <c r="U19" s="116">
        <f>IF(U11=0,0,VLOOKUP(U11,FAC_TOTALS_APTA!$A$4:$AV$126,$L19,FALSE))</f>
        <v>58022469.206397898</v>
      </c>
      <c r="V19" s="116">
        <f>IF(V11=0,0,VLOOKUP(V11,FAC_TOTALS_APTA!$A$4:$AV$126,$L19,FALSE))</f>
        <v>3332208.32052986</v>
      </c>
      <c r="W19" s="116">
        <f>IF(W11=0,0,VLOOKUP(W11,FAC_TOTALS_APTA!$A$4:$AV$126,$L19,FALSE))</f>
        <v>0</v>
      </c>
      <c r="X19" s="116">
        <f>IF(X11=0,0,VLOOKUP(X11,FAC_TOTALS_APTA!$A$4:$AV$126,$L19,FALSE))</f>
        <v>0</v>
      </c>
      <c r="Y19" s="116">
        <f>IF(Y11=0,0,VLOOKUP(Y11,FAC_TOTALS_APTA!$A$4:$AV$126,$L19,FALSE))</f>
        <v>0</v>
      </c>
      <c r="Z19" s="116">
        <f>IF(Z11=0,0,VLOOKUP(Z11,FAC_TOTALS_APTA!$A$4:$AV$126,$L19,FALSE))</f>
        <v>0</v>
      </c>
      <c r="AA19" s="116">
        <f>IF(AA11=0,0,VLOOKUP(AA11,FAC_TOTALS_APTA!$A$4:$AV$126,$L19,FALSE))</f>
        <v>0</v>
      </c>
      <c r="AB19" s="116">
        <f>IF(AB11=0,0,VLOOKUP(AB11,FAC_TOTALS_APTA!$A$4:$AV$126,$L19,FALSE))</f>
        <v>0</v>
      </c>
      <c r="AC19" s="120">
        <f t="shared" si="4"/>
        <v>191467467.10658583</v>
      </c>
      <c r="AD19" s="121">
        <f>AC19/G28</f>
        <v>8.6334123861683959E-2</v>
      </c>
      <c r="AE19" s="5"/>
    </row>
    <row r="20" spans="1:31" s="12" customFormat="1" x14ac:dyDescent="0.25">
      <c r="A20" s="5"/>
      <c r="B20" s="114" t="s">
        <v>46</v>
      </c>
      <c r="C20" s="115" t="s">
        <v>21</v>
      </c>
      <c r="D20" s="103" t="s">
        <v>14</v>
      </c>
      <c r="E20" s="117"/>
      <c r="F20" s="103">
        <f>MATCH($D20,FAC_TOTALS_APTA!$A$2:$AV$2,)</f>
        <v>18</v>
      </c>
      <c r="G20" s="122">
        <f>VLOOKUP(G11,FAC_TOTALS_APTA!$A$4:$AV$126,$F20,FALSE)</f>
        <v>39381.469965213502</v>
      </c>
      <c r="H20" s="122">
        <f>VLOOKUP(H11,FAC_TOTALS_APTA!$A$4:$AV$126,$F20,FALSE)</f>
        <v>32885.708578535901</v>
      </c>
      <c r="I20" s="118">
        <f t="shared" si="1"/>
        <v>-0.16494461462244669</v>
      </c>
      <c r="J20" s="119" t="str">
        <f t="shared" si="2"/>
        <v>_log</v>
      </c>
      <c r="K20" s="119" t="str">
        <f t="shared" si="3"/>
        <v>TOTAL_MED_INC_INDIV_2018_log_FAC</v>
      </c>
      <c r="L20" s="103">
        <f>MATCH($K20,FAC_TOTALS_APTA!$A$2:$AT$2,)</f>
        <v>32</v>
      </c>
      <c r="M20" s="116">
        <f>IF(M11=0,0,VLOOKUP(M11,FAC_TOTALS_APTA!$A$4:$AV$126,$L20,FALSE))</f>
        <v>10836139.9074308</v>
      </c>
      <c r="N20" s="116">
        <f>IF(N11=0,0,VLOOKUP(N11,FAC_TOTALS_APTA!$A$4:$AV$126,$L20,FALSE))</f>
        <v>14783110.659205901</v>
      </c>
      <c r="O20" s="116">
        <f>IF(O11=0,0,VLOOKUP(O11,FAC_TOTALS_APTA!$A$4:$AV$126,$L20,FALSE))</f>
        <v>14275448.364786699</v>
      </c>
      <c r="P20" s="116">
        <f>IF(P11=0,0,VLOOKUP(P11,FAC_TOTALS_APTA!$A$4:$AV$126,$L20,FALSE))</f>
        <v>23117610.522892401</v>
      </c>
      <c r="Q20" s="116">
        <f>IF(Q11=0,0,VLOOKUP(Q11,FAC_TOTALS_APTA!$A$4:$AV$126,$L20,FALSE))</f>
        <v>-7989986.7423599903</v>
      </c>
      <c r="R20" s="116">
        <f>IF(R11=0,0,VLOOKUP(R11,FAC_TOTALS_APTA!$A$4:$AV$126,$L20,FALSE))</f>
        <v>750945.54510393902</v>
      </c>
      <c r="S20" s="116">
        <f>IF(S11=0,0,VLOOKUP(S11,FAC_TOTALS_APTA!$A$4:$AV$126,$L20,FALSE))</f>
        <v>29681593.7895707</v>
      </c>
      <c r="T20" s="116">
        <f>IF(T11=0,0,VLOOKUP(T11,FAC_TOTALS_APTA!$A$4:$AV$126,$L20,FALSE))</f>
        <v>14124756.533747099</v>
      </c>
      <c r="U20" s="116">
        <f>IF(U11=0,0,VLOOKUP(U11,FAC_TOTALS_APTA!$A$4:$AV$126,$L20,FALSE))</f>
        <v>11000905.755408101</v>
      </c>
      <c r="V20" s="116">
        <f>IF(V11=0,0,VLOOKUP(V11,FAC_TOTALS_APTA!$A$4:$AV$126,$L20,FALSE))</f>
        <v>3317327.29879962</v>
      </c>
      <c r="W20" s="116">
        <f>IF(W11=0,0,VLOOKUP(W11,FAC_TOTALS_APTA!$A$4:$AV$126,$L20,FALSE))</f>
        <v>0</v>
      </c>
      <c r="X20" s="116">
        <f>IF(X11=0,0,VLOOKUP(X11,FAC_TOTALS_APTA!$A$4:$AV$126,$L20,FALSE))</f>
        <v>0</v>
      </c>
      <c r="Y20" s="116">
        <f>IF(Y11=0,0,VLOOKUP(Y11,FAC_TOTALS_APTA!$A$4:$AV$126,$L20,FALSE))</f>
        <v>0</v>
      </c>
      <c r="Z20" s="116">
        <f>IF(Z11=0,0,VLOOKUP(Z11,FAC_TOTALS_APTA!$A$4:$AV$126,$L20,FALSE))</f>
        <v>0</v>
      </c>
      <c r="AA20" s="116">
        <f>IF(AA11=0,0,VLOOKUP(AA11,FAC_TOTALS_APTA!$A$4:$AV$126,$L20,FALSE))</f>
        <v>0</v>
      </c>
      <c r="AB20" s="116">
        <f>IF(AB11=0,0,VLOOKUP(AB11,FAC_TOTALS_APTA!$A$4:$AV$126,$L20,FALSE))</f>
        <v>0</v>
      </c>
      <c r="AC20" s="120">
        <f t="shared" si="4"/>
        <v>113897851.63458528</v>
      </c>
      <c r="AD20" s="121">
        <f>AC20/G28</f>
        <v>5.135739966271146E-2</v>
      </c>
      <c r="AE20" s="5"/>
    </row>
    <row r="21" spans="1:31" s="12" customFormat="1" x14ac:dyDescent="0.25">
      <c r="A21" s="5"/>
      <c r="B21" s="114" t="s">
        <v>62</v>
      </c>
      <c r="C21" s="115"/>
      <c r="D21" s="103" t="s">
        <v>9</v>
      </c>
      <c r="E21" s="117"/>
      <c r="F21" s="103">
        <f>MATCH($D21,FAC_TOTALS_APTA!$A$2:$AV$2,)</f>
        <v>19</v>
      </c>
      <c r="G21" s="116">
        <f>VLOOKUP(G11,FAC_TOTALS_APTA!$A$4:$AV$126,$F21,FALSE)</f>
        <v>9.9176880297119094</v>
      </c>
      <c r="H21" s="116">
        <f>VLOOKUP(H11,FAC_TOTALS_APTA!$A$4:$AV$126,$F21,FALSE)</f>
        <v>9.9589405328228597</v>
      </c>
      <c r="I21" s="118">
        <f t="shared" si="1"/>
        <v>4.1594878753359321E-3</v>
      </c>
      <c r="J21" s="119" t="str">
        <f t="shared" si="2"/>
        <v/>
      </c>
      <c r="K21" s="119" t="str">
        <f t="shared" si="3"/>
        <v>PCT_HH_NO_VEH_FAC</v>
      </c>
      <c r="L21" s="103">
        <f>MATCH($K21,FAC_TOTALS_APTA!$A$2:$AT$2,)</f>
        <v>33</v>
      </c>
      <c r="M21" s="116">
        <f>IF(M11=0,0,VLOOKUP(M11,FAC_TOTALS_APTA!$A$4:$AV$126,$L21,FALSE))</f>
        <v>-2011703.7713112801</v>
      </c>
      <c r="N21" s="116">
        <f>IF(N11=0,0,VLOOKUP(N11,FAC_TOTALS_APTA!$A$4:$AV$126,$L21,FALSE))</f>
        <v>-1918721.27267609</v>
      </c>
      <c r="O21" s="116">
        <f>IF(O11=0,0,VLOOKUP(O11,FAC_TOTALS_APTA!$A$4:$AV$126,$L21,FALSE))</f>
        <v>-2860753.79786648</v>
      </c>
      <c r="P21" s="116">
        <f>IF(P11=0,0,VLOOKUP(P11,FAC_TOTALS_APTA!$A$4:$AV$126,$L21,FALSE))</f>
        <v>-3191472.4202391002</v>
      </c>
      <c r="Q21" s="116">
        <f>IF(Q11=0,0,VLOOKUP(Q11,FAC_TOTALS_APTA!$A$4:$AV$126,$L21,FALSE))</f>
        <v>-4239593.4540901203</v>
      </c>
      <c r="R21" s="116">
        <f>IF(R11=0,0,VLOOKUP(R11,FAC_TOTALS_APTA!$A$4:$AV$126,$L21,FALSE))</f>
        <v>4198142.3680939898</v>
      </c>
      <c r="S21" s="116">
        <f>IF(S11=0,0,VLOOKUP(S11,FAC_TOTALS_APTA!$A$4:$AV$126,$L21,FALSE))</f>
        <v>2984361.9504820299</v>
      </c>
      <c r="T21" s="116">
        <f>IF(T11=0,0,VLOOKUP(T11,FAC_TOTALS_APTA!$A$4:$AV$126,$L21,FALSE))</f>
        <v>5564236.7632218301</v>
      </c>
      <c r="U21" s="116">
        <f>IF(U11=0,0,VLOOKUP(U11,FAC_TOTALS_APTA!$A$4:$AV$126,$L21,FALSE))</f>
        <v>7234636.9271658296</v>
      </c>
      <c r="V21" s="116">
        <f>IF(V11=0,0,VLOOKUP(V11,FAC_TOTALS_APTA!$A$4:$AV$126,$L21,FALSE))</f>
        <v>-2751382.58845685</v>
      </c>
      <c r="W21" s="116">
        <f>IF(W11=0,0,VLOOKUP(W11,FAC_TOTALS_APTA!$A$4:$AV$126,$L21,FALSE))</f>
        <v>0</v>
      </c>
      <c r="X21" s="116">
        <f>IF(X11=0,0,VLOOKUP(X11,FAC_TOTALS_APTA!$A$4:$AV$126,$L21,FALSE))</f>
        <v>0</v>
      </c>
      <c r="Y21" s="116">
        <f>IF(Y11=0,0,VLOOKUP(Y11,FAC_TOTALS_APTA!$A$4:$AV$126,$L21,FALSE))</f>
        <v>0</v>
      </c>
      <c r="Z21" s="116">
        <f>IF(Z11=0,0,VLOOKUP(Z11,FAC_TOTALS_APTA!$A$4:$AV$126,$L21,FALSE))</f>
        <v>0</v>
      </c>
      <c r="AA21" s="116">
        <f>IF(AA11=0,0,VLOOKUP(AA11,FAC_TOTALS_APTA!$A$4:$AV$126,$L21,FALSE))</f>
        <v>0</v>
      </c>
      <c r="AB21" s="116">
        <f>IF(AB11=0,0,VLOOKUP(AB11,FAC_TOTALS_APTA!$A$4:$AV$126,$L21,FALSE))</f>
        <v>0</v>
      </c>
      <c r="AC21" s="120">
        <f t="shared" si="4"/>
        <v>3007750.7043237588</v>
      </c>
      <c r="AD21" s="121">
        <f>AC21/G28</f>
        <v>1.3562174596878174E-3</v>
      </c>
      <c r="AE21" s="5"/>
    </row>
    <row r="22" spans="1:31" s="12" customFormat="1" x14ac:dyDescent="0.25">
      <c r="A22" s="5"/>
      <c r="B22" s="114" t="s">
        <v>47</v>
      </c>
      <c r="C22" s="115"/>
      <c r="D22" s="103" t="s">
        <v>28</v>
      </c>
      <c r="E22" s="117"/>
      <c r="F22" s="103">
        <f>MATCH($D22,FAC_TOTALS_APTA!$A$2:$AV$2,)</f>
        <v>20</v>
      </c>
      <c r="G22" s="124">
        <f>VLOOKUP(G11,FAC_TOTALS_APTA!$A$4:$AV$126,$F22,FALSE)</f>
        <v>3.9438940773070499</v>
      </c>
      <c r="H22" s="124">
        <f>VLOOKUP(H11,FAC_TOTALS_APTA!$A$4:$AV$126,$F22,FALSE)</f>
        <v>4.9873568486467601</v>
      </c>
      <c r="I22" s="118">
        <f t="shared" si="1"/>
        <v>0.26457677383977884</v>
      </c>
      <c r="J22" s="119" t="str">
        <f t="shared" si="2"/>
        <v/>
      </c>
      <c r="K22" s="119" t="str">
        <f t="shared" si="3"/>
        <v>JTW_HOME_PCT_FAC</v>
      </c>
      <c r="L22" s="103">
        <f>MATCH($K22,FAC_TOTALS_APTA!$A$2:$AT$2,)</f>
        <v>34</v>
      </c>
      <c r="M22" s="116">
        <f>IF(M11=0,0,VLOOKUP(M11,FAC_TOTALS_APTA!$A$4:$AV$126,$L22,FALSE))</f>
        <v>0</v>
      </c>
      <c r="N22" s="116">
        <f>IF(N11=0,0,VLOOKUP(N11,FAC_TOTALS_APTA!$A$4:$AV$126,$L22,FALSE))</f>
        <v>0</v>
      </c>
      <c r="O22" s="116">
        <f>IF(O11=0,0,VLOOKUP(O11,FAC_TOTALS_APTA!$A$4:$AV$126,$L22,FALSE))</f>
        <v>0</v>
      </c>
      <c r="P22" s="116">
        <f>IF(P11=0,0,VLOOKUP(P11,FAC_TOTALS_APTA!$A$4:$AV$126,$L22,FALSE))</f>
        <v>-5850587.3625867497</v>
      </c>
      <c r="Q22" s="116">
        <f>IF(Q11=0,0,VLOOKUP(Q11,FAC_TOTALS_APTA!$A$4:$AV$126,$L22,FALSE))</f>
        <v>-2521256.3067262201</v>
      </c>
      <c r="R22" s="116">
        <f>IF(R11=0,0,VLOOKUP(R11,FAC_TOTALS_APTA!$A$4:$AV$126,$L22,FALSE))</f>
        <v>-1529682.6244008001</v>
      </c>
      <c r="S22" s="116">
        <f>IF(S11=0,0,VLOOKUP(S11,FAC_TOTALS_APTA!$A$4:$AV$126,$L22,FALSE))</f>
        <v>-4115918.4483254501</v>
      </c>
      <c r="T22" s="116">
        <f>IF(T11=0,0,VLOOKUP(T11,FAC_TOTALS_APTA!$A$4:$AV$126,$L22,FALSE))</f>
        <v>-4256458.7733162399</v>
      </c>
      <c r="U22" s="116">
        <f>IF(U11=0,0,VLOOKUP(U11,FAC_TOTALS_APTA!$A$4:$AV$126,$L22,FALSE))</f>
        <v>1008597.38636385</v>
      </c>
      <c r="V22" s="116">
        <f>IF(V11=0,0,VLOOKUP(V11,FAC_TOTALS_APTA!$A$4:$AV$126,$L22,FALSE))</f>
        <v>-1877901.6460331001</v>
      </c>
      <c r="W22" s="116">
        <f>IF(W11=0,0,VLOOKUP(W11,FAC_TOTALS_APTA!$A$4:$AV$126,$L22,FALSE))</f>
        <v>0</v>
      </c>
      <c r="X22" s="116">
        <f>IF(X11=0,0,VLOOKUP(X11,FAC_TOTALS_APTA!$A$4:$AV$126,$L22,FALSE))</f>
        <v>0</v>
      </c>
      <c r="Y22" s="116">
        <f>IF(Y11=0,0,VLOOKUP(Y11,FAC_TOTALS_APTA!$A$4:$AV$126,$L22,FALSE))</f>
        <v>0</v>
      </c>
      <c r="Z22" s="116">
        <f>IF(Z11=0,0,VLOOKUP(Z11,FAC_TOTALS_APTA!$A$4:$AV$126,$L22,FALSE))</f>
        <v>0</v>
      </c>
      <c r="AA22" s="116">
        <f>IF(AA11=0,0,VLOOKUP(AA11,FAC_TOTALS_APTA!$A$4:$AV$126,$L22,FALSE))</f>
        <v>0</v>
      </c>
      <c r="AB22" s="116">
        <f>IF(AB11=0,0,VLOOKUP(AB11,FAC_TOTALS_APTA!$A$4:$AV$126,$L22,FALSE))</f>
        <v>0</v>
      </c>
      <c r="AC22" s="120">
        <f t="shared" si="4"/>
        <v>-19143207.775024712</v>
      </c>
      <c r="AD22" s="121">
        <f>AC22/G28</f>
        <v>-8.6318166534208422E-3</v>
      </c>
      <c r="AE22" s="5"/>
    </row>
    <row r="23" spans="1:31" s="12" customFormat="1" x14ac:dyDescent="0.25">
      <c r="A23" s="5"/>
      <c r="B23" s="114" t="s">
        <v>63</v>
      </c>
      <c r="C23" s="115"/>
      <c r="D23" s="125" t="s">
        <v>87</v>
      </c>
      <c r="E23" s="117"/>
      <c r="F23" s="103">
        <f>MATCH($D23,FAC_TOTALS_APTA!$A$2:$AV$2,)</f>
        <v>22</v>
      </c>
      <c r="G23" s="124">
        <f>VLOOKUP(G11,FAC_TOTALS_APTA!$A$4:$AV$126,$F23,FALSE)</f>
        <v>0</v>
      </c>
      <c r="H23" s="124">
        <f>VLOOKUP(H11,FAC_TOTALS_APTA!$A$4:$AV$126,$F23,FALSE)</f>
        <v>7.10851791460746E-3</v>
      </c>
      <c r="I23" s="118" t="str">
        <f t="shared" si="1"/>
        <v>-</v>
      </c>
      <c r="J23" s="119" t="str">
        <f t="shared" si="2"/>
        <v/>
      </c>
      <c r="K23" s="119" t="str">
        <f t="shared" si="3"/>
        <v>TNC_TRIPS_PER_TRANSIT_TRIP_BUS_FAC</v>
      </c>
      <c r="L23" s="103">
        <f>MATCH($K23,FAC_TOTALS_APTA!$A$2:$AT$2,)</f>
        <v>36</v>
      </c>
      <c r="M23" s="116">
        <f>IF(M11=0,0,VLOOKUP(M11,FAC_TOTALS_APTA!$A$4:$AV$126,$L23,FALSE))</f>
        <v>0</v>
      </c>
      <c r="N23" s="116">
        <f>IF(N11=0,0,VLOOKUP(N11,FAC_TOTALS_APTA!$A$4:$AV$126,$L23,FALSE))</f>
        <v>0</v>
      </c>
      <c r="O23" s="116">
        <f>IF(O11=0,0,VLOOKUP(O11,FAC_TOTALS_APTA!$A$4:$AV$126,$L23,FALSE))</f>
        <v>0</v>
      </c>
      <c r="P23" s="116">
        <f>IF(P11=0,0,VLOOKUP(P11,FAC_TOTALS_APTA!$A$4:$AV$126,$L23,FALSE))</f>
        <v>0</v>
      </c>
      <c r="Q23" s="116">
        <f>IF(Q11=0,0,VLOOKUP(Q11,FAC_TOTALS_APTA!$A$4:$AV$126,$L23,FALSE))</f>
        <v>0</v>
      </c>
      <c r="R23" s="116">
        <f>IF(R11=0,0,VLOOKUP(R11,FAC_TOTALS_APTA!$A$4:$AV$126,$L23,FALSE))</f>
        <v>0</v>
      </c>
      <c r="S23" s="116">
        <f>IF(S11=0,0,VLOOKUP(S11,FAC_TOTALS_APTA!$A$4:$AV$126,$L23,FALSE))</f>
        <v>0</v>
      </c>
      <c r="T23" s="116">
        <f>IF(T11=0,0,VLOOKUP(T11,FAC_TOTALS_APTA!$A$4:$AV$126,$L23,FALSE))</f>
        <v>0</v>
      </c>
      <c r="U23" s="116">
        <f>IF(U11=0,0,VLOOKUP(U11,FAC_TOTALS_APTA!$A$4:$AV$126,$L23,FALSE))</f>
        <v>0</v>
      </c>
      <c r="V23" s="116">
        <f>IF(V11=0,0,VLOOKUP(V11,FAC_TOTALS_APTA!$A$4:$AV$126,$L23,FALSE))</f>
        <v>-1850109.76323997</v>
      </c>
      <c r="W23" s="116">
        <f>IF(W11=0,0,VLOOKUP(W11,FAC_TOTALS_APTA!$A$4:$AV$126,$L23,FALSE))</f>
        <v>0</v>
      </c>
      <c r="X23" s="116">
        <f>IF(X11=0,0,VLOOKUP(X11,FAC_TOTALS_APTA!$A$4:$AV$126,$L23,FALSE))</f>
        <v>0</v>
      </c>
      <c r="Y23" s="116">
        <f>IF(Y11=0,0,VLOOKUP(Y11,FAC_TOTALS_APTA!$A$4:$AV$126,$L23,FALSE))</f>
        <v>0</v>
      </c>
      <c r="Z23" s="116">
        <f>IF(Z11=0,0,VLOOKUP(Z11,FAC_TOTALS_APTA!$A$4:$AV$126,$L23,FALSE))</f>
        <v>0</v>
      </c>
      <c r="AA23" s="116">
        <f>IF(AA11=0,0,VLOOKUP(AA11,FAC_TOTALS_APTA!$A$4:$AV$126,$L23,FALSE))</f>
        <v>0</v>
      </c>
      <c r="AB23" s="116">
        <f>IF(AB11=0,0,VLOOKUP(AB11,FAC_TOTALS_APTA!$A$4:$AV$126,$L23,FALSE))</f>
        <v>0</v>
      </c>
      <c r="AC23" s="120">
        <f t="shared" si="4"/>
        <v>-1850109.76323997</v>
      </c>
      <c r="AD23" s="121">
        <f>AC23/G28</f>
        <v>-8.3422843510199795E-4</v>
      </c>
      <c r="AE23" s="5"/>
    </row>
    <row r="24" spans="1:31" s="12" customFormat="1" x14ac:dyDescent="0.25">
      <c r="A24" s="5"/>
      <c r="B24" s="114" t="s">
        <v>64</v>
      </c>
      <c r="C24" s="115"/>
      <c r="D24" s="103" t="s">
        <v>43</v>
      </c>
      <c r="E24" s="117"/>
      <c r="F24" s="103">
        <f>MATCH($D24,FAC_TOTALS_APTA!$A$2:$AV$2,)</f>
        <v>24</v>
      </c>
      <c r="G24" s="124">
        <f>VLOOKUP(G11,FAC_TOTALS_APTA!$A$4:$AV$126,$F24,FALSE)</f>
        <v>0</v>
      </c>
      <c r="H24" s="124">
        <f>VLOOKUP(H11,FAC_TOTALS_APTA!$A$4:$AV$126,$F24,FALSE)</f>
        <v>0.20578687227443601</v>
      </c>
      <c r="I24" s="118" t="str">
        <f t="shared" si="1"/>
        <v>-</v>
      </c>
      <c r="J24" s="119" t="str">
        <f t="shared" si="2"/>
        <v/>
      </c>
      <c r="K24" s="119" t="str">
        <f t="shared" si="3"/>
        <v>BIKE_SHARE_FAC</v>
      </c>
      <c r="L24" s="103">
        <f>MATCH($K24,FAC_TOTALS_APTA!$A$2:$AT$2,)</f>
        <v>38</v>
      </c>
      <c r="M24" s="116">
        <f>IF(M11=0,0,VLOOKUP(M11,FAC_TOTALS_APTA!$A$4:$AV$126,$L24,FALSE))</f>
        <v>0</v>
      </c>
      <c r="N24" s="116">
        <f>IF(N11=0,0,VLOOKUP(N11,FAC_TOTALS_APTA!$A$4:$AV$126,$L24,FALSE))</f>
        <v>0</v>
      </c>
      <c r="O24" s="116">
        <f>IF(O11=0,0,VLOOKUP(O11,FAC_TOTALS_APTA!$A$4:$AV$126,$L24,FALSE))</f>
        <v>0</v>
      </c>
      <c r="P24" s="116">
        <f>IF(P11=0,0,VLOOKUP(P11,FAC_TOTALS_APTA!$A$4:$AV$126,$L24,FALSE))</f>
        <v>0</v>
      </c>
      <c r="Q24" s="116">
        <f>IF(Q11=0,0,VLOOKUP(Q11,FAC_TOTALS_APTA!$A$4:$AV$126,$L24,FALSE))</f>
        <v>0</v>
      </c>
      <c r="R24" s="116">
        <f>IF(R11=0,0,VLOOKUP(R11,FAC_TOTALS_APTA!$A$4:$AV$126,$L24,FALSE))</f>
        <v>1350060.5699271101</v>
      </c>
      <c r="S24" s="116">
        <f>IF(S11=0,0,VLOOKUP(S11,FAC_TOTALS_APTA!$A$4:$AV$126,$L24,FALSE))</f>
        <v>0</v>
      </c>
      <c r="T24" s="116">
        <f>IF(T11=0,0,VLOOKUP(T11,FAC_TOTALS_APTA!$A$4:$AV$126,$L24,FALSE))</f>
        <v>1151271.43480165</v>
      </c>
      <c r="U24" s="116">
        <f>IF(U11=0,0,VLOOKUP(U11,FAC_TOTALS_APTA!$A$4:$AV$126,$L24,FALSE))</f>
        <v>797096.46694768197</v>
      </c>
      <c r="V24" s="116">
        <f>IF(V11=0,0,VLOOKUP(V11,FAC_TOTALS_APTA!$A$4:$AV$126,$L24,FALSE))</f>
        <v>498579.76649269101</v>
      </c>
      <c r="W24" s="116">
        <f>IF(W11=0,0,VLOOKUP(W11,FAC_TOTALS_APTA!$A$4:$AV$126,$L24,FALSE))</f>
        <v>0</v>
      </c>
      <c r="X24" s="116">
        <f>IF(X11=0,0,VLOOKUP(X11,FAC_TOTALS_APTA!$A$4:$AV$126,$L24,FALSE))</f>
        <v>0</v>
      </c>
      <c r="Y24" s="116">
        <f>IF(Y11=0,0,VLOOKUP(Y11,FAC_TOTALS_APTA!$A$4:$AV$126,$L24,FALSE))</f>
        <v>0</v>
      </c>
      <c r="Z24" s="116">
        <f>IF(Z11=0,0,VLOOKUP(Z11,FAC_TOTALS_APTA!$A$4:$AV$126,$L24,FALSE))</f>
        <v>0</v>
      </c>
      <c r="AA24" s="116">
        <f>IF(AA11=0,0,VLOOKUP(AA11,FAC_TOTALS_APTA!$A$4:$AV$126,$L24,FALSE))</f>
        <v>0</v>
      </c>
      <c r="AB24" s="116">
        <f>IF(AB11=0,0,VLOOKUP(AB11,FAC_TOTALS_APTA!$A$4:$AV$126,$L24,FALSE))</f>
        <v>0</v>
      </c>
      <c r="AC24" s="120">
        <f t="shared" si="4"/>
        <v>3797008.2381691327</v>
      </c>
      <c r="AD24" s="121">
        <f>AC24/G28</f>
        <v>1.7120996297268754E-3</v>
      </c>
      <c r="AE24" s="5"/>
    </row>
    <row r="25" spans="1:31" s="12" customFormat="1" x14ac:dyDescent="0.25">
      <c r="A25" s="5"/>
      <c r="B25" s="126" t="s">
        <v>65</v>
      </c>
      <c r="C25" s="127"/>
      <c r="D25" s="128" t="s">
        <v>44</v>
      </c>
      <c r="E25" s="129"/>
      <c r="F25" s="128">
        <f>MATCH($D25,FAC_TOTALS_APTA!$A$2:$AV$2,)</f>
        <v>25</v>
      </c>
      <c r="G25" s="130">
        <f>VLOOKUP(G11,FAC_TOTALS_APTA!$A$4:$AV$126,$F25,FALSE)</f>
        <v>0</v>
      </c>
      <c r="H25" s="130">
        <f>VLOOKUP(H11,FAC_TOTALS_APTA!$A$4:$AV$126,$F25,FALSE)</f>
        <v>0</v>
      </c>
      <c r="I25" s="131" t="str">
        <f t="shared" si="1"/>
        <v>-</v>
      </c>
      <c r="J25" s="132" t="str">
        <f t="shared" si="2"/>
        <v/>
      </c>
      <c r="K25" s="132" t="str">
        <f t="shared" si="3"/>
        <v>scooter_flag_FAC</v>
      </c>
      <c r="L25" s="128">
        <f>MATCH($K25,FAC_TOTALS_APTA!$A$2:$AT$2,)</f>
        <v>39</v>
      </c>
      <c r="M25" s="133">
        <f>IF(M11=0,0,VLOOKUP(M11,FAC_TOTALS_APTA!$A$4:$AV$126,$L25,FALSE))</f>
        <v>0</v>
      </c>
      <c r="N25" s="133">
        <f>IF(N11=0,0,VLOOKUP(N11,FAC_TOTALS_APTA!$A$4:$AV$126,$L25,FALSE))</f>
        <v>0</v>
      </c>
      <c r="O25" s="133">
        <f>IF(O11=0,0,VLOOKUP(O11,FAC_TOTALS_APTA!$A$4:$AV$126,$L25,FALSE))</f>
        <v>0</v>
      </c>
      <c r="P25" s="133">
        <f>IF(P11=0,0,VLOOKUP(P11,FAC_TOTALS_APTA!$A$4:$AV$126,$L25,FALSE))</f>
        <v>0</v>
      </c>
      <c r="Q25" s="133">
        <f>IF(Q11=0,0,VLOOKUP(Q11,FAC_TOTALS_APTA!$A$4:$AV$126,$L25,FALSE))</f>
        <v>0</v>
      </c>
      <c r="R25" s="133">
        <f>IF(R11=0,0,VLOOKUP(R11,FAC_TOTALS_APTA!$A$4:$AV$126,$L25,FALSE))</f>
        <v>0</v>
      </c>
      <c r="S25" s="133">
        <f>IF(S11=0,0,VLOOKUP(S11,FAC_TOTALS_APTA!$A$4:$AV$126,$L25,FALSE))</f>
        <v>0</v>
      </c>
      <c r="T25" s="133">
        <f>IF(T11=0,0,VLOOKUP(T11,FAC_TOTALS_APTA!$A$4:$AV$126,$L25,FALSE))</f>
        <v>0</v>
      </c>
      <c r="U25" s="133">
        <f>IF(U11=0,0,VLOOKUP(U11,FAC_TOTALS_APTA!$A$4:$AV$126,$L25,FALSE))</f>
        <v>0</v>
      </c>
      <c r="V25" s="133">
        <f>IF(V11=0,0,VLOOKUP(V11,FAC_TOTALS_APTA!$A$4:$AV$126,$L25,FALSE))</f>
        <v>0</v>
      </c>
      <c r="W25" s="133">
        <f>IF(W11=0,0,VLOOKUP(W11,FAC_TOTALS_APTA!$A$4:$AV$126,$L25,FALSE))</f>
        <v>0</v>
      </c>
      <c r="X25" s="133">
        <f>IF(X11=0,0,VLOOKUP(X11,FAC_TOTALS_APTA!$A$4:$AV$126,$L25,FALSE))</f>
        <v>0</v>
      </c>
      <c r="Y25" s="133">
        <f>IF(Y11=0,0,VLOOKUP(Y11,FAC_TOTALS_APTA!$A$4:$AV$126,$L25,FALSE))</f>
        <v>0</v>
      </c>
      <c r="Z25" s="133">
        <f>IF(Z11=0,0,VLOOKUP(Z11,FAC_TOTALS_APTA!$A$4:$AV$126,$L25,FALSE))</f>
        <v>0</v>
      </c>
      <c r="AA25" s="133">
        <f>IF(AA11=0,0,VLOOKUP(AA11,FAC_TOTALS_APTA!$A$4:$AV$126,$L25,FALSE))</f>
        <v>0</v>
      </c>
      <c r="AB25" s="133">
        <f>IF(AB11=0,0,VLOOKUP(AB11,FAC_TOTALS_APTA!$A$4:$AV$126,$L25,FALSE))</f>
        <v>0</v>
      </c>
      <c r="AC25" s="134">
        <f t="shared" si="4"/>
        <v>0</v>
      </c>
      <c r="AD25" s="135">
        <f>AC25/G28</f>
        <v>0</v>
      </c>
      <c r="AE25" s="5"/>
    </row>
    <row r="26" spans="1:31" s="12" customFormat="1" x14ac:dyDescent="0.25">
      <c r="A26" s="5"/>
      <c r="B26" s="136" t="s">
        <v>53</v>
      </c>
      <c r="C26" s="137"/>
      <c r="D26" s="136" t="s">
        <v>45</v>
      </c>
      <c r="E26" s="138"/>
      <c r="F26" s="139"/>
      <c r="G26" s="140"/>
      <c r="H26" s="140"/>
      <c r="I26" s="141"/>
      <c r="J26" s="142"/>
      <c r="K26" s="142" t="str">
        <f t="shared" si="3"/>
        <v>New_Reporter_FAC</v>
      </c>
      <c r="L26" s="139">
        <f>MATCH($K26,FAC_TOTALS_APTA!$A$2:$AT$2,)</f>
        <v>43</v>
      </c>
      <c r="M26" s="140">
        <f>IF(M11=0,0,VLOOKUP(M11,FAC_TOTALS_APTA!$A$4:$AV$126,$L26,FALSE))</f>
        <v>0</v>
      </c>
      <c r="N26" s="140">
        <f>IF(N11=0,0,VLOOKUP(N11,FAC_TOTALS_APTA!$A$4:$AV$126,$L26,FALSE))</f>
        <v>179225222.99999899</v>
      </c>
      <c r="O26" s="140">
        <f>IF(O11=0,0,VLOOKUP(O11,FAC_TOTALS_APTA!$A$4:$AV$126,$L26,FALSE))</f>
        <v>125667082.999999</v>
      </c>
      <c r="P26" s="140">
        <f>IF(P11=0,0,VLOOKUP(P11,FAC_TOTALS_APTA!$A$4:$AV$126,$L26,FALSE))</f>
        <v>0</v>
      </c>
      <c r="Q26" s="140">
        <f>IF(Q11=0,0,VLOOKUP(Q11,FAC_TOTALS_APTA!$A$4:$AV$126,$L26,FALSE))</f>
        <v>0</v>
      </c>
      <c r="R26" s="140">
        <f>IF(R11=0,0,VLOOKUP(R11,FAC_TOTALS_APTA!$A$4:$AV$126,$L26,FALSE))</f>
        <v>0</v>
      </c>
      <c r="S26" s="140">
        <f>IF(S11=0,0,VLOOKUP(S11,FAC_TOTALS_APTA!$A$4:$AV$126,$L26,FALSE))</f>
        <v>0</v>
      </c>
      <c r="T26" s="140">
        <f>IF(T11=0,0,VLOOKUP(T11,FAC_TOTALS_APTA!$A$4:$AV$126,$L26,FALSE))</f>
        <v>0</v>
      </c>
      <c r="U26" s="140">
        <f>IF(U11=0,0,VLOOKUP(U11,FAC_TOTALS_APTA!$A$4:$AV$126,$L26,FALSE))</f>
        <v>0</v>
      </c>
      <c r="V26" s="140">
        <f>IF(V11=0,0,VLOOKUP(V11,FAC_TOTALS_APTA!$A$4:$AV$126,$L26,FALSE))</f>
        <v>0</v>
      </c>
      <c r="W26" s="140">
        <f>IF(W11=0,0,VLOOKUP(W11,FAC_TOTALS_APTA!$A$4:$AV$126,$L26,FALSE))</f>
        <v>0</v>
      </c>
      <c r="X26" s="140">
        <f>IF(X11=0,0,VLOOKUP(X11,FAC_TOTALS_APTA!$A$4:$AV$126,$L26,FALSE))</f>
        <v>0</v>
      </c>
      <c r="Y26" s="140">
        <f>IF(Y11=0,0,VLOOKUP(Y11,FAC_TOTALS_APTA!$A$4:$AV$126,$L26,FALSE))</f>
        <v>0</v>
      </c>
      <c r="Z26" s="140">
        <f>IF(Z11=0,0,VLOOKUP(Z11,FAC_TOTALS_APTA!$A$4:$AV$126,$L26,FALSE))</f>
        <v>0</v>
      </c>
      <c r="AA26" s="140">
        <f>IF(AA11=0,0,VLOOKUP(AA11,FAC_TOTALS_APTA!$A$4:$AV$126,$L26,FALSE))</f>
        <v>0</v>
      </c>
      <c r="AB26" s="140">
        <f>IF(AB11=0,0,VLOOKUP(AB11,FAC_TOTALS_APTA!$A$4:$AV$126,$L26,FALSE))</f>
        <v>0</v>
      </c>
      <c r="AC26" s="143">
        <f>SUM(M26:AB26)</f>
        <v>304892305.99999797</v>
      </c>
      <c r="AD26" s="144">
        <f>AC26/G28</f>
        <v>0.13747823851466651</v>
      </c>
      <c r="AE26" s="5"/>
    </row>
    <row r="27" spans="1:31" s="104" customFormat="1" x14ac:dyDescent="0.25">
      <c r="A27" s="103"/>
      <c r="B27" s="114" t="s">
        <v>66</v>
      </c>
      <c r="C27" s="115"/>
      <c r="D27" s="103" t="s">
        <v>6</v>
      </c>
      <c r="E27" s="117"/>
      <c r="F27" s="103">
        <f>MATCH($D27,FAC_TOTALS_APTA!$A$2:$AT$2,)</f>
        <v>10</v>
      </c>
      <c r="G27" s="116">
        <f>VLOOKUP(G11,FAC_TOTALS_APTA!$A$4:$AV$126,$F27,FALSE)</f>
        <v>1909462852.2975299</v>
      </c>
      <c r="H27" s="116">
        <f>VLOOKUP(H11,FAC_TOTALS_APTA!$A$4:$AT$126,$F27,FALSE)</f>
        <v>2518027642.5388198</v>
      </c>
      <c r="I27" s="145">
        <f t="shared" ref="I27:I28" si="11">H27/G27-1</f>
        <v>0.31870993955658489</v>
      </c>
      <c r="J27" s="119"/>
      <c r="K27" s="119"/>
      <c r="L27" s="103"/>
      <c r="M27" s="116" t="e">
        <f t="shared" ref="M27:AB27" si="12">SUM(M13:M20)</f>
        <v>#REF!</v>
      </c>
      <c r="N27" s="116" t="e">
        <f t="shared" si="12"/>
        <v>#REF!</v>
      </c>
      <c r="O27" s="116" t="e">
        <f t="shared" si="12"/>
        <v>#REF!</v>
      </c>
      <c r="P27" s="116" t="e">
        <f t="shared" si="12"/>
        <v>#REF!</v>
      </c>
      <c r="Q27" s="116" t="e">
        <f t="shared" si="12"/>
        <v>#REF!</v>
      </c>
      <c r="R27" s="116" t="e">
        <f t="shared" si="12"/>
        <v>#REF!</v>
      </c>
      <c r="S27" s="116" t="e">
        <f t="shared" si="12"/>
        <v>#REF!</v>
      </c>
      <c r="T27" s="116" t="e">
        <f t="shared" si="12"/>
        <v>#REF!</v>
      </c>
      <c r="U27" s="116" t="e">
        <f t="shared" si="12"/>
        <v>#REF!</v>
      </c>
      <c r="V27" s="116" t="e">
        <f t="shared" si="12"/>
        <v>#REF!</v>
      </c>
      <c r="W27" s="116">
        <f t="shared" si="12"/>
        <v>0</v>
      </c>
      <c r="X27" s="116">
        <f t="shared" si="12"/>
        <v>0</v>
      </c>
      <c r="Y27" s="116">
        <f t="shared" si="12"/>
        <v>0</v>
      </c>
      <c r="Z27" s="116">
        <f t="shared" si="12"/>
        <v>0</v>
      </c>
      <c r="AA27" s="116">
        <f t="shared" si="12"/>
        <v>0</v>
      </c>
      <c r="AB27" s="116">
        <f t="shared" si="12"/>
        <v>0</v>
      </c>
      <c r="AC27" s="120">
        <f>H27-G27</f>
        <v>608564790.24128985</v>
      </c>
      <c r="AD27" s="121">
        <f>I27</f>
        <v>0.31870993955658489</v>
      </c>
      <c r="AE27" s="103"/>
    </row>
    <row r="28" spans="1:31" ht="13.5" thickBot="1" x14ac:dyDescent="0.3">
      <c r="B28" s="146" t="s">
        <v>50</v>
      </c>
      <c r="C28" s="147"/>
      <c r="D28" s="147" t="s">
        <v>4</v>
      </c>
      <c r="E28" s="147"/>
      <c r="F28" s="147">
        <f>MATCH($D28,FAC_TOTALS_APTA!$A$2:$AT$2,)</f>
        <v>8</v>
      </c>
      <c r="G28" s="113">
        <f>VLOOKUP(G11,FAC_TOTALS_APTA!$A$4:$AT$126,$F28,FALSE)</f>
        <v>2217749582</v>
      </c>
      <c r="H28" s="113">
        <f>VLOOKUP(H11,FAC_TOTALS_APTA!$A$4:$AT$126,$F28,FALSE)</f>
        <v>2541057030.99999</v>
      </c>
      <c r="I28" s="148">
        <f t="shared" si="11"/>
        <v>0.14578176527415976</v>
      </c>
      <c r="J28" s="149"/>
      <c r="K28" s="149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50">
        <f>H28-G28</f>
        <v>323307448.99998999</v>
      </c>
      <c r="AD28" s="151">
        <f>I28</f>
        <v>0.14578176527415976</v>
      </c>
    </row>
    <row r="29" spans="1:31" ht="14.25" thickTop="1" thickBot="1" x14ac:dyDescent="0.3">
      <c r="B29" s="152" t="s">
        <v>67</v>
      </c>
      <c r="C29" s="153"/>
      <c r="D29" s="153"/>
      <c r="E29" s="154"/>
      <c r="F29" s="153"/>
      <c r="G29" s="153"/>
      <c r="H29" s="153"/>
      <c r="I29" s="155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1">
        <f>AD28-AD27</f>
        <v>-0.17292817428242513</v>
      </c>
    </row>
    <row r="30" spans="1:31" ht="13.5" thickTop="1" x14ac:dyDescent="0.25"/>
    <row r="31" spans="1:31" s="9" customFormat="1" x14ac:dyDescent="0.25">
      <c r="B31" s="17" t="s">
        <v>25</v>
      </c>
      <c r="E31" s="5"/>
      <c r="G31" s="105"/>
      <c r="H31" s="105"/>
      <c r="I31" s="16"/>
    </row>
    <row r="32" spans="1:31" x14ac:dyDescent="0.25">
      <c r="B32" s="14" t="s">
        <v>16</v>
      </c>
      <c r="C32" s="15" t="s">
        <v>17</v>
      </c>
      <c r="D32" s="9"/>
      <c r="E32" s="5"/>
      <c r="F32" s="9"/>
      <c r="G32" s="105"/>
      <c r="H32" s="105"/>
      <c r="I32" s="1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1" x14ac:dyDescent="0.25">
      <c r="B33" s="14"/>
      <c r="C33" s="15"/>
      <c r="D33" s="9"/>
      <c r="E33" s="5"/>
      <c r="F33" s="9"/>
      <c r="G33" s="105"/>
      <c r="H33" s="105"/>
      <c r="I33" s="1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1" x14ac:dyDescent="0.25">
      <c r="B34" s="17" t="s">
        <v>26</v>
      </c>
      <c r="C34" s="18">
        <v>0</v>
      </c>
      <c r="D34" s="9"/>
      <c r="E34" s="5"/>
      <c r="F34" s="9"/>
      <c r="G34" s="105"/>
      <c r="H34" s="105"/>
      <c r="I34" s="1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1" ht="13.5" thickBot="1" x14ac:dyDescent="0.3">
      <c r="B35" s="19" t="s">
        <v>33</v>
      </c>
      <c r="C35" s="20">
        <v>2</v>
      </c>
      <c r="D35" s="21"/>
      <c r="E35" s="22"/>
      <c r="F35" s="21"/>
      <c r="G35" s="156"/>
      <c r="H35" s="156"/>
      <c r="I35" s="2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1" ht="13.5" thickTop="1" x14ac:dyDescent="0.25">
      <c r="B36" s="60"/>
      <c r="C36" s="61"/>
      <c r="D36" s="61"/>
      <c r="E36" s="61"/>
      <c r="F36" s="61"/>
      <c r="G36" s="165" t="s">
        <v>51</v>
      </c>
      <c r="H36" s="165"/>
      <c r="I36" s="165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165" t="s">
        <v>55</v>
      </c>
      <c r="AD36" s="165"/>
    </row>
    <row r="37" spans="1:31" x14ac:dyDescent="0.25">
      <c r="B37" s="7" t="s">
        <v>18</v>
      </c>
      <c r="C37" s="26" t="s">
        <v>19</v>
      </c>
      <c r="D37" s="6" t="s">
        <v>20</v>
      </c>
      <c r="E37" s="6"/>
      <c r="F37" s="6"/>
      <c r="G37" s="127">
        <f>$C$1</f>
        <v>2002</v>
      </c>
      <c r="H37" s="127">
        <f>$C$2</f>
        <v>2012</v>
      </c>
      <c r="I37" s="26" t="s">
        <v>22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 t="s">
        <v>24</v>
      </c>
      <c r="AD37" s="26" t="s">
        <v>22</v>
      </c>
    </row>
    <row r="38" spans="1:31" ht="12.95" hidden="1" customHeight="1" x14ac:dyDescent="0.25">
      <c r="B38" s="24"/>
      <c r="C38" s="27"/>
      <c r="D38" s="5"/>
      <c r="E38" s="5"/>
      <c r="F38" s="5"/>
      <c r="G38" s="103"/>
      <c r="H38" s="103"/>
      <c r="I38" s="27"/>
      <c r="J38" s="5"/>
      <c r="K38" s="5"/>
      <c r="L38" s="5"/>
      <c r="M38" s="5">
        <v>1</v>
      </c>
      <c r="N38" s="5">
        <v>2</v>
      </c>
      <c r="O38" s="5">
        <v>3</v>
      </c>
      <c r="P38" s="5">
        <v>4</v>
      </c>
      <c r="Q38" s="5">
        <v>5</v>
      </c>
      <c r="R38" s="5">
        <v>6</v>
      </c>
      <c r="S38" s="5">
        <v>7</v>
      </c>
      <c r="T38" s="5">
        <v>8</v>
      </c>
      <c r="U38" s="5">
        <v>9</v>
      </c>
      <c r="V38" s="5">
        <v>10</v>
      </c>
      <c r="W38" s="5">
        <v>11</v>
      </c>
      <c r="X38" s="5">
        <v>12</v>
      </c>
      <c r="Y38" s="5">
        <v>13</v>
      </c>
      <c r="Z38" s="5">
        <v>14</v>
      </c>
      <c r="AA38" s="5">
        <v>15</v>
      </c>
      <c r="AB38" s="5">
        <v>16</v>
      </c>
      <c r="AC38" s="5"/>
      <c r="AD38" s="5"/>
    </row>
    <row r="39" spans="1:31" ht="12.95" hidden="1" customHeight="1" x14ac:dyDescent="0.25">
      <c r="B39" s="24"/>
      <c r="C39" s="27"/>
      <c r="D39" s="5"/>
      <c r="E39" s="5"/>
      <c r="F39" s="5"/>
      <c r="G39" s="103" t="str">
        <f>CONCATENATE($C34,"_",$C35,"_",G37)</f>
        <v>0_2_2002</v>
      </c>
      <c r="H39" s="103" t="str">
        <f>CONCATENATE($C34,"_",$C35,"_",H37)</f>
        <v>0_2_2012</v>
      </c>
      <c r="I39" s="27"/>
      <c r="J39" s="5"/>
      <c r="K39" s="5"/>
      <c r="L39" s="5"/>
      <c r="M39" s="5" t="str">
        <f>IF($G37+M38&gt;$H37,0,CONCATENATE($C34,"_",$C35,"_",$G37+M38))</f>
        <v>0_2_2003</v>
      </c>
      <c r="N39" s="5" t="str">
        <f t="shared" ref="N39:AB39" si="13">IF($G37+N38&gt;$H37,0,CONCATENATE($C34,"_",$C35,"_",$G37+N38))</f>
        <v>0_2_2004</v>
      </c>
      <c r="O39" s="5" t="str">
        <f t="shared" si="13"/>
        <v>0_2_2005</v>
      </c>
      <c r="P39" s="5" t="str">
        <f t="shared" si="13"/>
        <v>0_2_2006</v>
      </c>
      <c r="Q39" s="5" t="str">
        <f t="shared" si="13"/>
        <v>0_2_2007</v>
      </c>
      <c r="R39" s="5" t="str">
        <f t="shared" si="13"/>
        <v>0_2_2008</v>
      </c>
      <c r="S39" s="5" t="str">
        <f t="shared" si="13"/>
        <v>0_2_2009</v>
      </c>
      <c r="T39" s="5" t="str">
        <f t="shared" si="13"/>
        <v>0_2_2010</v>
      </c>
      <c r="U39" s="5" t="str">
        <f t="shared" si="13"/>
        <v>0_2_2011</v>
      </c>
      <c r="V39" s="5" t="str">
        <f t="shared" si="13"/>
        <v>0_2_2012</v>
      </c>
      <c r="W39" s="5">
        <f t="shared" si="13"/>
        <v>0</v>
      </c>
      <c r="X39" s="5">
        <f t="shared" si="13"/>
        <v>0</v>
      </c>
      <c r="Y39" s="5">
        <f t="shared" si="13"/>
        <v>0</v>
      </c>
      <c r="Z39" s="5">
        <f t="shared" si="13"/>
        <v>0</v>
      </c>
      <c r="AA39" s="5">
        <f t="shared" si="13"/>
        <v>0</v>
      </c>
      <c r="AB39" s="5">
        <f t="shared" si="13"/>
        <v>0</v>
      </c>
      <c r="AC39" s="5"/>
      <c r="AD39" s="5"/>
    </row>
    <row r="40" spans="1:31" ht="12.95" hidden="1" customHeight="1" x14ac:dyDescent="0.25">
      <c r="B40" s="24"/>
      <c r="C40" s="27"/>
      <c r="D40" s="5"/>
      <c r="E40" s="5"/>
      <c r="F40" s="5" t="s">
        <v>23</v>
      </c>
      <c r="G40" s="116"/>
      <c r="H40" s="116"/>
      <c r="I40" s="27"/>
      <c r="J40" s="5"/>
      <c r="K40" s="5"/>
      <c r="L40" s="5" t="s">
        <v>23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1" x14ac:dyDescent="0.25">
      <c r="B41" s="24" t="s">
        <v>31</v>
      </c>
      <c r="C41" s="27" t="s">
        <v>21</v>
      </c>
      <c r="D41" s="103" t="s">
        <v>84</v>
      </c>
      <c r="E41" s="54"/>
      <c r="F41" s="5">
        <f>MATCH($D41,FAC_TOTALS_APTA!$A$2:$AV$2,)</f>
        <v>12</v>
      </c>
      <c r="G41" s="116">
        <f>VLOOKUP(G39,FAC_TOTALS_APTA!$A$4:$AV$126,$F41,FALSE)</f>
        <v>13378352.2086371</v>
      </c>
      <c r="H41" s="116">
        <f>VLOOKUP(H39,FAC_TOTALS_APTA!$A$4:$AV$126,$F41,FALSE)</f>
        <v>11264859.978528</v>
      </c>
      <c r="I41" s="29">
        <f>IFERROR(H41/G41-1,"-")</f>
        <v>-0.15797851612432678</v>
      </c>
      <c r="J41" s="30" t="str">
        <f>IF(C41="Log","_log","")</f>
        <v>_log</v>
      </c>
      <c r="K41" s="30" t="str">
        <f>CONCATENATE(D41,J41,"_FAC")</f>
        <v>VRM_ADJ_log_FAC</v>
      </c>
      <c r="L41" s="5">
        <f>MATCH($K41,FAC_TOTALS_APTA!$A$2:$AT$2,)</f>
        <v>26</v>
      </c>
      <c r="M41" s="28">
        <f>IF(M39=0,0,VLOOKUP(M39,FAC_TOTALS_APTA!$A$4:$AV$126,$L41,FALSE))</f>
        <v>671244.10162172897</v>
      </c>
      <c r="N41" s="28">
        <f>IF(N39=0,0,VLOOKUP(N39,FAC_TOTALS_APTA!$A$4:$AV$126,$L41,FALSE))</f>
        <v>-1266491.1978561101</v>
      </c>
      <c r="O41" s="28">
        <f>IF(O39=0,0,VLOOKUP(O39,FAC_TOTALS_APTA!$A$4:$AV$126,$L41,FALSE))</f>
        <v>1646104.44505261</v>
      </c>
      <c r="P41" s="28">
        <f>IF(P39=0,0,VLOOKUP(P39,FAC_TOTALS_APTA!$A$4:$AV$126,$L41,FALSE))</f>
        <v>3511700.4304136899</v>
      </c>
      <c r="Q41" s="28">
        <f>IF(Q39=0,0,VLOOKUP(Q39,FAC_TOTALS_APTA!$A$4:$AV$126,$L41,FALSE))</f>
        <v>4433708.3490038803</v>
      </c>
      <c r="R41" s="28">
        <f>IF(R39=0,0,VLOOKUP(R39,FAC_TOTALS_APTA!$A$4:$AV$126,$L41,FALSE))</f>
        <v>9704549.5090364106</v>
      </c>
      <c r="S41" s="28">
        <f>IF(S39=0,0,VLOOKUP(S39,FAC_TOTALS_APTA!$A$4:$AV$126,$L41,FALSE))</f>
        <v>-9147408.1749729794</v>
      </c>
      <c r="T41" s="28">
        <f>IF(T39=0,0,VLOOKUP(T39,FAC_TOTALS_APTA!$A$4:$AV$126,$L41,FALSE))</f>
        <v>-8138053.4709810596</v>
      </c>
      <c r="U41" s="28">
        <f>IF(U39=0,0,VLOOKUP(U39,FAC_TOTALS_APTA!$A$4:$AV$126,$L41,FALSE))</f>
        <v>-7822198.8254183503</v>
      </c>
      <c r="V41" s="28">
        <f>IF(V39=0,0,VLOOKUP(V39,FAC_TOTALS_APTA!$A$4:$AV$126,$L41,FALSE))</f>
        <v>-4501601.8733499302</v>
      </c>
      <c r="W41" s="28">
        <f>IF(W39=0,0,VLOOKUP(W39,FAC_TOTALS_APTA!$A$4:$AV$126,$L41,FALSE))</f>
        <v>0</v>
      </c>
      <c r="X41" s="28">
        <f>IF(X39=0,0,VLOOKUP(X39,FAC_TOTALS_APTA!$A$4:$AV$126,$L41,FALSE))</f>
        <v>0</v>
      </c>
      <c r="Y41" s="28">
        <f>IF(Y39=0,0,VLOOKUP(Y39,FAC_TOTALS_APTA!$A$4:$AV$126,$L41,FALSE))</f>
        <v>0</v>
      </c>
      <c r="Z41" s="28">
        <f>IF(Z39=0,0,VLOOKUP(Z39,FAC_TOTALS_APTA!$A$4:$AV$126,$L41,FALSE))</f>
        <v>0</v>
      </c>
      <c r="AA41" s="28">
        <f>IF(AA39=0,0,VLOOKUP(AA39,FAC_TOTALS_APTA!$A$4:$AV$126,$L41,FALSE))</f>
        <v>0</v>
      </c>
      <c r="AB41" s="28">
        <f>IF(AB39=0,0,VLOOKUP(AB39,FAC_TOTALS_APTA!$A$4:$AV$126,$L41,FALSE))</f>
        <v>0</v>
      </c>
      <c r="AC41" s="31">
        <f>SUM(M41:AB41)</f>
        <v>-10908446.70745011</v>
      </c>
      <c r="AD41" s="32">
        <f>AC41/G55</f>
        <v>-1.6087428227624677E-2</v>
      </c>
    </row>
    <row r="42" spans="1:31" x14ac:dyDescent="0.25">
      <c r="B42" s="24" t="s">
        <v>52</v>
      </c>
      <c r="C42" s="27" t="s">
        <v>21</v>
      </c>
      <c r="D42" s="103" t="s">
        <v>94</v>
      </c>
      <c r="E42" s="54"/>
      <c r="F42" s="5">
        <f>MATCH($D42,FAC_TOTALS_APTA!$A$2:$AV$2,)</f>
        <v>13</v>
      </c>
      <c r="G42" s="122">
        <f>VLOOKUP(G39,FAC_TOTALS_APTA!$A$4:$AV$126,$F42,FALSE)</f>
        <v>0.92425916812859699</v>
      </c>
      <c r="H42" s="122">
        <f>VLOOKUP(H39,FAC_TOTALS_APTA!$A$4:$AV$126,$F42,FALSE)</f>
        <v>0.99257439422925597</v>
      </c>
      <c r="I42" s="29">
        <f t="shared" ref="I42:I53" si="14">IFERROR(H42/G42-1,"-")</f>
        <v>7.3913495755720593E-2</v>
      </c>
      <c r="J42" s="30" t="str">
        <f t="shared" ref="J42:J53" si="15">IF(C42="Log","_log","")</f>
        <v>_log</v>
      </c>
      <c r="K42" s="30" t="str">
        <f t="shared" ref="K42:K54" si="16">CONCATENATE(D42,J42,"_FAC")</f>
        <v>FARE_per_UPT_cleaned_2018_bus_log_FAC</v>
      </c>
      <c r="L42" s="5">
        <f>MATCH($K42,FAC_TOTALS_APTA!$A$2:$AT$2,)</f>
        <v>27</v>
      </c>
      <c r="M42" s="28">
        <f>IF(M39=0,0,VLOOKUP(M39,FAC_TOTALS_APTA!$A$4:$AV$126,$L42,FALSE))</f>
        <v>715450.344127847</v>
      </c>
      <c r="N42" s="28">
        <f>IF(N39=0,0,VLOOKUP(N39,FAC_TOTALS_APTA!$A$4:$AV$126,$L42,FALSE))</f>
        <v>4468981.5840046201</v>
      </c>
      <c r="O42" s="28">
        <f>IF(O39=0,0,VLOOKUP(O39,FAC_TOTALS_APTA!$A$4:$AV$126,$L42,FALSE))</f>
        <v>-1648018.50427344</v>
      </c>
      <c r="P42" s="28">
        <f>IF(P39=0,0,VLOOKUP(P39,FAC_TOTALS_APTA!$A$4:$AV$126,$L42,FALSE))</f>
        <v>-3707294.1390829301</v>
      </c>
      <c r="Q42" s="28">
        <f>IF(Q39=0,0,VLOOKUP(Q39,FAC_TOTALS_APTA!$A$4:$AV$126,$L42,FALSE))</f>
        <v>-4834505.6511797598</v>
      </c>
      <c r="R42" s="28">
        <f>IF(R39=0,0,VLOOKUP(R39,FAC_TOTALS_APTA!$A$4:$AV$126,$L42,FALSE))</f>
        <v>1608989.5326302701</v>
      </c>
      <c r="S42" s="28">
        <f>IF(S39=0,0,VLOOKUP(S39,FAC_TOTALS_APTA!$A$4:$AV$126,$L42,FALSE))</f>
        <v>-34092661.038419902</v>
      </c>
      <c r="T42" s="28">
        <f>IF(T39=0,0,VLOOKUP(T39,FAC_TOTALS_APTA!$A$4:$AV$126,$L42,FALSE))</f>
        <v>788785.92063781805</v>
      </c>
      <c r="U42" s="28">
        <f>IF(U39=0,0,VLOOKUP(U39,FAC_TOTALS_APTA!$A$4:$AV$126,$L42,FALSE))</f>
        <v>4114473.10288384</v>
      </c>
      <c r="V42" s="28">
        <f>IF(V39=0,0,VLOOKUP(V39,FAC_TOTALS_APTA!$A$4:$AV$126,$L42,FALSE))</f>
        <v>36596.272903999801</v>
      </c>
      <c r="W42" s="28">
        <f>IF(W39=0,0,VLOOKUP(W39,FAC_TOTALS_APTA!$A$4:$AV$126,$L42,FALSE))</f>
        <v>0</v>
      </c>
      <c r="X42" s="28">
        <f>IF(X39=0,0,VLOOKUP(X39,FAC_TOTALS_APTA!$A$4:$AV$126,$L42,FALSE))</f>
        <v>0</v>
      </c>
      <c r="Y42" s="28">
        <f>IF(Y39=0,0,VLOOKUP(Y39,FAC_TOTALS_APTA!$A$4:$AV$126,$L42,FALSE))</f>
        <v>0</v>
      </c>
      <c r="Z42" s="28">
        <f>IF(Z39=0,0,VLOOKUP(Z39,FAC_TOTALS_APTA!$A$4:$AV$126,$L42,FALSE))</f>
        <v>0</v>
      </c>
      <c r="AA42" s="28">
        <f>IF(AA39=0,0,VLOOKUP(AA39,FAC_TOTALS_APTA!$A$4:$AV$126,$L42,FALSE))</f>
        <v>0</v>
      </c>
      <c r="AB42" s="28">
        <f>IF(AB39=0,0,VLOOKUP(AB39,FAC_TOTALS_APTA!$A$4:$AV$126,$L42,FALSE))</f>
        <v>0</v>
      </c>
      <c r="AC42" s="31">
        <f t="shared" ref="AC42:AC53" si="17">SUM(M42:AB42)</f>
        <v>-32549202.575767636</v>
      </c>
      <c r="AD42" s="32">
        <f>AC42/G55</f>
        <v>-4.8002522664061235E-2</v>
      </c>
    </row>
    <row r="43" spans="1:31" s="12" customFormat="1" x14ac:dyDescent="0.25">
      <c r="A43" s="5"/>
      <c r="B43" s="114" t="s">
        <v>79</v>
      </c>
      <c r="C43" s="115"/>
      <c r="D43" s="103" t="s">
        <v>77</v>
      </c>
      <c r="E43" s="117"/>
      <c r="F43" s="103" t="e">
        <f>MATCH($D43,FAC_TOTALS_APTA!$A$2:$AV$2,)</f>
        <v>#N/A</v>
      </c>
      <c r="G43" s="116" t="e">
        <f>VLOOKUP(G39,FAC_TOTALS_APTA!$A$4:$AV$126,$F43,FALSE)</f>
        <v>#REF!</v>
      </c>
      <c r="H43" s="116" t="e">
        <f>VLOOKUP(H39,FAC_TOTALS_APTA!$A$4:$AV$126,$F43,FALSE)</f>
        <v>#REF!</v>
      </c>
      <c r="I43" s="118" t="str">
        <f>IFERROR(H43/G43-1,"-")</f>
        <v>-</v>
      </c>
      <c r="J43" s="119" t="str">
        <f t="shared" si="15"/>
        <v/>
      </c>
      <c r="K43" s="119" t="str">
        <f t="shared" si="16"/>
        <v>RESTRUCTURE_FAC</v>
      </c>
      <c r="L43" s="103" t="e">
        <f>MATCH($K43,FAC_TOTALS_APTA!$A$2:$AT$2,)</f>
        <v>#N/A</v>
      </c>
      <c r="M43" s="116" t="e">
        <f>IF(M39=0,0,VLOOKUP(M39,FAC_TOTALS_APTA!$A$4:$AV$126,$L43,FALSE))</f>
        <v>#REF!</v>
      </c>
      <c r="N43" s="116" t="e">
        <f>IF(N39=0,0,VLOOKUP(N39,FAC_TOTALS_APTA!$A$4:$AV$126,$L43,FALSE))</f>
        <v>#REF!</v>
      </c>
      <c r="O43" s="116" t="e">
        <f>IF(O39=0,0,VLOOKUP(O39,FAC_TOTALS_APTA!$A$4:$AV$126,$L43,FALSE))</f>
        <v>#REF!</v>
      </c>
      <c r="P43" s="116" t="e">
        <f>IF(P39=0,0,VLOOKUP(P39,FAC_TOTALS_APTA!$A$4:$AV$126,$L43,FALSE))</f>
        <v>#REF!</v>
      </c>
      <c r="Q43" s="116" t="e">
        <f>IF(Q39=0,0,VLOOKUP(Q39,FAC_TOTALS_APTA!$A$4:$AV$126,$L43,FALSE))</f>
        <v>#REF!</v>
      </c>
      <c r="R43" s="116" t="e">
        <f>IF(R39=0,0,VLOOKUP(R39,FAC_TOTALS_APTA!$A$4:$AV$126,$L43,FALSE))</f>
        <v>#REF!</v>
      </c>
      <c r="S43" s="116" t="e">
        <f>IF(S39=0,0,VLOOKUP(S39,FAC_TOTALS_APTA!$A$4:$AV$126,$L43,FALSE))</f>
        <v>#REF!</v>
      </c>
      <c r="T43" s="116" t="e">
        <f>IF(T39=0,0,VLOOKUP(T39,FAC_TOTALS_APTA!$A$4:$AV$126,$L43,FALSE))</f>
        <v>#REF!</v>
      </c>
      <c r="U43" s="116" t="e">
        <f>IF(U39=0,0,VLOOKUP(U39,FAC_TOTALS_APTA!$A$4:$AV$126,$L43,FALSE))</f>
        <v>#REF!</v>
      </c>
      <c r="V43" s="116" t="e">
        <f>IF(V39=0,0,VLOOKUP(V39,FAC_TOTALS_APTA!$A$4:$AV$126,$L43,FALSE))</f>
        <v>#REF!</v>
      </c>
      <c r="W43" s="116">
        <f>IF(W39=0,0,VLOOKUP(W39,FAC_TOTALS_APTA!$A$4:$AV$126,$L43,FALSE))</f>
        <v>0</v>
      </c>
      <c r="X43" s="116">
        <f>IF(X39=0,0,VLOOKUP(X39,FAC_TOTALS_APTA!$A$4:$AV$126,$L43,FALSE))</f>
        <v>0</v>
      </c>
      <c r="Y43" s="116">
        <f>IF(Y39=0,0,VLOOKUP(Y39,FAC_TOTALS_APTA!$A$4:$AV$126,$L43,FALSE))</f>
        <v>0</v>
      </c>
      <c r="Z43" s="116">
        <f>IF(Z39=0,0,VLOOKUP(Z39,FAC_TOTALS_APTA!$A$4:$AV$126,$L43,FALSE))</f>
        <v>0</v>
      </c>
      <c r="AA43" s="116">
        <f>IF(AA39=0,0,VLOOKUP(AA39,FAC_TOTALS_APTA!$A$4:$AV$126,$L43,FALSE))</f>
        <v>0</v>
      </c>
      <c r="AB43" s="116">
        <f>IF(AB39=0,0,VLOOKUP(AB39,FAC_TOTALS_APTA!$A$4:$AV$126,$L43,FALSE))</f>
        <v>0</v>
      </c>
      <c r="AC43" s="120" t="e">
        <f t="shared" si="17"/>
        <v>#REF!</v>
      </c>
      <c r="AD43" s="121" t="e">
        <f>AC43/G56</f>
        <v>#REF!</v>
      </c>
      <c r="AE43" s="5"/>
    </row>
    <row r="44" spans="1:31" s="12" customFormat="1" x14ac:dyDescent="0.25">
      <c r="A44" s="5"/>
      <c r="B44" s="114" t="s">
        <v>80</v>
      </c>
      <c r="C44" s="115"/>
      <c r="D44" s="103" t="s">
        <v>76</v>
      </c>
      <c r="E44" s="117"/>
      <c r="F44" s="103">
        <f>MATCH($D44,FAC_TOTALS_APTA!$A$2:$AV$2,)</f>
        <v>21</v>
      </c>
      <c r="G44" s="116">
        <f>VLOOKUP(G39,FAC_TOTALS_APTA!$A$4:$AV$126,$F44,FALSE)</f>
        <v>0</v>
      </c>
      <c r="H44" s="116">
        <f>VLOOKUP(H39,FAC_TOTALS_APTA!$A$4:$AV$126,$F44,FALSE)</f>
        <v>0</v>
      </c>
      <c r="I44" s="118" t="str">
        <f>IFERROR(H44/G44-1,"-")</f>
        <v>-</v>
      </c>
      <c r="J44" s="119" t="str">
        <f t="shared" si="15"/>
        <v/>
      </c>
      <c r="K44" s="119" t="str">
        <f t="shared" si="16"/>
        <v>MAINTENANCE_WMATA_FAC</v>
      </c>
      <c r="L44" s="103">
        <f>MATCH($K44,FAC_TOTALS_APTA!$A$2:$AT$2,)</f>
        <v>35</v>
      </c>
      <c r="M44" s="116">
        <f>IF(M40=0,0,VLOOKUP(M40,FAC_TOTALS_APTA!$A$4:$AV$126,$L44,FALSE))</f>
        <v>0</v>
      </c>
      <c r="N44" s="116">
        <f>IF(N40=0,0,VLOOKUP(N40,FAC_TOTALS_APTA!$A$4:$AV$126,$L44,FALSE))</f>
        <v>0</v>
      </c>
      <c r="O44" s="116">
        <f>IF(O40=0,0,VLOOKUP(O40,FAC_TOTALS_APTA!$A$4:$AV$126,$L44,FALSE))</f>
        <v>0</v>
      </c>
      <c r="P44" s="116">
        <f>IF(P40=0,0,VLOOKUP(P40,FAC_TOTALS_APTA!$A$4:$AV$126,$L44,FALSE))</f>
        <v>0</v>
      </c>
      <c r="Q44" s="116">
        <f>IF(Q40=0,0,VLOOKUP(Q40,FAC_TOTALS_APTA!$A$4:$AV$126,$L44,FALSE))</f>
        <v>0</v>
      </c>
      <c r="R44" s="116">
        <f>IF(R40=0,0,VLOOKUP(R40,FAC_TOTALS_APTA!$A$4:$AV$126,$L44,FALSE))</f>
        <v>0</v>
      </c>
      <c r="S44" s="116">
        <f>IF(S40=0,0,VLOOKUP(S40,FAC_TOTALS_APTA!$A$4:$AV$126,$L44,FALSE))</f>
        <v>0</v>
      </c>
      <c r="T44" s="116">
        <f>IF(T40=0,0,VLOOKUP(T40,FAC_TOTALS_APTA!$A$4:$AV$126,$L44,FALSE))</f>
        <v>0</v>
      </c>
      <c r="U44" s="116">
        <f>IF(U40=0,0,VLOOKUP(U40,FAC_TOTALS_APTA!$A$4:$AV$126,$L44,FALSE))</f>
        <v>0</v>
      </c>
      <c r="V44" s="116">
        <f>IF(V40=0,0,VLOOKUP(V40,FAC_TOTALS_APTA!$A$4:$AV$126,$L44,FALSE))</f>
        <v>0</v>
      </c>
      <c r="W44" s="116">
        <f>IF(W40=0,0,VLOOKUP(W40,FAC_TOTALS_APTA!$A$4:$AV$126,$L44,FALSE))</f>
        <v>0</v>
      </c>
      <c r="X44" s="116">
        <f>IF(X40=0,0,VLOOKUP(X40,FAC_TOTALS_APTA!$A$4:$AV$126,$L44,FALSE))</f>
        <v>0</v>
      </c>
      <c r="Y44" s="116">
        <f>IF(Y40=0,0,VLOOKUP(Y40,FAC_TOTALS_APTA!$A$4:$AV$126,$L44,FALSE))</f>
        <v>0</v>
      </c>
      <c r="Z44" s="116">
        <f>IF(Z40=0,0,VLOOKUP(Z40,FAC_TOTALS_APTA!$A$4:$AV$126,$L44,FALSE))</f>
        <v>0</v>
      </c>
      <c r="AA44" s="116">
        <f>IF(AA40=0,0,VLOOKUP(AA40,FAC_TOTALS_APTA!$A$4:$AV$126,$L44,FALSE))</f>
        <v>0</v>
      </c>
      <c r="AB44" s="116">
        <f>IF(AB40=0,0,VLOOKUP(AB40,FAC_TOTALS_APTA!$A$4:$AV$126,$L44,FALSE))</f>
        <v>0</v>
      </c>
      <c r="AC44" s="120">
        <f t="shared" si="17"/>
        <v>0</v>
      </c>
      <c r="AD44" s="121">
        <f>AC44/G56</f>
        <v>0</v>
      </c>
      <c r="AE44" s="5"/>
    </row>
    <row r="45" spans="1:31" x14ac:dyDescent="0.25">
      <c r="B45" s="24" t="s">
        <v>48</v>
      </c>
      <c r="C45" s="27" t="s">
        <v>21</v>
      </c>
      <c r="D45" s="103" t="s">
        <v>8</v>
      </c>
      <c r="E45" s="54"/>
      <c r="F45" s="5">
        <f>MATCH($D45,FAC_TOTALS_APTA!$A$2:$AV$2,)</f>
        <v>15</v>
      </c>
      <c r="G45" s="116">
        <f>VLOOKUP(G39,FAC_TOTALS_APTA!$A$4:$AV$126,$F45,FALSE)</f>
        <v>2412902.98573989</v>
      </c>
      <c r="H45" s="116">
        <f>VLOOKUP(H39,FAC_TOTALS_APTA!$A$4:$AV$126,$F45,FALSE)</f>
        <v>2552570.2182420199</v>
      </c>
      <c r="I45" s="29">
        <f t="shared" si="14"/>
        <v>5.7883484469767321E-2</v>
      </c>
      <c r="J45" s="30" t="str">
        <f t="shared" si="15"/>
        <v>_log</v>
      </c>
      <c r="K45" s="30" t="str">
        <f t="shared" si="16"/>
        <v>POP_EMP_log_FAC</v>
      </c>
      <c r="L45" s="5">
        <f>MATCH($K45,FAC_TOTALS_APTA!$A$2:$AT$2,)</f>
        <v>29</v>
      </c>
      <c r="M45" s="28">
        <f>IF(M39=0,0,VLOOKUP(M39,FAC_TOTALS_APTA!$A$4:$AV$126,$L45,FALSE))</f>
        <v>4108696.8837868301</v>
      </c>
      <c r="N45" s="28">
        <f>IF(N39=0,0,VLOOKUP(N39,FAC_TOTALS_APTA!$A$4:$AV$126,$L45,FALSE))</f>
        <v>5213349.5070735598</v>
      </c>
      <c r="O45" s="28">
        <f>IF(O39=0,0,VLOOKUP(O39,FAC_TOTALS_APTA!$A$4:$AV$126,$L45,FALSE))</f>
        <v>5404088.3496198002</v>
      </c>
      <c r="P45" s="28">
        <f>IF(P39=0,0,VLOOKUP(P39,FAC_TOTALS_APTA!$A$4:$AV$126,$L45,FALSE))</f>
        <v>6548055.49317268</v>
      </c>
      <c r="Q45" s="28">
        <f>IF(Q39=0,0,VLOOKUP(Q39,FAC_TOTALS_APTA!$A$4:$AV$126,$L45,FALSE))</f>
        <v>2728408.7639870602</v>
      </c>
      <c r="R45" s="28">
        <f>IF(R39=0,0,VLOOKUP(R39,FAC_TOTALS_APTA!$A$4:$AV$126,$L45,FALSE))</f>
        <v>1228210.0669579201</v>
      </c>
      <c r="S45" s="28">
        <f>IF(S39=0,0,VLOOKUP(S39,FAC_TOTALS_APTA!$A$4:$AV$126,$L45,FALSE))</f>
        <v>-1148077.62886413</v>
      </c>
      <c r="T45" s="28">
        <f>IF(T39=0,0,VLOOKUP(T39,FAC_TOTALS_APTA!$A$4:$AV$126,$L45,FALSE))</f>
        <v>2043380.3618771699</v>
      </c>
      <c r="U45" s="28">
        <f>IF(U39=0,0,VLOOKUP(U39,FAC_TOTALS_APTA!$A$4:$AV$126,$L45,FALSE))</f>
        <v>1664951.3117494499</v>
      </c>
      <c r="V45" s="28">
        <f>IF(V39=0,0,VLOOKUP(V39,FAC_TOTALS_APTA!$A$4:$AV$126,$L45,FALSE))</f>
        <v>2248867.8479830702</v>
      </c>
      <c r="W45" s="28">
        <f>IF(W39=0,0,VLOOKUP(W39,FAC_TOTALS_APTA!$A$4:$AV$126,$L45,FALSE))</f>
        <v>0</v>
      </c>
      <c r="X45" s="28">
        <f>IF(X39=0,0,VLOOKUP(X39,FAC_TOTALS_APTA!$A$4:$AV$126,$L45,FALSE))</f>
        <v>0</v>
      </c>
      <c r="Y45" s="28">
        <f>IF(Y39=0,0,VLOOKUP(Y39,FAC_TOTALS_APTA!$A$4:$AV$126,$L45,FALSE))</f>
        <v>0</v>
      </c>
      <c r="Z45" s="28">
        <f>IF(Z39=0,0,VLOOKUP(Z39,FAC_TOTALS_APTA!$A$4:$AV$126,$L45,FALSE))</f>
        <v>0</v>
      </c>
      <c r="AA45" s="28">
        <f>IF(AA39=0,0,VLOOKUP(AA39,FAC_TOTALS_APTA!$A$4:$AV$126,$L45,FALSE))</f>
        <v>0</v>
      </c>
      <c r="AB45" s="28">
        <f>IF(AB39=0,0,VLOOKUP(AB39,FAC_TOTALS_APTA!$A$4:$AV$126,$L45,FALSE))</f>
        <v>0</v>
      </c>
      <c r="AC45" s="31">
        <f t="shared" si="17"/>
        <v>30039930.957343411</v>
      </c>
      <c r="AD45" s="32">
        <f>AC45/G55</f>
        <v>4.4301929156330612E-2</v>
      </c>
    </row>
    <row r="46" spans="1:31" x14ac:dyDescent="0.25">
      <c r="B46" s="24" t="s">
        <v>72</v>
      </c>
      <c r="C46" s="27"/>
      <c r="D46" s="103" t="s">
        <v>71</v>
      </c>
      <c r="E46" s="54"/>
      <c r="F46" s="5">
        <f>MATCH($D46,FAC_TOTALS_APTA!$A$2:$AV$2,)</f>
        <v>16</v>
      </c>
      <c r="G46" s="122">
        <f>VLOOKUP(G39,FAC_TOTALS_APTA!$A$4:$AV$126,$F46,FALSE)</f>
        <v>0.357365417272761</v>
      </c>
      <c r="H46" s="122">
        <f>VLOOKUP(H39,FAC_TOTALS_APTA!$A$4:$AV$126,$F46,FALSE)</f>
        <v>0.33060451780988898</v>
      </c>
      <c r="I46" s="29">
        <f t="shared" si="14"/>
        <v>-7.4883853247743382E-2</v>
      </c>
      <c r="J46" s="30" t="str">
        <f t="shared" si="15"/>
        <v/>
      </c>
      <c r="K46" s="30" t="str">
        <f t="shared" si="16"/>
        <v>TSD_POP_EMP_PCT_FAC</v>
      </c>
      <c r="L46" s="5">
        <f>MATCH($K46,FAC_TOTALS_APTA!$A$2:$AT$2,)</f>
        <v>30</v>
      </c>
      <c r="M46" s="28">
        <f>IF(M39=0,0,VLOOKUP(M39,FAC_TOTALS_APTA!$A$4:$AV$126,$L46,FALSE))</f>
        <v>-1725747.44421091</v>
      </c>
      <c r="N46" s="28">
        <f>IF(N39=0,0,VLOOKUP(N39,FAC_TOTALS_APTA!$A$4:$AV$126,$L46,FALSE))</f>
        <v>-3523409.5834941999</v>
      </c>
      <c r="O46" s="28">
        <f>IF(O39=0,0,VLOOKUP(O39,FAC_TOTALS_APTA!$A$4:$AV$126,$L46,FALSE))</f>
        <v>-2310182.47661241</v>
      </c>
      <c r="P46" s="28">
        <f>IF(P39=0,0,VLOOKUP(P39,FAC_TOTALS_APTA!$A$4:$AV$126,$L46,FALSE))</f>
        <v>-213785.565651446</v>
      </c>
      <c r="Q46" s="28">
        <f>IF(Q39=0,0,VLOOKUP(Q39,FAC_TOTALS_APTA!$A$4:$AV$126,$L46,FALSE))</f>
        <v>-3170886.9638201301</v>
      </c>
      <c r="R46" s="28">
        <f>IF(R39=0,0,VLOOKUP(R39,FAC_TOTALS_APTA!$A$4:$AV$126,$L46,FALSE))</f>
        <v>-208247.143942016</v>
      </c>
      <c r="S46" s="28">
        <f>IF(S39=0,0,VLOOKUP(S39,FAC_TOTALS_APTA!$A$4:$AV$126,$L46,FALSE))</f>
        <v>3793530.2733119</v>
      </c>
      <c r="T46" s="28">
        <f>IF(T39=0,0,VLOOKUP(T39,FAC_TOTALS_APTA!$A$4:$AV$126,$L46,FALSE))</f>
        <v>568334.85256290901</v>
      </c>
      <c r="U46" s="28">
        <f>IF(U39=0,0,VLOOKUP(U39,FAC_TOTALS_APTA!$A$4:$AV$126,$L46,FALSE))</f>
        <v>-6284483.7098689098</v>
      </c>
      <c r="V46" s="28">
        <f>IF(V39=0,0,VLOOKUP(V39,FAC_TOTALS_APTA!$A$4:$AV$126,$L46,FALSE))</f>
        <v>-11349852.6778655</v>
      </c>
      <c r="W46" s="28">
        <f>IF(W39=0,0,VLOOKUP(W39,FAC_TOTALS_APTA!$A$4:$AV$126,$L46,FALSE))</f>
        <v>0</v>
      </c>
      <c r="X46" s="28">
        <f>IF(X39=0,0,VLOOKUP(X39,FAC_TOTALS_APTA!$A$4:$AV$126,$L46,FALSE))</f>
        <v>0</v>
      </c>
      <c r="Y46" s="28">
        <f>IF(Y39=0,0,VLOOKUP(Y39,FAC_TOTALS_APTA!$A$4:$AV$126,$L46,FALSE))</f>
        <v>0</v>
      </c>
      <c r="Z46" s="28">
        <f>IF(Z39=0,0,VLOOKUP(Z39,FAC_TOTALS_APTA!$A$4:$AV$126,$L46,FALSE))</f>
        <v>0</v>
      </c>
      <c r="AA46" s="28">
        <f>IF(AA39=0,0,VLOOKUP(AA39,FAC_TOTALS_APTA!$A$4:$AV$126,$L46,FALSE))</f>
        <v>0</v>
      </c>
      <c r="AB46" s="28">
        <f>IF(AB39=0,0,VLOOKUP(AB39,FAC_TOTALS_APTA!$A$4:$AV$126,$L46,FALSE))</f>
        <v>0</v>
      </c>
      <c r="AC46" s="31">
        <f t="shared" si="17"/>
        <v>-24424730.439590715</v>
      </c>
      <c r="AD46" s="32">
        <f>AC46/G55</f>
        <v>-3.6020811070895761E-2</v>
      </c>
    </row>
    <row r="47" spans="1:31" x14ac:dyDescent="0.2">
      <c r="B47" s="24" t="s">
        <v>49</v>
      </c>
      <c r="C47" s="27" t="s">
        <v>21</v>
      </c>
      <c r="D47" s="123" t="s">
        <v>81</v>
      </c>
      <c r="E47" s="54"/>
      <c r="F47" s="5">
        <f>MATCH($D47,FAC_TOTALS_APTA!$A$2:$AV$2,)</f>
        <v>17</v>
      </c>
      <c r="G47" s="124">
        <f>VLOOKUP(G39,FAC_TOTALS_APTA!$A$4:$AV$126,$F47,FALSE)</f>
        <v>1.9468195567767399</v>
      </c>
      <c r="H47" s="124">
        <f>VLOOKUP(H39,FAC_TOTALS_APTA!$A$4:$AV$126,$F47,FALSE)</f>
        <v>4.0256358420234699</v>
      </c>
      <c r="I47" s="29">
        <f t="shared" si="14"/>
        <v>1.0678012135282486</v>
      </c>
      <c r="J47" s="30" t="str">
        <f t="shared" si="15"/>
        <v>_log</v>
      </c>
      <c r="K47" s="30" t="str">
        <f t="shared" si="16"/>
        <v>GAS_PRICE_2018_log_FAC</v>
      </c>
      <c r="L47" s="5">
        <f>MATCH($K47,FAC_TOTALS_APTA!$A$2:$AT$2,)</f>
        <v>31</v>
      </c>
      <c r="M47" s="28">
        <f>IF(M39=0,0,VLOOKUP(M39,FAC_TOTALS_APTA!$A$4:$AV$126,$L47,FALSE))</f>
        <v>8917157.5283972509</v>
      </c>
      <c r="N47" s="28">
        <f>IF(N39=0,0,VLOOKUP(N39,FAC_TOTALS_APTA!$A$4:$AV$126,$L47,FALSE))</f>
        <v>10935833.3095647</v>
      </c>
      <c r="O47" s="28">
        <f>IF(O39=0,0,VLOOKUP(O39,FAC_TOTALS_APTA!$A$4:$AV$126,$L47,FALSE))</f>
        <v>15036861.0179988</v>
      </c>
      <c r="P47" s="28">
        <f>IF(P39=0,0,VLOOKUP(P39,FAC_TOTALS_APTA!$A$4:$AV$126,$L47,FALSE))</f>
        <v>8831383.74555742</v>
      </c>
      <c r="Q47" s="28">
        <f>IF(Q39=0,0,VLOOKUP(Q39,FAC_TOTALS_APTA!$A$4:$AV$126,$L47,FALSE))</f>
        <v>5866221.8317939304</v>
      </c>
      <c r="R47" s="28">
        <f>IF(R39=0,0,VLOOKUP(R39,FAC_TOTALS_APTA!$A$4:$AV$126,$L47,FALSE))</f>
        <v>12319843.776052799</v>
      </c>
      <c r="S47" s="28">
        <f>IF(S39=0,0,VLOOKUP(S39,FAC_TOTALS_APTA!$A$4:$AV$126,$L47,FALSE))</f>
        <v>-35377842.504103497</v>
      </c>
      <c r="T47" s="28">
        <f>IF(T39=0,0,VLOOKUP(T39,FAC_TOTALS_APTA!$A$4:$AV$126,$L47,FALSE))</f>
        <v>15515834.7812362</v>
      </c>
      <c r="U47" s="28">
        <f>IF(U39=0,0,VLOOKUP(U39,FAC_TOTALS_APTA!$A$4:$AV$126,$L47,FALSE))</f>
        <v>21687311.4798037</v>
      </c>
      <c r="V47" s="28">
        <f>IF(V39=0,0,VLOOKUP(V39,FAC_TOTALS_APTA!$A$4:$AV$126,$L47,FALSE))</f>
        <v>415771.36706474202</v>
      </c>
      <c r="W47" s="28">
        <f>IF(W39=0,0,VLOOKUP(W39,FAC_TOTALS_APTA!$A$4:$AV$126,$L47,FALSE))</f>
        <v>0</v>
      </c>
      <c r="X47" s="28">
        <f>IF(X39=0,0,VLOOKUP(X39,FAC_TOTALS_APTA!$A$4:$AV$126,$L47,FALSE))</f>
        <v>0</v>
      </c>
      <c r="Y47" s="28">
        <f>IF(Y39=0,0,VLOOKUP(Y39,FAC_TOTALS_APTA!$A$4:$AV$126,$L47,FALSE))</f>
        <v>0</v>
      </c>
      <c r="Z47" s="28">
        <f>IF(Z39=0,0,VLOOKUP(Z39,FAC_TOTALS_APTA!$A$4:$AV$126,$L47,FALSE))</f>
        <v>0</v>
      </c>
      <c r="AA47" s="28">
        <f>IF(AA39=0,0,VLOOKUP(AA39,FAC_TOTALS_APTA!$A$4:$AV$126,$L47,FALSE))</f>
        <v>0</v>
      </c>
      <c r="AB47" s="28">
        <f>IF(AB39=0,0,VLOOKUP(AB39,FAC_TOTALS_APTA!$A$4:$AV$126,$L47,FALSE))</f>
        <v>0</v>
      </c>
      <c r="AC47" s="31">
        <f t="shared" si="17"/>
        <v>64148376.333366051</v>
      </c>
      <c r="AD47" s="32">
        <f>AC47/G55</f>
        <v>9.4603973219841986E-2</v>
      </c>
    </row>
    <row r="48" spans="1:31" x14ac:dyDescent="0.25">
      <c r="B48" s="24" t="s">
        <v>46</v>
      </c>
      <c r="C48" s="27" t="s">
        <v>21</v>
      </c>
      <c r="D48" s="103" t="s">
        <v>14</v>
      </c>
      <c r="E48" s="54"/>
      <c r="F48" s="5">
        <f>MATCH($D48,FAC_TOTALS_APTA!$A$2:$AV$2,)</f>
        <v>18</v>
      </c>
      <c r="G48" s="122">
        <f>VLOOKUP(G39,FAC_TOTALS_APTA!$A$4:$AV$126,$F48,FALSE)</f>
        <v>35715.451599492502</v>
      </c>
      <c r="H48" s="122">
        <f>VLOOKUP(H39,FAC_TOTALS_APTA!$A$4:$AV$126,$F48,FALSE)</f>
        <v>28874.309502126802</v>
      </c>
      <c r="I48" s="29">
        <f t="shared" si="14"/>
        <v>-0.19154572575705331</v>
      </c>
      <c r="J48" s="30" t="str">
        <f t="shared" si="15"/>
        <v>_log</v>
      </c>
      <c r="K48" s="30" t="str">
        <f t="shared" si="16"/>
        <v>TOTAL_MED_INC_INDIV_2018_log_FAC</v>
      </c>
      <c r="L48" s="5">
        <f>MATCH($K48,FAC_TOTALS_APTA!$A$2:$AT$2,)</f>
        <v>32</v>
      </c>
      <c r="M48" s="28">
        <f>IF(M39=0,0,VLOOKUP(M39,FAC_TOTALS_APTA!$A$4:$AV$126,$L48,FALSE))</f>
        <v>3085151.0169150899</v>
      </c>
      <c r="N48" s="28">
        <f>IF(N39=0,0,VLOOKUP(N39,FAC_TOTALS_APTA!$A$4:$AV$126,$L48,FALSE))</f>
        <v>5209988.7973416904</v>
      </c>
      <c r="O48" s="28">
        <f>IF(O39=0,0,VLOOKUP(O39,FAC_TOTALS_APTA!$A$4:$AV$126,$L48,FALSE))</f>
        <v>5062256.1754536899</v>
      </c>
      <c r="P48" s="28">
        <f>IF(P39=0,0,VLOOKUP(P39,FAC_TOTALS_APTA!$A$4:$AV$126,$L48,FALSE))</f>
        <v>8377518.3206466902</v>
      </c>
      <c r="Q48" s="28">
        <f>IF(Q39=0,0,VLOOKUP(Q39,FAC_TOTALS_APTA!$A$4:$AV$126,$L48,FALSE))</f>
        <v>-2249862.8100515902</v>
      </c>
      <c r="R48" s="28">
        <f>IF(R39=0,0,VLOOKUP(R39,FAC_TOTALS_APTA!$A$4:$AV$126,$L48,FALSE))</f>
        <v>1407443.0912095001</v>
      </c>
      <c r="S48" s="28">
        <f>IF(S39=0,0,VLOOKUP(S39,FAC_TOTALS_APTA!$A$4:$AV$126,$L48,FALSE))</f>
        <v>11376072.0188736</v>
      </c>
      <c r="T48" s="28">
        <f>IF(T39=0,0,VLOOKUP(T39,FAC_TOTALS_APTA!$A$4:$AV$126,$L48,FALSE))</f>
        <v>3266546.9127778402</v>
      </c>
      <c r="U48" s="28">
        <f>IF(U39=0,0,VLOOKUP(U39,FAC_TOTALS_APTA!$A$4:$AV$126,$L48,FALSE))</f>
        <v>3991437.93674532</v>
      </c>
      <c r="V48" s="28">
        <f>IF(V39=0,0,VLOOKUP(V39,FAC_TOTALS_APTA!$A$4:$AV$126,$L48,FALSE))</f>
        <v>2004971.5525494099</v>
      </c>
      <c r="W48" s="28">
        <f>IF(W39=0,0,VLOOKUP(W39,FAC_TOTALS_APTA!$A$4:$AV$126,$L48,FALSE))</f>
        <v>0</v>
      </c>
      <c r="X48" s="28">
        <f>IF(X39=0,0,VLOOKUP(X39,FAC_TOTALS_APTA!$A$4:$AV$126,$L48,FALSE))</f>
        <v>0</v>
      </c>
      <c r="Y48" s="28">
        <f>IF(Y39=0,0,VLOOKUP(Y39,FAC_TOTALS_APTA!$A$4:$AV$126,$L48,FALSE))</f>
        <v>0</v>
      </c>
      <c r="Z48" s="28">
        <f>IF(Z39=0,0,VLOOKUP(Z39,FAC_TOTALS_APTA!$A$4:$AV$126,$L48,FALSE))</f>
        <v>0</v>
      </c>
      <c r="AA48" s="28">
        <f>IF(AA39=0,0,VLOOKUP(AA39,FAC_TOTALS_APTA!$A$4:$AV$126,$L48,FALSE))</f>
        <v>0</v>
      </c>
      <c r="AB48" s="28">
        <f>IF(AB39=0,0,VLOOKUP(AB39,FAC_TOTALS_APTA!$A$4:$AV$126,$L48,FALSE))</f>
        <v>0</v>
      </c>
      <c r="AC48" s="31">
        <f t="shared" si="17"/>
        <v>41531523.012461245</v>
      </c>
      <c r="AD48" s="32">
        <f>AC48/G55</f>
        <v>6.1249361487057397E-2</v>
      </c>
    </row>
    <row r="49" spans="1:31" x14ac:dyDescent="0.25">
      <c r="B49" s="24" t="s">
        <v>62</v>
      </c>
      <c r="C49" s="27"/>
      <c r="D49" s="103" t="s">
        <v>9</v>
      </c>
      <c r="E49" s="54"/>
      <c r="F49" s="5">
        <f>MATCH($D49,FAC_TOTALS_APTA!$A$2:$AV$2,)</f>
        <v>19</v>
      </c>
      <c r="G49" s="116">
        <f>VLOOKUP(G39,FAC_TOTALS_APTA!$A$4:$AV$126,$F49,FALSE)</f>
        <v>7.8156462434034699</v>
      </c>
      <c r="H49" s="116">
        <f>VLOOKUP(H39,FAC_TOTALS_APTA!$A$4:$AV$126,$F49,FALSE)</f>
        <v>8.2569154106646199</v>
      </c>
      <c r="I49" s="29">
        <f t="shared" si="14"/>
        <v>5.6459716000271554E-2</v>
      </c>
      <c r="J49" s="30" t="str">
        <f t="shared" si="15"/>
        <v/>
      </c>
      <c r="K49" s="30" t="str">
        <f t="shared" si="16"/>
        <v>PCT_HH_NO_VEH_FAC</v>
      </c>
      <c r="L49" s="5">
        <f>MATCH($K49,FAC_TOTALS_APTA!$A$2:$AT$2,)</f>
        <v>33</v>
      </c>
      <c r="M49" s="28">
        <f>IF(M39=0,0,VLOOKUP(M39,FAC_TOTALS_APTA!$A$4:$AV$126,$L49,FALSE))</f>
        <v>-257134.97883574601</v>
      </c>
      <c r="N49" s="28">
        <f>IF(N39=0,0,VLOOKUP(N39,FAC_TOTALS_APTA!$A$4:$AV$126,$L49,FALSE))</f>
        <v>-276223.20397592802</v>
      </c>
      <c r="O49" s="28">
        <f>IF(O39=0,0,VLOOKUP(O39,FAC_TOTALS_APTA!$A$4:$AV$126,$L49,FALSE))</f>
        <v>-217416.04232542199</v>
      </c>
      <c r="P49" s="28">
        <f>IF(P39=0,0,VLOOKUP(P39,FAC_TOTALS_APTA!$A$4:$AV$126,$L49,FALSE))</f>
        <v>46515.497013798798</v>
      </c>
      <c r="Q49" s="28">
        <f>IF(Q39=0,0,VLOOKUP(Q39,FAC_TOTALS_APTA!$A$4:$AV$126,$L49,FALSE))</f>
        <v>-789623.70630270301</v>
      </c>
      <c r="R49" s="28">
        <f>IF(R39=0,0,VLOOKUP(R39,FAC_TOTALS_APTA!$A$4:$AV$126,$L49,FALSE))</f>
        <v>1598993.5036828101</v>
      </c>
      <c r="S49" s="28">
        <f>IF(S39=0,0,VLOOKUP(S39,FAC_TOTALS_APTA!$A$4:$AV$126,$L49,FALSE))</f>
        <v>905876.42818147305</v>
      </c>
      <c r="T49" s="28">
        <f>IF(T39=0,0,VLOOKUP(T39,FAC_TOTALS_APTA!$A$4:$AV$126,$L49,FALSE))</f>
        <v>2308404.7455908102</v>
      </c>
      <c r="U49" s="28">
        <f>IF(U39=0,0,VLOOKUP(U39,FAC_TOTALS_APTA!$A$4:$AV$126,$L49,FALSE))</f>
        <v>2376514.56794581</v>
      </c>
      <c r="V49" s="28">
        <f>IF(V39=0,0,VLOOKUP(V39,FAC_TOTALS_APTA!$A$4:$AV$126,$L49,FALSE))</f>
        <v>268024.99756730598</v>
      </c>
      <c r="W49" s="28">
        <f>IF(W39=0,0,VLOOKUP(W39,FAC_TOTALS_APTA!$A$4:$AV$126,$L49,FALSE))</f>
        <v>0</v>
      </c>
      <c r="X49" s="28">
        <f>IF(X39=0,0,VLOOKUP(X39,FAC_TOTALS_APTA!$A$4:$AV$126,$L49,FALSE))</f>
        <v>0</v>
      </c>
      <c r="Y49" s="28">
        <f>IF(Y39=0,0,VLOOKUP(Y39,FAC_TOTALS_APTA!$A$4:$AV$126,$L49,FALSE))</f>
        <v>0</v>
      </c>
      <c r="Z49" s="28">
        <f>IF(Z39=0,0,VLOOKUP(Z39,FAC_TOTALS_APTA!$A$4:$AV$126,$L49,FALSE))</f>
        <v>0</v>
      </c>
      <c r="AA49" s="28">
        <f>IF(AA39=0,0,VLOOKUP(AA39,FAC_TOTALS_APTA!$A$4:$AV$126,$L49,FALSE))</f>
        <v>0</v>
      </c>
      <c r="AB49" s="28">
        <f>IF(AB39=0,0,VLOOKUP(AB39,FAC_TOTALS_APTA!$A$4:$AV$126,$L49,FALSE))</f>
        <v>0</v>
      </c>
      <c r="AC49" s="31">
        <f t="shared" si="17"/>
        <v>5963931.8085422097</v>
      </c>
      <c r="AD49" s="32">
        <f>AC49/G55</f>
        <v>8.7954158366877113E-3</v>
      </c>
    </row>
    <row r="50" spans="1:31" x14ac:dyDescent="0.25">
      <c r="B50" s="24" t="s">
        <v>47</v>
      </c>
      <c r="C50" s="27"/>
      <c r="D50" s="103" t="s">
        <v>28</v>
      </c>
      <c r="E50" s="54"/>
      <c r="F50" s="5">
        <f>MATCH($D50,FAC_TOTALS_APTA!$A$2:$AV$2,)</f>
        <v>20</v>
      </c>
      <c r="G50" s="124">
        <f>VLOOKUP(G39,FAC_TOTALS_APTA!$A$4:$AV$126,$F50,FALSE)</f>
        <v>3.29893510953965</v>
      </c>
      <c r="H50" s="124">
        <f>VLOOKUP(H39,FAC_TOTALS_APTA!$A$4:$AV$126,$F50,FALSE)</f>
        <v>4.1251469761152801</v>
      </c>
      <c r="I50" s="29">
        <f t="shared" si="14"/>
        <v>0.25044805039857976</v>
      </c>
      <c r="J50" s="30" t="str">
        <f t="shared" si="15"/>
        <v/>
      </c>
      <c r="K50" s="30" t="str">
        <f t="shared" si="16"/>
        <v>JTW_HOME_PCT_FAC</v>
      </c>
      <c r="L50" s="5">
        <f>MATCH($K50,FAC_TOTALS_APTA!$A$2:$AT$2,)</f>
        <v>34</v>
      </c>
      <c r="M50" s="28">
        <f>IF(M39=0,0,VLOOKUP(M39,FAC_TOTALS_APTA!$A$4:$AV$126,$L50,FALSE))</f>
        <v>0</v>
      </c>
      <c r="N50" s="28">
        <f>IF(N39=0,0,VLOOKUP(N39,FAC_TOTALS_APTA!$A$4:$AV$126,$L50,FALSE))</f>
        <v>0</v>
      </c>
      <c r="O50" s="28">
        <f>IF(O39=0,0,VLOOKUP(O39,FAC_TOTALS_APTA!$A$4:$AV$126,$L50,FALSE))</f>
        <v>0</v>
      </c>
      <c r="P50" s="28">
        <f>IF(P39=0,0,VLOOKUP(P39,FAC_TOTALS_APTA!$A$4:$AV$126,$L50,FALSE))</f>
        <v>-1156767.5284620801</v>
      </c>
      <c r="Q50" s="28">
        <f>IF(Q39=0,0,VLOOKUP(Q39,FAC_TOTALS_APTA!$A$4:$AV$126,$L50,FALSE))</f>
        <v>-1198422.8760409099</v>
      </c>
      <c r="R50" s="28">
        <f>IF(R39=0,0,VLOOKUP(R39,FAC_TOTALS_APTA!$A$4:$AV$126,$L50,FALSE))</f>
        <v>-264296.87331883499</v>
      </c>
      <c r="S50" s="28">
        <f>IF(S39=0,0,VLOOKUP(S39,FAC_TOTALS_APTA!$A$4:$AV$126,$L50,FALSE))</f>
        <v>-1549886.6110604799</v>
      </c>
      <c r="T50" s="28">
        <f>IF(T39=0,0,VLOOKUP(T39,FAC_TOTALS_APTA!$A$4:$AV$126,$L50,FALSE))</f>
        <v>-7698.0109655852002</v>
      </c>
      <c r="U50" s="28">
        <f>IF(U39=0,0,VLOOKUP(U39,FAC_TOTALS_APTA!$A$4:$AV$126,$L50,FALSE))</f>
        <v>-784989.783210241</v>
      </c>
      <c r="V50" s="28">
        <f>IF(V39=0,0,VLOOKUP(V39,FAC_TOTALS_APTA!$A$4:$AV$126,$L50,FALSE))</f>
        <v>17153.1686291964</v>
      </c>
      <c r="W50" s="28">
        <f>IF(W39=0,0,VLOOKUP(W39,FAC_TOTALS_APTA!$A$4:$AV$126,$L50,FALSE))</f>
        <v>0</v>
      </c>
      <c r="X50" s="28">
        <f>IF(X39=0,0,VLOOKUP(X39,FAC_TOTALS_APTA!$A$4:$AV$126,$L50,FALSE))</f>
        <v>0</v>
      </c>
      <c r="Y50" s="28">
        <f>IF(Y39=0,0,VLOOKUP(Y39,FAC_TOTALS_APTA!$A$4:$AV$126,$L50,FALSE))</f>
        <v>0</v>
      </c>
      <c r="Z50" s="28">
        <f>IF(Z39=0,0,VLOOKUP(Z39,FAC_TOTALS_APTA!$A$4:$AV$126,$L50,FALSE))</f>
        <v>0</v>
      </c>
      <c r="AA50" s="28">
        <f>IF(AA39=0,0,VLOOKUP(AA39,FAC_TOTALS_APTA!$A$4:$AV$126,$L50,FALSE))</f>
        <v>0</v>
      </c>
      <c r="AB50" s="28">
        <f>IF(AB39=0,0,VLOOKUP(AB39,FAC_TOTALS_APTA!$A$4:$AV$126,$L50,FALSE))</f>
        <v>0</v>
      </c>
      <c r="AC50" s="31">
        <f t="shared" si="17"/>
        <v>-4944908.5144289341</v>
      </c>
      <c r="AD50" s="32">
        <f>AC50/G55</f>
        <v>-7.2925928825150711E-3</v>
      </c>
    </row>
    <row r="51" spans="1:31" x14ac:dyDescent="0.25">
      <c r="B51" s="24" t="s">
        <v>63</v>
      </c>
      <c r="C51" s="27"/>
      <c r="D51" s="125" t="s">
        <v>87</v>
      </c>
      <c r="E51" s="54"/>
      <c r="F51" s="5">
        <f>MATCH($D51,FAC_TOTALS_APTA!$A$2:$AV$2,)</f>
        <v>22</v>
      </c>
      <c r="G51" s="124">
        <f>VLOOKUP(G39,FAC_TOTALS_APTA!$A$4:$AV$126,$F51,FALSE)</f>
        <v>0</v>
      </c>
      <c r="H51" s="124">
        <f>VLOOKUP(H39,FAC_TOTALS_APTA!$A$4:$AV$126,$F51,FALSE)</f>
        <v>0</v>
      </c>
      <c r="I51" s="29" t="str">
        <f t="shared" si="14"/>
        <v>-</v>
      </c>
      <c r="J51" s="30" t="str">
        <f t="shared" si="15"/>
        <v/>
      </c>
      <c r="K51" s="30" t="str">
        <f t="shared" si="16"/>
        <v>TNC_TRIPS_PER_TRANSIT_TRIP_BUS_FAC</v>
      </c>
      <c r="L51" s="5">
        <f>MATCH($K51,FAC_TOTALS_APTA!$A$2:$AT$2,)</f>
        <v>36</v>
      </c>
      <c r="M51" s="28">
        <f>IF(M39=0,0,VLOOKUP(M39,FAC_TOTALS_APTA!$A$4:$AV$126,$L51,FALSE))</f>
        <v>0</v>
      </c>
      <c r="N51" s="28">
        <f>IF(N39=0,0,VLOOKUP(N39,FAC_TOTALS_APTA!$A$4:$AV$126,$L51,FALSE))</f>
        <v>0</v>
      </c>
      <c r="O51" s="28">
        <f>IF(O39=0,0,VLOOKUP(O39,FAC_TOTALS_APTA!$A$4:$AV$126,$L51,FALSE))</f>
        <v>0</v>
      </c>
      <c r="P51" s="28">
        <f>IF(P39=0,0,VLOOKUP(P39,FAC_TOTALS_APTA!$A$4:$AV$126,$L51,FALSE))</f>
        <v>0</v>
      </c>
      <c r="Q51" s="28">
        <f>IF(Q39=0,0,VLOOKUP(Q39,FAC_TOTALS_APTA!$A$4:$AV$126,$L51,FALSE))</f>
        <v>0</v>
      </c>
      <c r="R51" s="28">
        <f>IF(R39=0,0,VLOOKUP(R39,FAC_TOTALS_APTA!$A$4:$AV$126,$L51,FALSE))</f>
        <v>0</v>
      </c>
      <c r="S51" s="28">
        <f>IF(S39=0,0,VLOOKUP(S39,FAC_TOTALS_APTA!$A$4:$AV$126,$L51,FALSE))</f>
        <v>0</v>
      </c>
      <c r="T51" s="28">
        <f>IF(T39=0,0,VLOOKUP(T39,FAC_TOTALS_APTA!$A$4:$AV$126,$L51,FALSE))</f>
        <v>0</v>
      </c>
      <c r="U51" s="28">
        <f>IF(U39=0,0,VLOOKUP(U39,FAC_TOTALS_APTA!$A$4:$AV$126,$L51,FALSE))</f>
        <v>0</v>
      </c>
      <c r="V51" s="28">
        <f>IF(V39=0,0,VLOOKUP(V39,FAC_TOTALS_APTA!$A$4:$AV$126,$L51,FALSE))</f>
        <v>0</v>
      </c>
      <c r="W51" s="28">
        <f>IF(W39=0,0,VLOOKUP(W39,FAC_TOTALS_APTA!$A$4:$AV$126,$L51,FALSE))</f>
        <v>0</v>
      </c>
      <c r="X51" s="28">
        <f>IF(X39=0,0,VLOOKUP(X39,FAC_TOTALS_APTA!$A$4:$AV$126,$L51,FALSE))</f>
        <v>0</v>
      </c>
      <c r="Y51" s="28">
        <f>IF(Y39=0,0,VLOOKUP(Y39,FAC_TOTALS_APTA!$A$4:$AV$126,$L51,FALSE))</f>
        <v>0</v>
      </c>
      <c r="Z51" s="28">
        <f>IF(Z39=0,0,VLOOKUP(Z39,FAC_TOTALS_APTA!$A$4:$AV$126,$L51,FALSE))</f>
        <v>0</v>
      </c>
      <c r="AA51" s="28">
        <f>IF(AA39=0,0,VLOOKUP(AA39,FAC_TOTALS_APTA!$A$4:$AV$126,$L51,FALSE))</f>
        <v>0</v>
      </c>
      <c r="AB51" s="28">
        <f>IF(AB39=0,0,VLOOKUP(AB39,FAC_TOTALS_APTA!$A$4:$AV$126,$L51,FALSE))</f>
        <v>0</v>
      </c>
      <c r="AC51" s="31">
        <f t="shared" si="17"/>
        <v>0</v>
      </c>
      <c r="AD51" s="32">
        <f>AC51/G55</f>
        <v>0</v>
      </c>
    </row>
    <row r="52" spans="1:31" x14ac:dyDescent="0.25">
      <c r="B52" s="24" t="s">
        <v>64</v>
      </c>
      <c r="C52" s="27"/>
      <c r="D52" s="103" t="s">
        <v>43</v>
      </c>
      <c r="E52" s="54"/>
      <c r="F52" s="5">
        <f>MATCH($D52,FAC_TOTALS_APTA!$A$2:$AV$2,)</f>
        <v>24</v>
      </c>
      <c r="G52" s="124">
        <f>VLOOKUP(G39,FAC_TOTALS_APTA!$A$4:$AV$126,$F52,FALSE)</f>
        <v>4.7394709953269498E-2</v>
      </c>
      <c r="H52" s="124">
        <f>VLOOKUP(H39,FAC_TOTALS_APTA!$A$4:$AV$126,$F52,FALSE)</f>
        <v>8.9326402136675601E-2</v>
      </c>
      <c r="I52" s="29">
        <f t="shared" si="14"/>
        <v>0.88473359631803095</v>
      </c>
      <c r="J52" s="30" t="str">
        <f t="shared" si="15"/>
        <v/>
      </c>
      <c r="K52" s="30" t="str">
        <f t="shared" si="16"/>
        <v>BIKE_SHARE_FAC</v>
      </c>
      <c r="L52" s="5">
        <f>MATCH($K52,FAC_TOTALS_APTA!$A$2:$AT$2,)</f>
        <v>38</v>
      </c>
      <c r="M52" s="28">
        <f>IF(M39=0,0,VLOOKUP(M39,FAC_TOTALS_APTA!$A$4:$AV$126,$L52,FALSE))</f>
        <v>0</v>
      </c>
      <c r="N52" s="28">
        <f>IF(N39=0,0,VLOOKUP(N39,FAC_TOTALS_APTA!$A$4:$AV$126,$L52,FALSE))</f>
        <v>0</v>
      </c>
      <c r="O52" s="28">
        <f>IF(O39=0,0,VLOOKUP(O39,FAC_TOTALS_APTA!$A$4:$AV$126,$L52,FALSE))</f>
        <v>0</v>
      </c>
      <c r="P52" s="28">
        <f>IF(P39=0,0,VLOOKUP(P39,FAC_TOTALS_APTA!$A$4:$AV$126,$L52,FALSE))</f>
        <v>0</v>
      </c>
      <c r="Q52" s="28">
        <f>IF(Q39=0,0,VLOOKUP(Q39,FAC_TOTALS_APTA!$A$4:$AV$126,$L52,FALSE))</f>
        <v>0</v>
      </c>
      <c r="R52" s="28">
        <f>IF(R39=0,0,VLOOKUP(R39,FAC_TOTALS_APTA!$A$4:$AV$126,$L52,FALSE))</f>
        <v>0</v>
      </c>
      <c r="S52" s="28">
        <f>IF(S39=0,0,VLOOKUP(S39,FAC_TOTALS_APTA!$A$4:$AV$126,$L52,FALSE))</f>
        <v>0</v>
      </c>
      <c r="T52" s="28">
        <f>IF(T39=0,0,VLOOKUP(T39,FAC_TOTALS_APTA!$A$4:$AV$126,$L52,FALSE))</f>
        <v>0</v>
      </c>
      <c r="U52" s="28">
        <f>IF(U39=0,0,VLOOKUP(U39,FAC_TOTALS_APTA!$A$4:$AV$126,$L52,FALSE))</f>
        <v>101305.31481036</v>
      </c>
      <c r="V52" s="28">
        <f>IF(V39=0,0,VLOOKUP(V39,FAC_TOTALS_APTA!$A$4:$AV$126,$L52,FALSE))</f>
        <v>290873.53251960297</v>
      </c>
      <c r="W52" s="28">
        <f>IF(W39=0,0,VLOOKUP(W39,FAC_TOTALS_APTA!$A$4:$AV$126,$L52,FALSE))</f>
        <v>0</v>
      </c>
      <c r="X52" s="28">
        <f>IF(X39=0,0,VLOOKUP(X39,FAC_TOTALS_APTA!$A$4:$AV$126,$L52,FALSE))</f>
        <v>0</v>
      </c>
      <c r="Y52" s="28">
        <f>IF(Y39=0,0,VLOOKUP(Y39,FAC_TOTALS_APTA!$A$4:$AV$126,$L52,FALSE))</f>
        <v>0</v>
      </c>
      <c r="Z52" s="28">
        <f>IF(Z39=0,0,VLOOKUP(Z39,FAC_TOTALS_APTA!$A$4:$AV$126,$L52,FALSE))</f>
        <v>0</v>
      </c>
      <c r="AA52" s="28">
        <f>IF(AA39=0,0,VLOOKUP(AA39,FAC_TOTALS_APTA!$A$4:$AV$126,$L52,FALSE))</f>
        <v>0</v>
      </c>
      <c r="AB52" s="28">
        <f>IF(AB39=0,0,VLOOKUP(AB39,FAC_TOTALS_APTA!$A$4:$AV$126,$L52,FALSE))</f>
        <v>0</v>
      </c>
      <c r="AC52" s="31">
        <f t="shared" si="17"/>
        <v>392178.847329963</v>
      </c>
      <c r="AD52" s="32">
        <f>AC52/G55</f>
        <v>5.783728176903879E-4</v>
      </c>
    </row>
    <row r="53" spans="1:31" x14ac:dyDescent="0.25">
      <c r="B53" s="7" t="s">
        <v>65</v>
      </c>
      <c r="C53" s="26"/>
      <c r="D53" s="128" t="s">
        <v>44</v>
      </c>
      <c r="E53" s="55"/>
      <c r="F53" s="6">
        <f>MATCH($D53,FAC_TOTALS_APTA!$A$2:$AV$2,)</f>
        <v>25</v>
      </c>
      <c r="G53" s="130">
        <f>VLOOKUP(G39,FAC_TOTALS_APTA!$A$4:$AV$126,$F53,FALSE)</f>
        <v>0</v>
      </c>
      <c r="H53" s="130">
        <f>VLOOKUP(H39,FAC_TOTALS_APTA!$A$4:$AV$126,$F53,FALSE)</f>
        <v>0</v>
      </c>
      <c r="I53" s="35" t="str">
        <f t="shared" si="14"/>
        <v>-</v>
      </c>
      <c r="J53" s="36" t="str">
        <f t="shared" si="15"/>
        <v/>
      </c>
      <c r="K53" s="36" t="str">
        <f t="shared" si="16"/>
        <v>scooter_flag_FAC</v>
      </c>
      <c r="L53" s="6">
        <f>MATCH($K53,FAC_TOTALS_APTA!$A$2:$AT$2,)</f>
        <v>39</v>
      </c>
      <c r="M53" s="37">
        <f>IF(M39=0,0,VLOOKUP(M39,FAC_TOTALS_APTA!$A$4:$AV$126,$L53,FALSE))</f>
        <v>0</v>
      </c>
      <c r="N53" s="37">
        <f>IF(N39=0,0,VLOOKUP(N39,FAC_TOTALS_APTA!$A$4:$AV$126,$L53,FALSE))</f>
        <v>0</v>
      </c>
      <c r="O53" s="37">
        <f>IF(O39=0,0,VLOOKUP(O39,FAC_TOTALS_APTA!$A$4:$AV$126,$L53,FALSE))</f>
        <v>0</v>
      </c>
      <c r="P53" s="37">
        <f>IF(P39=0,0,VLOOKUP(P39,FAC_TOTALS_APTA!$A$4:$AV$126,$L53,FALSE))</f>
        <v>0</v>
      </c>
      <c r="Q53" s="37">
        <f>IF(Q39=0,0,VLOOKUP(Q39,FAC_TOTALS_APTA!$A$4:$AV$126,$L53,FALSE))</f>
        <v>0</v>
      </c>
      <c r="R53" s="37">
        <f>IF(R39=0,0,VLOOKUP(R39,FAC_TOTALS_APTA!$A$4:$AV$126,$L53,FALSE))</f>
        <v>0</v>
      </c>
      <c r="S53" s="37">
        <f>IF(S39=0,0,VLOOKUP(S39,FAC_TOTALS_APTA!$A$4:$AV$126,$L53,FALSE))</f>
        <v>0</v>
      </c>
      <c r="T53" s="37">
        <f>IF(T39=0,0,VLOOKUP(T39,FAC_TOTALS_APTA!$A$4:$AV$126,$L53,FALSE))</f>
        <v>0</v>
      </c>
      <c r="U53" s="37">
        <f>IF(U39=0,0,VLOOKUP(U39,FAC_TOTALS_APTA!$A$4:$AV$126,$L53,FALSE))</f>
        <v>0</v>
      </c>
      <c r="V53" s="37">
        <f>IF(V39=0,0,VLOOKUP(V39,FAC_TOTALS_APTA!$A$4:$AV$126,$L53,FALSE))</f>
        <v>0</v>
      </c>
      <c r="W53" s="37">
        <f>IF(W39=0,0,VLOOKUP(W39,FAC_TOTALS_APTA!$A$4:$AV$126,$L53,FALSE))</f>
        <v>0</v>
      </c>
      <c r="X53" s="37">
        <f>IF(X39=0,0,VLOOKUP(X39,FAC_TOTALS_APTA!$A$4:$AV$126,$L53,FALSE))</f>
        <v>0</v>
      </c>
      <c r="Y53" s="37">
        <f>IF(Y39=0,0,VLOOKUP(Y39,FAC_TOTALS_APTA!$A$4:$AV$126,$L53,FALSE))</f>
        <v>0</v>
      </c>
      <c r="Z53" s="37">
        <f>IF(Z39=0,0,VLOOKUP(Z39,FAC_TOTALS_APTA!$A$4:$AV$126,$L53,FALSE))</f>
        <v>0</v>
      </c>
      <c r="AA53" s="37">
        <f>IF(AA39=0,0,VLOOKUP(AA39,FAC_TOTALS_APTA!$A$4:$AV$126,$L53,FALSE))</f>
        <v>0</v>
      </c>
      <c r="AB53" s="37">
        <f>IF(AB39=0,0,VLOOKUP(AB39,FAC_TOTALS_APTA!$A$4:$AV$126,$L53,FALSE))</f>
        <v>0</v>
      </c>
      <c r="AC53" s="38">
        <f t="shared" si="17"/>
        <v>0</v>
      </c>
      <c r="AD53" s="39">
        <f>AC53/G55</f>
        <v>0</v>
      </c>
    </row>
    <row r="54" spans="1:31" x14ac:dyDescent="0.25">
      <c r="B54" s="40" t="s">
        <v>53</v>
      </c>
      <c r="C54" s="41"/>
      <c r="D54" s="40" t="s">
        <v>45</v>
      </c>
      <c r="E54" s="42"/>
      <c r="F54" s="43"/>
      <c r="G54" s="140"/>
      <c r="H54" s="140"/>
      <c r="I54" s="45"/>
      <c r="J54" s="46"/>
      <c r="K54" s="46" t="str">
        <f t="shared" si="16"/>
        <v>New_Reporter_FAC</v>
      </c>
      <c r="L54" s="43">
        <f>MATCH($K54,FAC_TOTALS_APTA!$A$2:$AT$2,)</f>
        <v>43</v>
      </c>
      <c r="M54" s="44">
        <f>IF(M39=0,0,VLOOKUP(M39,FAC_TOTALS_APTA!$A$4:$AV$126,$L54,FALSE))</f>
        <v>64490437</v>
      </c>
      <c r="N54" s="44">
        <f>IF(N39=0,0,VLOOKUP(N39,FAC_TOTALS_APTA!$A$4:$AV$126,$L54,FALSE))</f>
        <v>27575194</v>
      </c>
      <c r="O54" s="44">
        <f>IF(O39=0,0,VLOOKUP(O39,FAC_TOTALS_APTA!$A$4:$AV$126,$L54,FALSE))</f>
        <v>22919974</v>
      </c>
      <c r="P54" s="44">
        <f>IF(P39=0,0,VLOOKUP(P39,FAC_TOTALS_APTA!$A$4:$AV$126,$L54,FALSE))</f>
        <v>15747264</v>
      </c>
      <c r="Q54" s="44">
        <f>IF(Q39=0,0,VLOOKUP(Q39,FAC_TOTALS_APTA!$A$4:$AV$126,$L54,FALSE))</f>
        <v>8688267.9999999907</v>
      </c>
      <c r="R54" s="44">
        <f>IF(R39=0,0,VLOOKUP(R39,FAC_TOTALS_APTA!$A$4:$AV$126,$L54,FALSE))</f>
        <v>0</v>
      </c>
      <c r="S54" s="44">
        <f>IF(S39=0,0,VLOOKUP(S39,FAC_TOTALS_APTA!$A$4:$AV$126,$L54,FALSE))</f>
        <v>0</v>
      </c>
      <c r="T54" s="44">
        <f>IF(T39=0,0,VLOOKUP(T39,FAC_TOTALS_APTA!$A$4:$AV$126,$L54,FALSE))</f>
        <v>2308521.9999999902</v>
      </c>
      <c r="U54" s="44">
        <f>IF(U39=0,0,VLOOKUP(U39,FAC_TOTALS_APTA!$A$4:$AV$126,$L54,FALSE))</f>
        <v>0</v>
      </c>
      <c r="V54" s="44">
        <f>IF(V39=0,0,VLOOKUP(V39,FAC_TOTALS_APTA!$A$4:$AV$126,$L54,FALSE))</f>
        <v>0</v>
      </c>
      <c r="W54" s="44">
        <f>IF(W39=0,0,VLOOKUP(W39,FAC_TOTALS_APTA!$A$4:$AV$126,$L54,FALSE))</f>
        <v>0</v>
      </c>
      <c r="X54" s="44">
        <f>IF(X39=0,0,VLOOKUP(X39,FAC_TOTALS_APTA!$A$4:$AV$126,$L54,FALSE))</f>
        <v>0</v>
      </c>
      <c r="Y54" s="44">
        <f>IF(Y39=0,0,VLOOKUP(Y39,FAC_TOTALS_APTA!$A$4:$AV$126,$L54,FALSE))</f>
        <v>0</v>
      </c>
      <c r="Z54" s="44">
        <f>IF(Z39=0,0,VLOOKUP(Z39,FAC_TOTALS_APTA!$A$4:$AV$126,$L54,FALSE))</f>
        <v>0</v>
      </c>
      <c r="AA54" s="44">
        <f>IF(AA39=0,0,VLOOKUP(AA39,FAC_TOTALS_APTA!$A$4:$AV$126,$L54,FALSE))</f>
        <v>0</v>
      </c>
      <c r="AB54" s="44">
        <f>IF(AB39=0,0,VLOOKUP(AB39,FAC_TOTALS_APTA!$A$4:$AV$126,$L54,FALSE))</f>
        <v>0</v>
      </c>
      <c r="AC54" s="47">
        <f>SUM(M54:AB54)</f>
        <v>141729659</v>
      </c>
      <c r="AD54" s="48">
        <f>AC54/G56</f>
        <v>0.20455094104988761</v>
      </c>
    </row>
    <row r="55" spans="1:31" s="106" customFormat="1" ht="15.75" customHeight="1" x14ac:dyDescent="0.25">
      <c r="A55" s="105"/>
      <c r="B55" s="24" t="s">
        <v>66</v>
      </c>
      <c r="C55" s="27"/>
      <c r="D55" s="5" t="s">
        <v>6</v>
      </c>
      <c r="E55" s="54"/>
      <c r="F55" s="5">
        <f>MATCH($D55,FAC_TOTALS_APTA!$A$2:$AT$2,)</f>
        <v>10</v>
      </c>
      <c r="G55" s="116">
        <f>VLOOKUP(G39,FAC_TOTALS_APTA!$A$4:$AV$126,$F55,FALSE)</f>
        <v>678072750.54185295</v>
      </c>
      <c r="H55" s="116">
        <f>VLOOKUP(H39,FAC_TOTALS_APTA!$A$4:$AT$126,$F55,FALSE)</f>
        <v>916105944.88169801</v>
      </c>
      <c r="I55" s="111">
        <f t="shared" ref="I55" si="18">H55/G55-1</f>
        <v>0.35104373999638083</v>
      </c>
      <c r="J55" s="30"/>
      <c r="K55" s="30"/>
      <c r="L55" s="5"/>
      <c r="M55" s="28" t="e">
        <f t="shared" ref="M55:AB55" si="19">SUM(M41:M48)</f>
        <v>#REF!</v>
      </c>
      <c r="N55" s="28" t="e">
        <f t="shared" si="19"/>
        <v>#REF!</v>
      </c>
      <c r="O55" s="28" t="e">
        <f t="shared" si="19"/>
        <v>#REF!</v>
      </c>
      <c r="P55" s="28" t="e">
        <f t="shared" si="19"/>
        <v>#REF!</v>
      </c>
      <c r="Q55" s="28" t="e">
        <f t="shared" si="19"/>
        <v>#REF!</v>
      </c>
      <c r="R55" s="28" t="e">
        <f t="shared" si="19"/>
        <v>#REF!</v>
      </c>
      <c r="S55" s="28" t="e">
        <f t="shared" si="19"/>
        <v>#REF!</v>
      </c>
      <c r="T55" s="28" t="e">
        <f t="shared" si="19"/>
        <v>#REF!</v>
      </c>
      <c r="U55" s="28" t="e">
        <f t="shared" si="19"/>
        <v>#REF!</v>
      </c>
      <c r="V55" s="28" t="e">
        <f t="shared" si="19"/>
        <v>#REF!</v>
      </c>
      <c r="W55" s="28">
        <f t="shared" si="19"/>
        <v>0</v>
      </c>
      <c r="X55" s="28">
        <f t="shared" si="19"/>
        <v>0</v>
      </c>
      <c r="Y55" s="28">
        <f t="shared" si="19"/>
        <v>0</v>
      </c>
      <c r="Z55" s="28">
        <f t="shared" si="19"/>
        <v>0</v>
      </c>
      <c r="AA55" s="28">
        <f t="shared" si="19"/>
        <v>0</v>
      </c>
      <c r="AB55" s="28">
        <f t="shared" si="19"/>
        <v>0</v>
      </c>
      <c r="AC55" s="31">
        <f>H55-G55</f>
        <v>238033194.33984506</v>
      </c>
      <c r="AD55" s="32">
        <f>I55</f>
        <v>0.35104373999638083</v>
      </c>
      <c r="AE55" s="105"/>
    </row>
    <row r="56" spans="1:31" ht="13.5" customHeight="1" thickBot="1" x14ac:dyDescent="0.3">
      <c r="B56" s="8" t="s">
        <v>50</v>
      </c>
      <c r="C56" s="22"/>
      <c r="D56" s="22" t="s">
        <v>4</v>
      </c>
      <c r="E56" s="22"/>
      <c r="F56" s="22">
        <f>MATCH($D56,FAC_TOTALS_APTA!$A$2:$AT$2,)</f>
        <v>8</v>
      </c>
      <c r="G56" s="113">
        <f>VLOOKUP(G39,FAC_TOTALS_APTA!$A$4:$AT$126,$F56,FALSE)</f>
        <v>692881970</v>
      </c>
      <c r="H56" s="113">
        <f>VLOOKUP(H39,FAC_TOTALS_APTA!$A$4:$AT$126,$F56,FALSE)</f>
        <v>961216517.99999905</v>
      </c>
      <c r="I56" s="112">
        <f t="shared" ref="I56" si="20">H56/G56-1</f>
        <v>0.38727309934186782</v>
      </c>
      <c r="J56" s="49"/>
      <c r="K56" s="49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50">
        <f>H56-G56</f>
        <v>268334547.99999905</v>
      </c>
      <c r="AD56" s="51">
        <f>I56</f>
        <v>0.38727309934186782</v>
      </c>
    </row>
    <row r="57" spans="1:31" ht="14.25" thickTop="1" thickBot="1" x14ac:dyDescent="0.3">
      <c r="B57" s="56" t="s">
        <v>67</v>
      </c>
      <c r="C57" s="57"/>
      <c r="D57" s="57"/>
      <c r="E57" s="58"/>
      <c r="F57" s="57"/>
      <c r="G57" s="153"/>
      <c r="H57" s="153"/>
      <c r="I57" s="59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1">
        <f>AD56-AD55</f>
        <v>3.6229359345486989E-2</v>
      </c>
    </row>
    <row r="58" spans="1:31" ht="13.5" thickTop="1" x14ac:dyDescent="0.25"/>
    <row r="59" spans="1:31" s="9" customFormat="1" x14ac:dyDescent="0.25">
      <c r="B59" s="17" t="s">
        <v>25</v>
      </c>
      <c r="E59" s="5"/>
      <c r="G59" s="105"/>
      <c r="H59" s="105"/>
      <c r="I59" s="16"/>
    </row>
    <row r="60" spans="1:31" x14ac:dyDescent="0.25">
      <c r="B60" s="14" t="s">
        <v>16</v>
      </c>
      <c r="C60" s="15" t="s">
        <v>17</v>
      </c>
      <c r="D60" s="9"/>
      <c r="E60" s="5"/>
      <c r="F60" s="9"/>
      <c r="G60" s="105"/>
      <c r="H60" s="105"/>
      <c r="I60" s="1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1" x14ac:dyDescent="0.25">
      <c r="B61" s="14"/>
      <c r="C61" s="15"/>
      <c r="D61" s="9"/>
      <c r="E61" s="5"/>
      <c r="F61" s="9"/>
      <c r="G61" s="105"/>
      <c r="H61" s="105"/>
      <c r="I61" s="1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1" x14ac:dyDescent="0.25">
      <c r="B62" s="17" t="s">
        <v>26</v>
      </c>
      <c r="C62" s="18">
        <v>0</v>
      </c>
      <c r="D62" s="9"/>
      <c r="E62" s="5"/>
      <c r="F62" s="9"/>
      <c r="G62" s="105"/>
      <c r="H62" s="105"/>
      <c r="I62" s="1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1" ht="13.5" thickBot="1" x14ac:dyDescent="0.3">
      <c r="B63" s="19" t="s">
        <v>34</v>
      </c>
      <c r="C63" s="20">
        <v>3</v>
      </c>
      <c r="D63" s="21"/>
      <c r="E63" s="22"/>
      <c r="F63" s="21"/>
      <c r="G63" s="156"/>
      <c r="H63" s="156"/>
      <c r="I63" s="23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1:31" ht="13.5" thickTop="1" x14ac:dyDescent="0.25">
      <c r="B64" s="60"/>
      <c r="C64" s="61"/>
      <c r="D64" s="61"/>
      <c r="E64" s="61"/>
      <c r="F64" s="61"/>
      <c r="G64" s="165" t="s">
        <v>51</v>
      </c>
      <c r="H64" s="165"/>
      <c r="I64" s="165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165" t="s">
        <v>55</v>
      </c>
      <c r="AD64" s="165"/>
    </row>
    <row r="65" spans="1:33" x14ac:dyDescent="0.25">
      <c r="B65" s="7" t="s">
        <v>18</v>
      </c>
      <c r="C65" s="26" t="s">
        <v>19</v>
      </c>
      <c r="D65" s="6" t="s">
        <v>20</v>
      </c>
      <c r="E65" s="6"/>
      <c r="F65" s="6"/>
      <c r="G65" s="127">
        <f>$C$1</f>
        <v>2002</v>
      </c>
      <c r="H65" s="127">
        <f>$C$2</f>
        <v>2012</v>
      </c>
      <c r="I65" s="26" t="s">
        <v>22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 t="s">
        <v>24</v>
      </c>
      <c r="AD65" s="26" t="s">
        <v>22</v>
      </c>
    </row>
    <row r="66" spans="1:33" ht="12.95" hidden="1" customHeight="1" x14ac:dyDescent="0.25">
      <c r="B66" s="24"/>
      <c r="C66" s="27"/>
      <c r="D66" s="5"/>
      <c r="E66" s="5"/>
      <c r="F66" s="5"/>
      <c r="G66" s="103"/>
      <c r="H66" s="103"/>
      <c r="I66" s="27"/>
      <c r="J66" s="5"/>
      <c r="K66" s="5"/>
      <c r="L66" s="5"/>
      <c r="M66" s="5">
        <v>1</v>
      </c>
      <c r="N66" s="5">
        <v>2</v>
      </c>
      <c r="O66" s="5">
        <v>3</v>
      </c>
      <c r="P66" s="5">
        <v>4</v>
      </c>
      <c r="Q66" s="5">
        <v>5</v>
      </c>
      <c r="R66" s="5">
        <v>6</v>
      </c>
      <c r="S66" s="5">
        <v>7</v>
      </c>
      <c r="T66" s="5">
        <v>8</v>
      </c>
      <c r="U66" s="5">
        <v>9</v>
      </c>
      <c r="V66" s="5">
        <v>10</v>
      </c>
      <c r="W66" s="5">
        <v>11</v>
      </c>
      <c r="X66" s="5">
        <v>12</v>
      </c>
      <c r="Y66" s="5">
        <v>13</v>
      </c>
      <c r="Z66" s="5">
        <v>14</v>
      </c>
      <c r="AA66" s="5">
        <v>15</v>
      </c>
      <c r="AB66" s="5">
        <v>16</v>
      </c>
      <c r="AC66" s="5"/>
      <c r="AD66" s="5"/>
    </row>
    <row r="67" spans="1:33" ht="12.95" hidden="1" customHeight="1" x14ac:dyDescent="0.25">
      <c r="B67" s="24"/>
      <c r="C67" s="27"/>
      <c r="D67" s="5"/>
      <c r="E67" s="5"/>
      <c r="F67" s="5"/>
      <c r="G67" s="103" t="str">
        <f>CONCATENATE($C62,"_",$C63,"_",G65)</f>
        <v>0_3_2002</v>
      </c>
      <c r="H67" s="103" t="str">
        <f>CONCATENATE($C62,"_",$C63,"_",H65)</f>
        <v>0_3_2012</v>
      </c>
      <c r="I67" s="27"/>
      <c r="J67" s="5"/>
      <c r="K67" s="5"/>
      <c r="L67" s="5"/>
      <c r="M67" s="5" t="str">
        <f>IF($G65+M66&gt;$H65,0,CONCATENATE($C62,"_",$C63,"_",$G65+M66))</f>
        <v>0_3_2003</v>
      </c>
      <c r="N67" s="5" t="str">
        <f t="shared" ref="N67:AB67" si="21">IF($G65+N66&gt;$H65,0,CONCATENATE($C62,"_",$C63,"_",$G65+N66))</f>
        <v>0_3_2004</v>
      </c>
      <c r="O67" s="5" t="str">
        <f t="shared" si="21"/>
        <v>0_3_2005</v>
      </c>
      <c r="P67" s="5" t="str">
        <f t="shared" si="21"/>
        <v>0_3_2006</v>
      </c>
      <c r="Q67" s="5" t="str">
        <f t="shared" si="21"/>
        <v>0_3_2007</v>
      </c>
      <c r="R67" s="5" t="str">
        <f t="shared" si="21"/>
        <v>0_3_2008</v>
      </c>
      <c r="S67" s="5" t="str">
        <f t="shared" si="21"/>
        <v>0_3_2009</v>
      </c>
      <c r="T67" s="5" t="str">
        <f t="shared" si="21"/>
        <v>0_3_2010</v>
      </c>
      <c r="U67" s="5" t="str">
        <f t="shared" si="21"/>
        <v>0_3_2011</v>
      </c>
      <c r="V67" s="5" t="str">
        <f t="shared" si="21"/>
        <v>0_3_2012</v>
      </c>
      <c r="W67" s="5">
        <f t="shared" si="21"/>
        <v>0</v>
      </c>
      <c r="X67" s="5">
        <f t="shared" si="21"/>
        <v>0</v>
      </c>
      <c r="Y67" s="5">
        <f t="shared" si="21"/>
        <v>0</v>
      </c>
      <c r="Z67" s="5">
        <f t="shared" si="21"/>
        <v>0</v>
      </c>
      <c r="AA67" s="5">
        <f t="shared" si="21"/>
        <v>0</v>
      </c>
      <c r="AB67" s="5">
        <f t="shared" si="21"/>
        <v>0</v>
      </c>
      <c r="AC67" s="5"/>
      <c r="AD67" s="5"/>
    </row>
    <row r="68" spans="1:33" ht="12.95" hidden="1" customHeight="1" x14ac:dyDescent="0.25">
      <c r="B68" s="24"/>
      <c r="C68" s="27"/>
      <c r="D68" s="5"/>
      <c r="E68" s="5"/>
      <c r="F68" s="5" t="s">
        <v>23</v>
      </c>
      <c r="G68" s="116"/>
      <c r="H68" s="116"/>
      <c r="I68" s="27"/>
      <c r="J68" s="5"/>
      <c r="K68" s="5"/>
      <c r="L68" s="5" t="s">
        <v>23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3" x14ac:dyDescent="0.25">
      <c r="B69" s="24" t="s">
        <v>31</v>
      </c>
      <c r="C69" s="27" t="s">
        <v>21</v>
      </c>
      <c r="D69" s="103" t="s">
        <v>84</v>
      </c>
      <c r="E69" s="54"/>
      <c r="F69" s="5">
        <f>MATCH($D69,FAC_TOTALS_APTA!$A$2:$AV$2,)</f>
        <v>12</v>
      </c>
      <c r="G69" s="116">
        <f>VLOOKUP(G67,FAC_TOTALS_APTA!$A$4:$AV$126,$F69,FALSE)</f>
        <v>2436593.4779696302</v>
      </c>
      <c r="H69" s="116">
        <f>VLOOKUP(H67,FAC_TOTALS_APTA!$A$4:$AV$126,$F69,FALSE)</f>
        <v>1935564.7547657499</v>
      </c>
      <c r="I69" s="29">
        <f>IFERROR(H69/G69-1,"-")</f>
        <v>-0.20562671932512044</v>
      </c>
      <c r="J69" s="30" t="str">
        <f>IF(C69="Log","_log","")</f>
        <v>_log</v>
      </c>
      <c r="K69" s="30" t="str">
        <f>CONCATENATE(D69,J69,"_FAC")</f>
        <v>VRM_ADJ_log_FAC</v>
      </c>
      <c r="L69" s="5">
        <f>MATCH($K69,FAC_TOTALS_APTA!$A$2:$AT$2,)</f>
        <v>26</v>
      </c>
      <c r="M69" s="28">
        <f>IF(M67=0,0,VLOOKUP(M67,FAC_TOTALS_APTA!$A$4:$AV$126,$L69,FALSE))</f>
        <v>300340.24743020697</v>
      </c>
      <c r="N69" s="28">
        <f>IF(N67=0,0,VLOOKUP(N67,FAC_TOTALS_APTA!$A$4:$AV$126,$L69,FALSE))</f>
        <v>1522490.88693355</v>
      </c>
      <c r="O69" s="28">
        <f>IF(O67=0,0,VLOOKUP(O67,FAC_TOTALS_APTA!$A$4:$AV$126,$L69,FALSE))</f>
        <v>-1865001.43682243</v>
      </c>
      <c r="P69" s="28">
        <f>IF(P67=0,0,VLOOKUP(P67,FAC_TOTALS_APTA!$A$4:$AV$126,$L69,FALSE))</f>
        <v>3948896.0967319198</v>
      </c>
      <c r="Q69" s="28">
        <f>IF(Q67=0,0,VLOOKUP(Q67,FAC_TOTALS_APTA!$A$4:$AV$126,$L69,FALSE))</f>
        <v>4079800.7813208299</v>
      </c>
      <c r="R69" s="28">
        <f>IF(R67=0,0,VLOOKUP(R67,FAC_TOTALS_APTA!$A$4:$AV$126,$L69,FALSE))</f>
        <v>2250871.1147696502</v>
      </c>
      <c r="S69" s="28">
        <f>IF(S67=0,0,VLOOKUP(S67,FAC_TOTALS_APTA!$A$4:$AV$126,$L69,FALSE))</f>
        <v>1894550.1792927601</v>
      </c>
      <c r="T69" s="28">
        <f>IF(T67=0,0,VLOOKUP(T67,FAC_TOTALS_APTA!$A$4:$AV$126,$L69,FALSE))</f>
        <v>814946.94472940103</v>
      </c>
      <c r="U69" s="28">
        <f>IF(U67=0,0,VLOOKUP(U67,FAC_TOTALS_APTA!$A$4:$AV$126,$L69,FALSE))</f>
        <v>-330021.14817329001</v>
      </c>
      <c r="V69" s="28">
        <f>IF(V67=0,0,VLOOKUP(V67,FAC_TOTALS_APTA!$A$4:$AV$126,$L69,FALSE))</f>
        <v>618990.580123491</v>
      </c>
      <c r="W69" s="28">
        <f>IF(W67=0,0,VLOOKUP(W67,FAC_TOTALS_APTA!$A$4:$AV$126,$L69,FALSE))</f>
        <v>0</v>
      </c>
      <c r="X69" s="28">
        <f>IF(X67=0,0,VLOOKUP(X67,FAC_TOTALS_APTA!$A$4:$AV$126,$L69,FALSE))</f>
        <v>0</v>
      </c>
      <c r="Y69" s="28">
        <f>IF(Y67=0,0,VLOOKUP(Y67,FAC_TOTALS_APTA!$A$4:$AV$126,$L69,FALSE))</f>
        <v>0</v>
      </c>
      <c r="Z69" s="28">
        <f>IF(Z67=0,0,VLOOKUP(Z67,FAC_TOTALS_APTA!$A$4:$AV$126,$L69,FALSE))</f>
        <v>0</v>
      </c>
      <c r="AA69" s="28">
        <f>IF(AA67=0,0,VLOOKUP(AA67,FAC_TOTALS_APTA!$A$4:$AV$126,$L69,FALSE))</f>
        <v>0</v>
      </c>
      <c r="AB69" s="28">
        <f>IF(AB67=0,0,VLOOKUP(AB67,FAC_TOTALS_APTA!$A$4:$AV$126,$L69,FALSE))</f>
        <v>0</v>
      </c>
      <c r="AC69" s="31">
        <f>SUM(M69:AB69)</f>
        <v>13235864.246336091</v>
      </c>
      <c r="AD69" s="32">
        <f>AC69/G83</f>
        <v>0.14193347205626602</v>
      </c>
    </row>
    <row r="70" spans="1:33" x14ac:dyDescent="0.25">
      <c r="B70" s="24" t="s">
        <v>52</v>
      </c>
      <c r="C70" s="27" t="s">
        <v>21</v>
      </c>
      <c r="D70" s="103" t="s">
        <v>94</v>
      </c>
      <c r="E70" s="54"/>
      <c r="F70" s="5">
        <f>MATCH($D70,FAC_TOTALS_APTA!$A$2:$AV$2,)</f>
        <v>13</v>
      </c>
      <c r="G70" s="122">
        <f>VLOOKUP(G67,FAC_TOTALS_APTA!$A$4:$AV$126,$F70,FALSE)</f>
        <v>0.90327811224383903</v>
      </c>
      <c r="H70" s="122">
        <f>VLOOKUP(H67,FAC_TOTALS_APTA!$A$4:$AV$126,$F70,FALSE)</f>
        <v>0.82821757692531495</v>
      </c>
      <c r="I70" s="29">
        <f t="shared" ref="I70:I81" si="22">IFERROR(H70/G70-1,"-")</f>
        <v>-8.3097923331791668E-2</v>
      </c>
      <c r="J70" s="30" t="str">
        <f t="shared" ref="J70:J79" si="23">IF(C70="Log","_log","")</f>
        <v>_log</v>
      </c>
      <c r="K70" s="30" t="str">
        <f t="shared" ref="K70:K82" si="24">CONCATENATE(D70,J70,"_FAC")</f>
        <v>FARE_per_UPT_cleaned_2018_bus_log_FAC</v>
      </c>
      <c r="L70" s="5">
        <f>MATCH($K70,FAC_TOTALS_APTA!$A$2:$AT$2,)</f>
        <v>27</v>
      </c>
      <c r="M70" s="28">
        <f>IF(M67=0,0,VLOOKUP(M67,FAC_TOTALS_APTA!$A$4:$AV$126,$L70,FALSE))</f>
        <v>776573.31598322606</v>
      </c>
      <c r="N70" s="28">
        <f>IF(N67=0,0,VLOOKUP(N67,FAC_TOTALS_APTA!$A$4:$AV$126,$L70,FALSE))</f>
        <v>268520.61317531101</v>
      </c>
      <c r="O70" s="28">
        <f>IF(O67=0,0,VLOOKUP(O67,FAC_TOTALS_APTA!$A$4:$AV$126,$L70,FALSE))</f>
        <v>501065.49674215098</v>
      </c>
      <c r="P70" s="28">
        <f>IF(P67=0,0,VLOOKUP(P67,FAC_TOTALS_APTA!$A$4:$AV$126,$L70,FALSE))</f>
        <v>-272564.02012256603</v>
      </c>
      <c r="Q70" s="28">
        <f>IF(Q67=0,0,VLOOKUP(Q67,FAC_TOTALS_APTA!$A$4:$AV$126,$L70,FALSE))</f>
        <v>319529.63702979602</v>
      </c>
      <c r="R70" s="28">
        <f>IF(R67=0,0,VLOOKUP(R67,FAC_TOTALS_APTA!$A$4:$AV$126,$L70,FALSE))</f>
        <v>1176492.9086498399</v>
      </c>
      <c r="S70" s="28">
        <f>IF(S67=0,0,VLOOKUP(S67,FAC_TOTALS_APTA!$A$4:$AV$126,$L70,FALSE))</f>
        <v>-4100249.7306567598</v>
      </c>
      <c r="T70" s="28">
        <f>IF(T67=0,0,VLOOKUP(T67,FAC_TOTALS_APTA!$A$4:$AV$126,$L70,FALSE))</f>
        <v>1464044.4350574999</v>
      </c>
      <c r="U70" s="28">
        <f>IF(U67=0,0,VLOOKUP(U67,FAC_TOTALS_APTA!$A$4:$AV$126,$L70,FALSE))</f>
        <v>2573294.5513733798</v>
      </c>
      <c r="V70" s="28">
        <f>IF(V67=0,0,VLOOKUP(V67,FAC_TOTALS_APTA!$A$4:$AV$126,$L70,FALSE))</f>
        <v>-333699.22085530299</v>
      </c>
      <c r="W70" s="28">
        <f>IF(W67=0,0,VLOOKUP(W67,FAC_TOTALS_APTA!$A$4:$AV$126,$L70,FALSE))</f>
        <v>0</v>
      </c>
      <c r="X70" s="28">
        <f>IF(X67=0,0,VLOOKUP(X67,FAC_TOTALS_APTA!$A$4:$AV$126,$L70,FALSE))</f>
        <v>0</v>
      </c>
      <c r="Y70" s="28">
        <f>IF(Y67=0,0,VLOOKUP(Y67,FAC_TOTALS_APTA!$A$4:$AV$126,$L70,FALSE))</f>
        <v>0</v>
      </c>
      <c r="Z70" s="28">
        <f>IF(Z67=0,0,VLOOKUP(Z67,FAC_TOTALS_APTA!$A$4:$AV$126,$L70,FALSE))</f>
        <v>0</v>
      </c>
      <c r="AA70" s="28">
        <f>IF(AA67=0,0,VLOOKUP(AA67,FAC_TOTALS_APTA!$A$4:$AV$126,$L70,FALSE))</f>
        <v>0</v>
      </c>
      <c r="AB70" s="28">
        <f>IF(AB67=0,0,VLOOKUP(AB67,FAC_TOTALS_APTA!$A$4:$AV$126,$L70,FALSE))</f>
        <v>0</v>
      </c>
      <c r="AC70" s="31">
        <f t="shared" ref="AC70:AC81" si="25">SUM(M70:AB70)</f>
        <v>2373007.9863765747</v>
      </c>
      <c r="AD70" s="32">
        <f>AC70/G83</f>
        <v>2.5446714808737187E-2</v>
      </c>
    </row>
    <row r="71" spans="1:33" s="12" customFormat="1" x14ac:dyDescent="0.25">
      <c r="A71" s="5"/>
      <c r="B71" s="114" t="s">
        <v>79</v>
      </c>
      <c r="C71" s="115"/>
      <c r="D71" s="103" t="s">
        <v>77</v>
      </c>
      <c r="E71" s="117"/>
      <c r="F71" s="103" t="e">
        <f>MATCH($D71,FAC_TOTALS_APTA!$A$2:$AV$2,)</f>
        <v>#N/A</v>
      </c>
      <c r="G71" s="116" t="e">
        <f>VLOOKUP(G67,FAC_TOTALS_APTA!$A$4:$AV$126,$F71,FALSE)</f>
        <v>#REF!</v>
      </c>
      <c r="H71" s="116" t="e">
        <f>VLOOKUP(H67,FAC_TOTALS_APTA!$A$4:$AV$126,$F71,FALSE)</f>
        <v>#REF!</v>
      </c>
      <c r="I71" s="118" t="str">
        <f>IFERROR(H71/G71-1,"-")</f>
        <v>-</v>
      </c>
      <c r="J71" s="119" t="str">
        <f t="shared" si="23"/>
        <v/>
      </c>
      <c r="K71" s="119" t="str">
        <f t="shared" si="24"/>
        <v>RESTRUCTURE_FAC</v>
      </c>
      <c r="L71" s="103" t="e">
        <f>MATCH($K71,FAC_TOTALS_APTA!$A$2:$AT$2,)</f>
        <v>#N/A</v>
      </c>
      <c r="M71" s="116" t="e">
        <f>IF(M67=0,0,VLOOKUP(M67,FAC_TOTALS_APTA!$A$4:$AV$126,$L71,FALSE))</f>
        <v>#REF!</v>
      </c>
      <c r="N71" s="116" t="e">
        <f>IF(N67=0,0,VLOOKUP(N67,FAC_TOTALS_APTA!$A$4:$AV$126,$L71,FALSE))</f>
        <v>#REF!</v>
      </c>
      <c r="O71" s="116" t="e">
        <f>IF(O67=0,0,VLOOKUP(O67,FAC_TOTALS_APTA!$A$4:$AV$126,$L71,FALSE))</f>
        <v>#REF!</v>
      </c>
      <c r="P71" s="116" t="e">
        <f>IF(P67=0,0,VLOOKUP(P67,FAC_TOTALS_APTA!$A$4:$AV$126,$L71,FALSE))</f>
        <v>#REF!</v>
      </c>
      <c r="Q71" s="116" t="e">
        <f>IF(Q67=0,0,VLOOKUP(Q67,FAC_TOTALS_APTA!$A$4:$AV$126,$L71,FALSE))</f>
        <v>#REF!</v>
      </c>
      <c r="R71" s="116" t="e">
        <f>IF(R67=0,0,VLOOKUP(R67,FAC_TOTALS_APTA!$A$4:$AV$126,$L71,FALSE))</f>
        <v>#REF!</v>
      </c>
      <c r="S71" s="116" t="e">
        <f>IF(S67=0,0,VLOOKUP(S67,FAC_TOTALS_APTA!$A$4:$AV$126,$L71,FALSE))</f>
        <v>#REF!</v>
      </c>
      <c r="T71" s="116" t="e">
        <f>IF(T67=0,0,VLOOKUP(T67,FAC_TOTALS_APTA!$A$4:$AV$126,$L71,FALSE))</f>
        <v>#REF!</v>
      </c>
      <c r="U71" s="116" t="e">
        <f>IF(U67=0,0,VLOOKUP(U67,FAC_TOTALS_APTA!$A$4:$AV$126,$L71,FALSE))</f>
        <v>#REF!</v>
      </c>
      <c r="V71" s="116" t="e">
        <f>IF(V67=0,0,VLOOKUP(V67,FAC_TOTALS_APTA!$A$4:$AV$126,$L71,FALSE))</f>
        <v>#REF!</v>
      </c>
      <c r="W71" s="116">
        <f>IF(W67=0,0,VLOOKUP(W67,FAC_TOTALS_APTA!$A$4:$AV$126,$L71,FALSE))</f>
        <v>0</v>
      </c>
      <c r="X71" s="116">
        <f>IF(X67=0,0,VLOOKUP(X67,FAC_TOTALS_APTA!$A$4:$AV$126,$L71,FALSE))</f>
        <v>0</v>
      </c>
      <c r="Y71" s="116">
        <f>IF(Y67=0,0,VLOOKUP(Y67,FAC_TOTALS_APTA!$A$4:$AV$126,$L71,FALSE))</f>
        <v>0</v>
      </c>
      <c r="Z71" s="116">
        <f>IF(Z67=0,0,VLOOKUP(Z67,FAC_TOTALS_APTA!$A$4:$AV$126,$L71,FALSE))</f>
        <v>0</v>
      </c>
      <c r="AA71" s="116">
        <f>IF(AA67=0,0,VLOOKUP(AA67,FAC_TOTALS_APTA!$A$4:$AV$126,$L71,FALSE))</f>
        <v>0</v>
      </c>
      <c r="AB71" s="116">
        <f>IF(AB67=0,0,VLOOKUP(AB67,FAC_TOTALS_APTA!$A$4:$AV$126,$L71,FALSE))</f>
        <v>0</v>
      </c>
      <c r="AC71" s="120" t="e">
        <f t="shared" si="25"/>
        <v>#REF!</v>
      </c>
      <c r="AD71" s="121" t="e">
        <f>AC71/G84</f>
        <v>#REF!</v>
      </c>
      <c r="AE71" s="5"/>
    </row>
    <row r="72" spans="1:33" s="12" customFormat="1" x14ac:dyDescent="0.25">
      <c r="A72" s="5"/>
      <c r="B72" s="114" t="s">
        <v>80</v>
      </c>
      <c r="C72" s="115"/>
      <c r="D72" s="103" t="s">
        <v>76</v>
      </c>
      <c r="E72" s="117"/>
      <c r="F72" s="103">
        <f>MATCH($D72,FAC_TOTALS_APTA!$A$2:$AV$2,)</f>
        <v>21</v>
      </c>
      <c r="G72" s="116">
        <f>VLOOKUP(G67,FAC_TOTALS_APTA!$A$4:$AV$126,$F72,FALSE)</f>
        <v>0</v>
      </c>
      <c r="H72" s="116">
        <f>VLOOKUP(H67,FAC_TOTALS_APTA!$A$4:$AV$126,$F72,FALSE)</f>
        <v>0</v>
      </c>
      <c r="I72" s="118" t="str">
        <f>IFERROR(H72/G72-1,"-")</f>
        <v>-</v>
      </c>
      <c r="J72" s="119" t="str">
        <f t="shared" si="23"/>
        <v/>
      </c>
      <c r="K72" s="119" t="str">
        <f t="shared" si="24"/>
        <v>MAINTENANCE_WMATA_FAC</v>
      </c>
      <c r="L72" s="103">
        <f>MATCH($K72,FAC_TOTALS_APTA!$A$2:$AT$2,)</f>
        <v>35</v>
      </c>
      <c r="M72" s="116">
        <f>IF(M68=0,0,VLOOKUP(M68,FAC_TOTALS_APTA!$A$4:$AV$126,$L72,FALSE))</f>
        <v>0</v>
      </c>
      <c r="N72" s="116">
        <f>IF(N68=0,0,VLOOKUP(N68,FAC_TOTALS_APTA!$A$4:$AV$126,$L72,FALSE))</f>
        <v>0</v>
      </c>
      <c r="O72" s="116">
        <f>IF(O68=0,0,VLOOKUP(O68,FAC_TOTALS_APTA!$A$4:$AV$126,$L72,FALSE))</f>
        <v>0</v>
      </c>
      <c r="P72" s="116">
        <f>IF(P68=0,0,VLOOKUP(P68,FAC_TOTALS_APTA!$A$4:$AV$126,$L72,FALSE))</f>
        <v>0</v>
      </c>
      <c r="Q72" s="116">
        <f>IF(Q68=0,0,VLOOKUP(Q68,FAC_TOTALS_APTA!$A$4:$AV$126,$L72,FALSE))</f>
        <v>0</v>
      </c>
      <c r="R72" s="116">
        <f>IF(R68=0,0,VLOOKUP(R68,FAC_TOTALS_APTA!$A$4:$AV$126,$L72,FALSE))</f>
        <v>0</v>
      </c>
      <c r="S72" s="116">
        <f>IF(S68=0,0,VLOOKUP(S68,FAC_TOTALS_APTA!$A$4:$AV$126,$L72,FALSE))</f>
        <v>0</v>
      </c>
      <c r="T72" s="116">
        <f>IF(T68=0,0,VLOOKUP(T68,FAC_TOTALS_APTA!$A$4:$AV$126,$L72,FALSE))</f>
        <v>0</v>
      </c>
      <c r="U72" s="116">
        <f>IF(U68=0,0,VLOOKUP(U68,FAC_TOTALS_APTA!$A$4:$AV$126,$L72,FALSE))</f>
        <v>0</v>
      </c>
      <c r="V72" s="116">
        <f>IF(V68=0,0,VLOOKUP(V68,FAC_TOTALS_APTA!$A$4:$AV$126,$L72,FALSE))</f>
        <v>0</v>
      </c>
      <c r="W72" s="116">
        <f>IF(W68=0,0,VLOOKUP(W68,FAC_TOTALS_APTA!$A$4:$AV$126,$L72,FALSE))</f>
        <v>0</v>
      </c>
      <c r="X72" s="116">
        <f>IF(X68=0,0,VLOOKUP(X68,FAC_TOTALS_APTA!$A$4:$AV$126,$L72,FALSE))</f>
        <v>0</v>
      </c>
      <c r="Y72" s="116">
        <f>IF(Y68=0,0,VLOOKUP(Y68,FAC_TOTALS_APTA!$A$4:$AV$126,$L72,FALSE))</f>
        <v>0</v>
      </c>
      <c r="Z72" s="116">
        <f>IF(Z68=0,0,VLOOKUP(Z68,FAC_TOTALS_APTA!$A$4:$AV$126,$L72,FALSE))</f>
        <v>0</v>
      </c>
      <c r="AA72" s="116">
        <f>IF(AA68=0,0,VLOOKUP(AA68,FAC_TOTALS_APTA!$A$4:$AV$126,$L72,FALSE))</f>
        <v>0</v>
      </c>
      <c r="AB72" s="116">
        <f>IF(AB68=0,0,VLOOKUP(AB68,FAC_TOTALS_APTA!$A$4:$AV$126,$L72,FALSE))</f>
        <v>0</v>
      </c>
      <c r="AC72" s="120">
        <f t="shared" si="25"/>
        <v>0</v>
      </c>
      <c r="AD72" s="121">
        <f>AC72/G84</f>
        <v>0</v>
      </c>
      <c r="AE72" s="5"/>
    </row>
    <row r="73" spans="1:33" x14ac:dyDescent="0.25">
      <c r="B73" s="24" t="s">
        <v>48</v>
      </c>
      <c r="C73" s="27" t="s">
        <v>21</v>
      </c>
      <c r="D73" s="103" t="s">
        <v>8</v>
      </c>
      <c r="E73" s="54"/>
      <c r="F73" s="5">
        <f>MATCH($D73,FAC_TOTALS_APTA!$A$2:$AV$2,)</f>
        <v>15</v>
      </c>
      <c r="G73" s="116">
        <f>VLOOKUP(G67,FAC_TOTALS_APTA!$A$4:$AV$126,$F73,FALSE)</f>
        <v>625427.99872995203</v>
      </c>
      <c r="H73" s="116">
        <f>VLOOKUP(H67,FAC_TOTALS_APTA!$A$4:$AV$126,$F73,FALSE)</f>
        <v>608223.96752153302</v>
      </c>
      <c r="I73" s="29">
        <f t="shared" si="22"/>
        <v>-2.750761277613889E-2</v>
      </c>
      <c r="J73" s="30" t="str">
        <f t="shared" si="23"/>
        <v>_log</v>
      </c>
      <c r="K73" s="30" t="str">
        <f t="shared" si="24"/>
        <v>POP_EMP_log_FAC</v>
      </c>
      <c r="L73" s="5">
        <f>MATCH($K73,FAC_TOTALS_APTA!$A$2:$AT$2,)</f>
        <v>29</v>
      </c>
      <c r="M73" s="28">
        <f>IF(M67=0,0,VLOOKUP(M67,FAC_TOTALS_APTA!$A$4:$AV$126,$L73,FALSE))</f>
        <v>649802.300873845</v>
      </c>
      <c r="N73" s="28">
        <f>IF(N67=0,0,VLOOKUP(N67,FAC_TOTALS_APTA!$A$4:$AV$126,$L73,FALSE))</f>
        <v>859440.90386862995</v>
      </c>
      <c r="O73" s="28">
        <f>IF(O67=0,0,VLOOKUP(O67,FAC_TOTALS_APTA!$A$4:$AV$126,$L73,FALSE))</f>
        <v>1343325.27606813</v>
      </c>
      <c r="P73" s="28">
        <f>IF(P67=0,0,VLOOKUP(P67,FAC_TOTALS_APTA!$A$4:$AV$126,$L73,FALSE))</f>
        <v>1725833.03286606</v>
      </c>
      <c r="Q73" s="28">
        <f>IF(Q67=0,0,VLOOKUP(Q67,FAC_TOTALS_APTA!$A$4:$AV$126,$L73,FALSE))</f>
        <v>675164.86164339096</v>
      </c>
      <c r="R73" s="28">
        <f>IF(R67=0,0,VLOOKUP(R67,FAC_TOTALS_APTA!$A$4:$AV$126,$L73,FALSE))</f>
        <v>241484.84910974701</v>
      </c>
      <c r="S73" s="28">
        <f>IF(S67=0,0,VLOOKUP(S67,FAC_TOTALS_APTA!$A$4:$AV$126,$L73,FALSE))</f>
        <v>-240104.24157392199</v>
      </c>
      <c r="T73" s="28">
        <f>IF(T67=0,0,VLOOKUP(T67,FAC_TOTALS_APTA!$A$4:$AV$126,$L73,FALSE))</f>
        <v>523189.01397853799</v>
      </c>
      <c r="U73" s="28">
        <f>IF(U67=0,0,VLOOKUP(U67,FAC_TOTALS_APTA!$A$4:$AV$126,$L73,FALSE))</f>
        <v>398964.46957382298</v>
      </c>
      <c r="V73" s="28">
        <f>IF(V67=0,0,VLOOKUP(V67,FAC_TOTALS_APTA!$A$4:$AV$126,$L73,FALSE))</f>
        <v>527618.99746308499</v>
      </c>
      <c r="W73" s="28">
        <f>IF(W67=0,0,VLOOKUP(W67,FAC_TOTALS_APTA!$A$4:$AV$126,$L73,FALSE))</f>
        <v>0</v>
      </c>
      <c r="X73" s="28">
        <f>IF(X67=0,0,VLOOKUP(X67,FAC_TOTALS_APTA!$A$4:$AV$126,$L73,FALSE))</f>
        <v>0</v>
      </c>
      <c r="Y73" s="28">
        <f>IF(Y67=0,0,VLOOKUP(Y67,FAC_TOTALS_APTA!$A$4:$AV$126,$L73,FALSE))</f>
        <v>0</v>
      </c>
      <c r="Z73" s="28">
        <f>IF(Z67=0,0,VLOOKUP(Z67,FAC_TOTALS_APTA!$A$4:$AV$126,$L73,FALSE))</f>
        <v>0</v>
      </c>
      <c r="AA73" s="28">
        <f>IF(AA67=0,0,VLOOKUP(AA67,FAC_TOTALS_APTA!$A$4:$AV$126,$L73,FALSE))</f>
        <v>0</v>
      </c>
      <c r="AB73" s="28">
        <f>IF(AB67=0,0,VLOOKUP(AB67,FAC_TOTALS_APTA!$A$4:$AV$126,$L73,FALSE))</f>
        <v>0</v>
      </c>
      <c r="AC73" s="31">
        <f t="shared" si="25"/>
        <v>6704719.4638713263</v>
      </c>
      <c r="AD73" s="32">
        <f>AC73/G83</f>
        <v>7.1897391432819299E-2</v>
      </c>
    </row>
    <row r="74" spans="1:33" x14ac:dyDescent="0.25">
      <c r="B74" s="24" t="s">
        <v>72</v>
      </c>
      <c r="C74" s="27"/>
      <c r="D74" s="103" t="s">
        <v>71</v>
      </c>
      <c r="E74" s="54"/>
      <c r="F74" s="5">
        <f>MATCH($D74,FAC_TOTALS_APTA!$A$2:$AV$2,)</f>
        <v>16</v>
      </c>
      <c r="G74" s="122">
        <f>VLOOKUP(G67,FAC_TOTALS_APTA!$A$4:$AV$126,$F74,FALSE)</f>
        <v>0.24101167174693</v>
      </c>
      <c r="H74" s="122">
        <f>VLOOKUP(H67,FAC_TOTALS_APTA!$A$4:$AV$126,$F74,FALSE)</f>
        <v>0.20287939749310699</v>
      </c>
      <c r="I74" s="29">
        <f t="shared" si="22"/>
        <v>-0.15821754182039416</v>
      </c>
      <c r="J74" s="30" t="str">
        <f t="shared" si="23"/>
        <v/>
      </c>
      <c r="K74" s="30" t="str">
        <f t="shared" si="24"/>
        <v>TSD_POP_EMP_PCT_FAC</v>
      </c>
      <c r="L74" s="5">
        <f>MATCH($K74,FAC_TOTALS_APTA!$A$2:$AT$2,)</f>
        <v>30</v>
      </c>
      <c r="M74" s="28">
        <f>IF(M67=0,0,VLOOKUP(M67,FAC_TOTALS_APTA!$A$4:$AV$126,$L74,FALSE))</f>
        <v>-363922.22647385899</v>
      </c>
      <c r="N74" s="28">
        <f>IF(N67=0,0,VLOOKUP(N67,FAC_TOTALS_APTA!$A$4:$AV$126,$L74,FALSE))</f>
        <v>-26391.152374600999</v>
      </c>
      <c r="O74" s="28">
        <f>IF(O67=0,0,VLOOKUP(O67,FAC_TOTALS_APTA!$A$4:$AV$126,$L74,FALSE))</f>
        <v>-899752.68881758105</v>
      </c>
      <c r="P74" s="28">
        <f>IF(P67=0,0,VLOOKUP(P67,FAC_TOTALS_APTA!$A$4:$AV$126,$L74,FALSE))</f>
        <v>-81906.762160662096</v>
      </c>
      <c r="Q74" s="28">
        <f>IF(Q67=0,0,VLOOKUP(Q67,FAC_TOTALS_APTA!$A$4:$AV$126,$L74,FALSE))</f>
        <v>-821695.944441439</v>
      </c>
      <c r="R74" s="28">
        <f>IF(R67=0,0,VLOOKUP(R67,FAC_TOTALS_APTA!$A$4:$AV$126,$L74,FALSE))</f>
        <v>-1020961.49982755</v>
      </c>
      <c r="S74" s="28">
        <f>IF(S67=0,0,VLOOKUP(S67,FAC_TOTALS_APTA!$A$4:$AV$126,$L74,FALSE))</f>
        <v>1741671.6414742901</v>
      </c>
      <c r="T74" s="28">
        <f>IF(T67=0,0,VLOOKUP(T67,FAC_TOTALS_APTA!$A$4:$AV$126,$L74,FALSE))</f>
        <v>740308.83381594496</v>
      </c>
      <c r="U74" s="28">
        <f>IF(U67=0,0,VLOOKUP(U67,FAC_TOTALS_APTA!$A$4:$AV$126,$L74,FALSE))</f>
        <v>-1776459.2389151701</v>
      </c>
      <c r="V74" s="28">
        <f>IF(V67=0,0,VLOOKUP(V67,FAC_TOTALS_APTA!$A$4:$AV$126,$L74,FALSE))</f>
        <v>-2862867.53128123</v>
      </c>
      <c r="W74" s="28">
        <f>IF(W67=0,0,VLOOKUP(W67,FAC_TOTALS_APTA!$A$4:$AV$126,$L74,FALSE))</f>
        <v>0</v>
      </c>
      <c r="X74" s="28">
        <f>IF(X67=0,0,VLOOKUP(X67,FAC_TOTALS_APTA!$A$4:$AV$126,$L74,FALSE))</f>
        <v>0</v>
      </c>
      <c r="Y74" s="28">
        <f>IF(Y67=0,0,VLOOKUP(Y67,FAC_TOTALS_APTA!$A$4:$AV$126,$L74,FALSE))</f>
        <v>0</v>
      </c>
      <c r="Z74" s="28">
        <f>IF(Z67=0,0,VLOOKUP(Z67,FAC_TOTALS_APTA!$A$4:$AV$126,$L74,FALSE))</f>
        <v>0</v>
      </c>
      <c r="AA74" s="28">
        <f>IF(AA67=0,0,VLOOKUP(AA67,FAC_TOTALS_APTA!$A$4:$AV$126,$L74,FALSE))</f>
        <v>0</v>
      </c>
      <c r="AB74" s="28">
        <f>IF(AB67=0,0,VLOOKUP(AB67,FAC_TOTALS_APTA!$A$4:$AV$126,$L74,FALSE))</f>
        <v>0</v>
      </c>
      <c r="AC74" s="31">
        <f t="shared" si="25"/>
        <v>-5371976.5690018572</v>
      </c>
      <c r="AD74" s="32">
        <f>AC74/G83</f>
        <v>-5.7605855730531799E-2</v>
      </c>
    </row>
    <row r="75" spans="1:33" x14ac:dyDescent="0.2">
      <c r="B75" s="24" t="s">
        <v>49</v>
      </c>
      <c r="C75" s="27" t="s">
        <v>21</v>
      </c>
      <c r="D75" s="123" t="s">
        <v>81</v>
      </c>
      <c r="E75" s="54"/>
      <c r="F75" s="5">
        <f>MATCH($D75,FAC_TOTALS_APTA!$A$2:$AV$2,)</f>
        <v>17</v>
      </c>
      <c r="G75" s="124">
        <f>VLOOKUP(G67,FAC_TOTALS_APTA!$A$4:$AV$126,$F75,FALSE)</f>
        <v>1.9327110653241599</v>
      </c>
      <c r="H75" s="124">
        <f>VLOOKUP(H67,FAC_TOTALS_APTA!$A$4:$AV$126,$F75,FALSE)</f>
        <v>3.99676458590372</v>
      </c>
      <c r="I75" s="29">
        <f t="shared" si="22"/>
        <v>1.0679576257475252</v>
      </c>
      <c r="J75" s="30" t="str">
        <f t="shared" si="23"/>
        <v>_log</v>
      </c>
      <c r="K75" s="30" t="str">
        <f t="shared" si="24"/>
        <v>GAS_PRICE_2018_log_FAC</v>
      </c>
      <c r="L75" s="5">
        <f>MATCH($K75,FAC_TOTALS_APTA!$A$2:$AT$2,)</f>
        <v>31</v>
      </c>
      <c r="M75" s="28">
        <f>IF(M67=0,0,VLOOKUP(M67,FAC_TOTALS_APTA!$A$4:$AV$126,$L75,FALSE))</f>
        <v>1139158.5920873201</v>
      </c>
      <c r="N75" s="28">
        <f>IF(N67=0,0,VLOOKUP(N67,FAC_TOTALS_APTA!$A$4:$AV$126,$L75,FALSE))</f>
        <v>1541805.7281500399</v>
      </c>
      <c r="O75" s="28">
        <f>IF(O67=0,0,VLOOKUP(O67,FAC_TOTALS_APTA!$A$4:$AV$126,$L75,FALSE))</f>
        <v>2911848.4513991098</v>
      </c>
      <c r="P75" s="28">
        <f>IF(P67=0,0,VLOOKUP(P67,FAC_TOTALS_APTA!$A$4:$AV$126,$L75,FALSE))</f>
        <v>1904299.7237539899</v>
      </c>
      <c r="Q75" s="28">
        <f>IF(Q67=0,0,VLOOKUP(Q67,FAC_TOTALS_APTA!$A$4:$AV$126,$L75,FALSE))</f>
        <v>1379052.8148004999</v>
      </c>
      <c r="R75" s="28">
        <f>IF(R67=0,0,VLOOKUP(R67,FAC_TOTALS_APTA!$A$4:$AV$126,$L75,FALSE))</f>
        <v>3317929.0773530202</v>
      </c>
      <c r="S75" s="28">
        <f>IF(S67=0,0,VLOOKUP(S67,FAC_TOTALS_APTA!$A$4:$AV$126,$L75,FALSE))</f>
        <v>-9663538.6387357209</v>
      </c>
      <c r="T75" s="28">
        <f>IF(T67=0,0,VLOOKUP(T67,FAC_TOTALS_APTA!$A$4:$AV$126,$L75,FALSE))</f>
        <v>4658938.6358260298</v>
      </c>
      <c r="U75" s="28">
        <f>IF(U67=0,0,VLOOKUP(U67,FAC_TOTALS_APTA!$A$4:$AV$126,$L75,FALSE))</f>
        <v>6731221.1681235395</v>
      </c>
      <c r="V75" s="28">
        <f>IF(V67=0,0,VLOOKUP(V67,FAC_TOTALS_APTA!$A$4:$AV$126,$L75,FALSE))</f>
        <v>71027.945763236406</v>
      </c>
      <c r="W75" s="28">
        <f>IF(W67=0,0,VLOOKUP(W67,FAC_TOTALS_APTA!$A$4:$AV$126,$L75,FALSE))</f>
        <v>0</v>
      </c>
      <c r="X75" s="28">
        <f>IF(X67=0,0,VLOOKUP(X67,FAC_TOTALS_APTA!$A$4:$AV$126,$L75,FALSE))</f>
        <v>0</v>
      </c>
      <c r="Y75" s="28">
        <f>IF(Y67=0,0,VLOOKUP(Y67,FAC_TOTALS_APTA!$A$4:$AV$126,$L75,FALSE))</f>
        <v>0</v>
      </c>
      <c r="Z75" s="28">
        <f>IF(Z67=0,0,VLOOKUP(Z67,FAC_TOTALS_APTA!$A$4:$AV$126,$L75,FALSE))</f>
        <v>0</v>
      </c>
      <c r="AA75" s="28">
        <f>IF(AA67=0,0,VLOOKUP(AA67,FAC_TOTALS_APTA!$A$4:$AV$126,$L75,FALSE))</f>
        <v>0</v>
      </c>
      <c r="AB75" s="28">
        <f>IF(AB67=0,0,VLOOKUP(AB67,FAC_TOTALS_APTA!$A$4:$AV$126,$L75,FALSE))</f>
        <v>0</v>
      </c>
      <c r="AC75" s="31">
        <f t="shared" si="25"/>
        <v>13991743.498521065</v>
      </c>
      <c r="AD75" s="32">
        <f>AC75/G83</f>
        <v>0.15003906793736652</v>
      </c>
    </row>
    <row r="76" spans="1:33" x14ac:dyDescent="0.25">
      <c r="B76" s="24" t="s">
        <v>46</v>
      </c>
      <c r="C76" s="27" t="s">
        <v>21</v>
      </c>
      <c r="D76" s="103" t="s">
        <v>14</v>
      </c>
      <c r="E76" s="54"/>
      <c r="F76" s="5">
        <f>MATCH($D76,FAC_TOTALS_APTA!$A$2:$AV$2,)</f>
        <v>18</v>
      </c>
      <c r="G76" s="122">
        <f>VLOOKUP(G67,FAC_TOTALS_APTA!$A$4:$AV$126,$F76,FALSE)</f>
        <v>34213.9259747588</v>
      </c>
      <c r="H76" s="122">
        <f>VLOOKUP(H67,FAC_TOTALS_APTA!$A$4:$AV$126,$F76,FALSE)</f>
        <v>25928.146323228299</v>
      </c>
      <c r="I76" s="29">
        <f t="shared" si="22"/>
        <v>-0.24217564677153114</v>
      </c>
      <c r="J76" s="30" t="str">
        <f t="shared" si="23"/>
        <v>_log</v>
      </c>
      <c r="K76" s="30" t="str">
        <f t="shared" si="24"/>
        <v>TOTAL_MED_INC_INDIV_2018_log_FAC</v>
      </c>
      <c r="L76" s="5">
        <f>MATCH($K76,FAC_TOTALS_APTA!$A$2:$AT$2,)</f>
        <v>32</v>
      </c>
      <c r="M76" s="28">
        <f>IF(M67=0,0,VLOOKUP(M67,FAC_TOTALS_APTA!$A$4:$AV$126,$L76,FALSE))</f>
        <v>746462.44815080403</v>
      </c>
      <c r="N76" s="28">
        <f>IF(N67=0,0,VLOOKUP(N67,FAC_TOTALS_APTA!$A$4:$AV$126,$L76,FALSE))</f>
        <v>1144052.5309595901</v>
      </c>
      <c r="O76" s="28">
        <f>IF(O67=0,0,VLOOKUP(O67,FAC_TOTALS_APTA!$A$4:$AV$126,$L76,FALSE))</f>
        <v>1433569.0216021701</v>
      </c>
      <c r="P76" s="28">
        <f>IF(P67=0,0,VLOOKUP(P67,FAC_TOTALS_APTA!$A$4:$AV$126,$L76,FALSE))</f>
        <v>2408612.1987457401</v>
      </c>
      <c r="Q76" s="28">
        <f>IF(Q67=0,0,VLOOKUP(Q67,FAC_TOTALS_APTA!$A$4:$AV$126,$L76,FALSE))</f>
        <v>-577759.13777996297</v>
      </c>
      <c r="R76" s="28">
        <f>IF(R67=0,0,VLOOKUP(R67,FAC_TOTALS_APTA!$A$4:$AV$126,$L76,FALSE))</f>
        <v>-370828.57442451199</v>
      </c>
      <c r="S76" s="28">
        <f>IF(S67=0,0,VLOOKUP(S67,FAC_TOTALS_APTA!$A$4:$AV$126,$L76,FALSE))</f>
        <v>3068873.7139888601</v>
      </c>
      <c r="T76" s="28">
        <f>IF(T67=0,0,VLOOKUP(T67,FAC_TOTALS_APTA!$A$4:$AV$126,$L76,FALSE))</f>
        <v>-175506.046666779</v>
      </c>
      <c r="U76" s="28">
        <f>IF(U67=0,0,VLOOKUP(U67,FAC_TOTALS_APTA!$A$4:$AV$126,$L76,FALSE))</f>
        <v>365056.24965065601</v>
      </c>
      <c r="V76" s="28">
        <f>IF(V67=0,0,VLOOKUP(V67,FAC_TOTALS_APTA!$A$4:$AV$126,$L76,FALSE))</f>
        <v>1077565.24871882</v>
      </c>
      <c r="W76" s="28">
        <f>IF(W67=0,0,VLOOKUP(W67,FAC_TOTALS_APTA!$A$4:$AV$126,$L76,FALSE))</f>
        <v>0</v>
      </c>
      <c r="X76" s="28">
        <f>IF(X67=0,0,VLOOKUP(X67,FAC_TOTALS_APTA!$A$4:$AV$126,$L76,FALSE))</f>
        <v>0</v>
      </c>
      <c r="Y76" s="28">
        <f>IF(Y67=0,0,VLOOKUP(Y67,FAC_TOTALS_APTA!$A$4:$AV$126,$L76,FALSE))</f>
        <v>0</v>
      </c>
      <c r="Z76" s="28">
        <f>IF(Z67=0,0,VLOOKUP(Z67,FAC_TOTALS_APTA!$A$4:$AV$126,$L76,FALSE))</f>
        <v>0</v>
      </c>
      <c r="AA76" s="28">
        <f>IF(AA67=0,0,VLOOKUP(AA67,FAC_TOTALS_APTA!$A$4:$AV$126,$L76,FALSE))</f>
        <v>0</v>
      </c>
      <c r="AB76" s="28">
        <f>IF(AB67=0,0,VLOOKUP(AB67,FAC_TOTALS_APTA!$A$4:$AV$126,$L76,FALSE))</f>
        <v>0</v>
      </c>
      <c r="AC76" s="31">
        <f t="shared" si="25"/>
        <v>9120097.6529453881</v>
      </c>
      <c r="AD76" s="32">
        <f>AC76/G83</f>
        <v>9.7798458890439754E-2</v>
      </c>
    </row>
    <row r="77" spans="1:33" x14ac:dyDescent="0.25">
      <c r="B77" s="24" t="s">
        <v>62</v>
      </c>
      <c r="C77" s="27"/>
      <c r="D77" s="103" t="s">
        <v>9</v>
      </c>
      <c r="E77" s="54"/>
      <c r="F77" s="5">
        <f>MATCH($D77,FAC_TOTALS_APTA!$A$2:$AV$2,)</f>
        <v>19</v>
      </c>
      <c r="G77" s="116">
        <f>VLOOKUP(G67,FAC_TOTALS_APTA!$A$4:$AV$126,$F77,FALSE)</f>
        <v>6.6866462964353799</v>
      </c>
      <c r="H77" s="116">
        <f>VLOOKUP(H67,FAC_TOTALS_APTA!$A$4:$AV$126,$F77,FALSE)</f>
        <v>7.33093904795337</v>
      </c>
      <c r="I77" s="29">
        <f t="shared" si="22"/>
        <v>9.6355141719019821E-2</v>
      </c>
      <c r="J77" s="30" t="str">
        <f t="shared" si="23"/>
        <v/>
      </c>
      <c r="K77" s="30" t="str">
        <f t="shared" si="24"/>
        <v>PCT_HH_NO_VEH_FAC</v>
      </c>
      <c r="L77" s="5">
        <f>MATCH($K77,FAC_TOTALS_APTA!$A$2:$AT$2,)</f>
        <v>33</v>
      </c>
      <c r="M77" s="28">
        <f>IF(M67=0,0,VLOOKUP(M67,FAC_TOTALS_APTA!$A$4:$AV$126,$L77,FALSE))</f>
        <v>137246.80534971101</v>
      </c>
      <c r="N77" s="28">
        <f>IF(N67=0,0,VLOOKUP(N67,FAC_TOTALS_APTA!$A$4:$AV$126,$L77,FALSE))</f>
        <v>113604.274916107</v>
      </c>
      <c r="O77" s="28">
        <f>IF(O67=0,0,VLOOKUP(O67,FAC_TOTALS_APTA!$A$4:$AV$126,$L77,FALSE))</f>
        <v>160575.79806751301</v>
      </c>
      <c r="P77" s="28">
        <f>IF(P67=0,0,VLOOKUP(P67,FAC_TOTALS_APTA!$A$4:$AV$126,$L77,FALSE))</f>
        <v>237403.46876443599</v>
      </c>
      <c r="Q77" s="28">
        <f>IF(Q67=0,0,VLOOKUP(Q67,FAC_TOTALS_APTA!$A$4:$AV$126,$L77,FALSE))</f>
        <v>221881.32365927499</v>
      </c>
      <c r="R77" s="28">
        <f>IF(R67=0,0,VLOOKUP(R67,FAC_TOTALS_APTA!$A$4:$AV$126,$L77,FALSE))</f>
        <v>-55270.936795736299</v>
      </c>
      <c r="S77" s="28">
        <f>IF(S67=0,0,VLOOKUP(S67,FAC_TOTALS_APTA!$A$4:$AV$126,$L77,FALSE))</f>
        <v>245521.383378414</v>
      </c>
      <c r="T77" s="28">
        <f>IF(T67=0,0,VLOOKUP(T67,FAC_TOTALS_APTA!$A$4:$AV$126,$L77,FALSE))</f>
        <v>741119.62183222501</v>
      </c>
      <c r="U77" s="28">
        <f>IF(U67=0,0,VLOOKUP(U67,FAC_TOTALS_APTA!$A$4:$AV$126,$L77,FALSE))</f>
        <v>276885.48960639897</v>
      </c>
      <c r="V77" s="28">
        <f>IF(V67=0,0,VLOOKUP(V67,FAC_TOTALS_APTA!$A$4:$AV$126,$L77,FALSE))</f>
        <v>-324039.43236166501</v>
      </c>
      <c r="W77" s="28">
        <f>IF(W67=0,0,VLOOKUP(W67,FAC_TOTALS_APTA!$A$4:$AV$126,$L77,FALSE))</f>
        <v>0</v>
      </c>
      <c r="X77" s="28">
        <f>IF(X67=0,0,VLOOKUP(X67,FAC_TOTALS_APTA!$A$4:$AV$126,$L77,FALSE))</f>
        <v>0</v>
      </c>
      <c r="Y77" s="28">
        <f>IF(Y67=0,0,VLOOKUP(Y67,FAC_TOTALS_APTA!$A$4:$AV$126,$L77,FALSE))</f>
        <v>0</v>
      </c>
      <c r="Z77" s="28">
        <f>IF(Z67=0,0,VLOOKUP(Z67,FAC_TOTALS_APTA!$A$4:$AV$126,$L77,FALSE))</f>
        <v>0</v>
      </c>
      <c r="AA77" s="28">
        <f>IF(AA67=0,0,VLOOKUP(AA67,FAC_TOTALS_APTA!$A$4:$AV$126,$L77,FALSE))</f>
        <v>0</v>
      </c>
      <c r="AB77" s="28">
        <f>IF(AB67=0,0,VLOOKUP(AB67,FAC_TOTALS_APTA!$A$4:$AV$126,$L77,FALSE))</f>
        <v>0</v>
      </c>
      <c r="AC77" s="31">
        <f t="shared" si="25"/>
        <v>1754927.7964166787</v>
      </c>
      <c r="AD77" s="32">
        <f>AC77/G83</f>
        <v>1.8818793447690545E-2</v>
      </c>
    </row>
    <row r="78" spans="1:33" x14ac:dyDescent="0.25">
      <c r="B78" s="24" t="s">
        <v>47</v>
      </c>
      <c r="C78" s="27"/>
      <c r="D78" s="103" t="s">
        <v>28</v>
      </c>
      <c r="E78" s="54"/>
      <c r="F78" s="5">
        <f>MATCH($D78,FAC_TOTALS_APTA!$A$2:$AV$2,)</f>
        <v>20</v>
      </c>
      <c r="G78" s="124">
        <f>VLOOKUP(G67,FAC_TOTALS_APTA!$A$4:$AV$126,$F78,FALSE)</f>
        <v>3.3043487636261699</v>
      </c>
      <c r="H78" s="124">
        <f>VLOOKUP(H67,FAC_TOTALS_APTA!$A$4:$AV$126,$F78,FALSE)</f>
        <v>3.7964745491418501</v>
      </c>
      <c r="I78" s="29">
        <f t="shared" si="22"/>
        <v>0.14893276125478505</v>
      </c>
      <c r="J78" s="30" t="str">
        <f t="shared" si="23"/>
        <v/>
      </c>
      <c r="K78" s="30" t="str">
        <f t="shared" si="24"/>
        <v>JTW_HOME_PCT_FAC</v>
      </c>
      <c r="L78" s="5">
        <f>MATCH($K78,FAC_TOTALS_APTA!$A$2:$AT$2,)</f>
        <v>34</v>
      </c>
      <c r="M78" s="28">
        <f>IF(M67=0,0,VLOOKUP(M67,FAC_TOTALS_APTA!$A$4:$AV$126,$L78,FALSE))</f>
        <v>0</v>
      </c>
      <c r="N78" s="28">
        <f>IF(N67=0,0,VLOOKUP(N67,FAC_TOTALS_APTA!$A$4:$AV$126,$L78,FALSE))</f>
        <v>0</v>
      </c>
      <c r="O78" s="28">
        <f>IF(O67=0,0,VLOOKUP(O67,FAC_TOTALS_APTA!$A$4:$AV$126,$L78,FALSE))</f>
        <v>0</v>
      </c>
      <c r="P78" s="28">
        <f>IF(P67=0,0,VLOOKUP(P67,FAC_TOTALS_APTA!$A$4:$AV$126,$L78,FALSE))</f>
        <v>-442960.547301649</v>
      </c>
      <c r="Q78" s="28">
        <f>IF(Q67=0,0,VLOOKUP(Q67,FAC_TOTALS_APTA!$A$4:$AV$126,$L78,FALSE))</f>
        <v>-230241.77089414099</v>
      </c>
      <c r="R78" s="28">
        <f>IF(R67=0,0,VLOOKUP(R67,FAC_TOTALS_APTA!$A$4:$AV$126,$L78,FALSE))</f>
        <v>53911.110963569001</v>
      </c>
      <c r="S78" s="28">
        <f>IF(S67=0,0,VLOOKUP(S67,FAC_TOTALS_APTA!$A$4:$AV$126,$L78,FALSE))</f>
        <v>74105.860259989</v>
      </c>
      <c r="T78" s="28">
        <f>IF(T67=0,0,VLOOKUP(T67,FAC_TOTALS_APTA!$A$4:$AV$126,$L78,FALSE))</f>
        <v>-591199.007071133</v>
      </c>
      <c r="U78" s="28">
        <f>IF(U67=0,0,VLOOKUP(U67,FAC_TOTALS_APTA!$A$4:$AV$126,$L78,FALSE))</f>
        <v>178903.31708982101</v>
      </c>
      <c r="V78" s="28">
        <f>IF(V67=0,0,VLOOKUP(V67,FAC_TOTALS_APTA!$A$4:$AV$126,$L78,FALSE))</f>
        <v>253312.72833971801</v>
      </c>
      <c r="W78" s="28">
        <f>IF(W67=0,0,VLOOKUP(W67,FAC_TOTALS_APTA!$A$4:$AV$126,$L78,FALSE))</f>
        <v>0</v>
      </c>
      <c r="X78" s="28">
        <f>IF(X67=0,0,VLOOKUP(X67,FAC_TOTALS_APTA!$A$4:$AV$126,$L78,FALSE))</f>
        <v>0</v>
      </c>
      <c r="Y78" s="28">
        <f>IF(Y67=0,0,VLOOKUP(Y67,FAC_TOTALS_APTA!$A$4:$AV$126,$L78,FALSE))</f>
        <v>0</v>
      </c>
      <c r="Z78" s="28">
        <f>IF(Z67=0,0,VLOOKUP(Z67,FAC_TOTALS_APTA!$A$4:$AV$126,$L78,FALSE))</f>
        <v>0</v>
      </c>
      <c r="AA78" s="28">
        <f>IF(AA67=0,0,VLOOKUP(AA67,FAC_TOTALS_APTA!$A$4:$AV$126,$L78,FALSE))</f>
        <v>0</v>
      </c>
      <c r="AB78" s="28">
        <f>IF(AB67=0,0,VLOOKUP(AB67,FAC_TOTALS_APTA!$A$4:$AV$126,$L78,FALSE))</f>
        <v>0</v>
      </c>
      <c r="AC78" s="31">
        <f t="shared" si="25"/>
        <v>-704168.30861382606</v>
      </c>
      <c r="AD78" s="32">
        <f>AC78/G83</f>
        <v>-7.5510787277238093E-3</v>
      </c>
    </row>
    <row r="79" spans="1:33" x14ac:dyDescent="0.25">
      <c r="B79" s="24" t="s">
        <v>63</v>
      </c>
      <c r="C79" s="27"/>
      <c r="D79" s="125" t="s">
        <v>87</v>
      </c>
      <c r="E79" s="54"/>
      <c r="F79" s="5">
        <f>MATCH($D79,FAC_TOTALS_APTA!$A$2:$AV$2,)</f>
        <v>22</v>
      </c>
      <c r="G79" s="124">
        <f>VLOOKUP(G67,FAC_TOTALS_APTA!$A$4:$AV$126,$F79,FALSE)</f>
        <v>0</v>
      </c>
      <c r="H79" s="124">
        <f>VLOOKUP(H67,FAC_TOTALS_APTA!$A$4:$AV$126,$F79,FALSE)</f>
        <v>0</v>
      </c>
      <c r="I79" s="29" t="str">
        <f t="shared" si="22"/>
        <v>-</v>
      </c>
      <c r="J79" s="30" t="str">
        <f t="shared" si="23"/>
        <v/>
      </c>
      <c r="K79" s="30" t="str">
        <f t="shared" si="24"/>
        <v>TNC_TRIPS_PER_TRANSIT_TRIP_BUS_FAC</v>
      </c>
      <c r="L79" s="5">
        <f>MATCH($K79,FAC_TOTALS_APTA!$A$2:$AT$2,)</f>
        <v>36</v>
      </c>
      <c r="M79" s="28">
        <f>IF(M67=0,0,VLOOKUP(M67,FAC_TOTALS_APTA!$A$4:$AV$126,$L79,FALSE))</f>
        <v>0</v>
      </c>
      <c r="N79" s="28">
        <f>IF(N67=0,0,VLOOKUP(N67,FAC_TOTALS_APTA!$A$4:$AV$126,$L79,FALSE))</f>
        <v>0</v>
      </c>
      <c r="O79" s="28">
        <f>IF(O67=0,0,VLOOKUP(O67,FAC_TOTALS_APTA!$A$4:$AV$126,$L79,FALSE))</f>
        <v>0</v>
      </c>
      <c r="P79" s="28">
        <f>IF(P67=0,0,VLOOKUP(P67,FAC_TOTALS_APTA!$A$4:$AV$126,$L79,FALSE))</f>
        <v>0</v>
      </c>
      <c r="Q79" s="28">
        <f>IF(Q67=0,0,VLOOKUP(Q67,FAC_TOTALS_APTA!$A$4:$AV$126,$L79,FALSE))</f>
        <v>0</v>
      </c>
      <c r="R79" s="28">
        <f>IF(R67=0,0,VLOOKUP(R67,FAC_TOTALS_APTA!$A$4:$AV$126,$L79,FALSE))</f>
        <v>0</v>
      </c>
      <c r="S79" s="28">
        <f>IF(S67=0,0,VLOOKUP(S67,FAC_TOTALS_APTA!$A$4:$AV$126,$L79,FALSE))</f>
        <v>0</v>
      </c>
      <c r="T79" s="28">
        <f>IF(T67=0,0,VLOOKUP(T67,FAC_TOTALS_APTA!$A$4:$AV$126,$L79,FALSE))</f>
        <v>0</v>
      </c>
      <c r="U79" s="28">
        <f>IF(U67=0,0,VLOOKUP(U67,FAC_TOTALS_APTA!$A$4:$AV$126,$L79,FALSE))</f>
        <v>0</v>
      </c>
      <c r="V79" s="28">
        <f>IF(V67=0,0,VLOOKUP(V67,FAC_TOTALS_APTA!$A$4:$AV$126,$L79,FALSE))</f>
        <v>0</v>
      </c>
      <c r="W79" s="28">
        <f>IF(W67=0,0,VLOOKUP(W67,FAC_TOTALS_APTA!$A$4:$AV$126,$L79,FALSE))</f>
        <v>0</v>
      </c>
      <c r="X79" s="28">
        <f>IF(X67=0,0,VLOOKUP(X67,FAC_TOTALS_APTA!$A$4:$AV$126,$L79,FALSE))</f>
        <v>0</v>
      </c>
      <c r="Y79" s="28">
        <f>IF(Y67=0,0,VLOOKUP(Y67,FAC_TOTALS_APTA!$A$4:$AV$126,$L79,FALSE))</f>
        <v>0</v>
      </c>
      <c r="Z79" s="28">
        <f>IF(Z67=0,0,VLOOKUP(Z67,FAC_TOTALS_APTA!$A$4:$AV$126,$L79,FALSE))</f>
        <v>0</v>
      </c>
      <c r="AA79" s="28">
        <f>IF(AA67=0,0,VLOOKUP(AA67,FAC_TOTALS_APTA!$A$4:$AV$126,$L79,FALSE))</f>
        <v>0</v>
      </c>
      <c r="AB79" s="28">
        <f>IF(AB67=0,0,VLOOKUP(AB67,FAC_TOTALS_APTA!$A$4:$AV$126,$L79,FALSE))</f>
        <v>0</v>
      </c>
      <c r="AC79" s="31">
        <f t="shared" si="25"/>
        <v>0</v>
      </c>
      <c r="AD79" s="32">
        <f>AC79/G83</f>
        <v>0</v>
      </c>
    </row>
    <row r="80" spans="1:33" x14ac:dyDescent="0.25">
      <c r="B80" s="24" t="s">
        <v>64</v>
      </c>
      <c r="C80" s="27"/>
      <c r="D80" s="103" t="s">
        <v>43</v>
      </c>
      <c r="E80" s="54"/>
      <c r="F80" s="5">
        <f>MATCH($D80,FAC_TOTALS_APTA!$A$2:$AV$2,)</f>
        <v>24</v>
      </c>
      <c r="G80" s="124">
        <f>VLOOKUP(G67,FAC_TOTALS_APTA!$A$4:$AV$126,$F80,FALSE)</f>
        <v>3.0372520728264501E-2</v>
      </c>
      <c r="H80" s="124">
        <f>VLOOKUP(H67,FAC_TOTALS_APTA!$A$4:$AV$126,$F80,FALSE)</f>
        <v>3.8681875663871497E-2</v>
      </c>
      <c r="I80" s="29">
        <f t="shared" si="22"/>
        <v>0.27358134051331318</v>
      </c>
      <c r="J80" s="30" t="str">
        <f t="shared" ref="J80:J81" si="26">IF(C80="Log","_log","")</f>
        <v/>
      </c>
      <c r="K80" s="30" t="str">
        <f t="shared" si="24"/>
        <v>BIKE_SHARE_FAC</v>
      </c>
      <c r="L80" s="5">
        <f>MATCH($K80,FAC_TOTALS_APTA!$A$2:$AT$2,)</f>
        <v>38</v>
      </c>
      <c r="M80" s="28">
        <f>IF(M67=0,0,VLOOKUP(M67,FAC_TOTALS_APTA!$A$4:$AV$126,$L80,FALSE))</f>
        <v>0</v>
      </c>
      <c r="N80" s="28">
        <f>IF(N67=0,0,VLOOKUP(N67,FAC_TOTALS_APTA!$A$4:$AV$126,$L80,FALSE))</f>
        <v>0</v>
      </c>
      <c r="O80" s="28">
        <f>IF(O67=0,0,VLOOKUP(O67,FAC_TOTALS_APTA!$A$4:$AV$126,$L80,FALSE))</f>
        <v>0</v>
      </c>
      <c r="P80" s="28">
        <f>IF(P67=0,0,VLOOKUP(P67,FAC_TOTALS_APTA!$A$4:$AV$126,$L80,FALSE))</f>
        <v>0</v>
      </c>
      <c r="Q80" s="28">
        <f>IF(Q67=0,0,VLOOKUP(Q67,FAC_TOTALS_APTA!$A$4:$AV$126,$L80,FALSE))</f>
        <v>0</v>
      </c>
      <c r="R80" s="28">
        <f>IF(R67=0,0,VLOOKUP(R67,FAC_TOTALS_APTA!$A$4:$AV$126,$L80,FALSE))</f>
        <v>0</v>
      </c>
      <c r="S80" s="28">
        <f>IF(S67=0,0,VLOOKUP(S67,FAC_TOTALS_APTA!$A$4:$AV$126,$L80,FALSE))</f>
        <v>0</v>
      </c>
      <c r="T80" s="28">
        <f>IF(T67=0,0,VLOOKUP(T67,FAC_TOTALS_APTA!$A$4:$AV$126,$L80,FALSE))</f>
        <v>31405.436439855999</v>
      </c>
      <c r="U80" s="28">
        <f>IF(U67=0,0,VLOOKUP(U67,FAC_TOTALS_APTA!$A$4:$AV$126,$L80,FALSE))</f>
        <v>0</v>
      </c>
      <c r="V80" s="28">
        <f>IF(V67=0,0,VLOOKUP(V67,FAC_TOTALS_APTA!$A$4:$AV$126,$L80,FALSE))</f>
        <v>20389.694500931098</v>
      </c>
      <c r="W80" s="28">
        <f>IF(W67=0,0,VLOOKUP(W67,FAC_TOTALS_APTA!$A$4:$AV$126,$L80,FALSE))</f>
        <v>0</v>
      </c>
      <c r="X80" s="28">
        <f>IF(X67=0,0,VLOOKUP(X67,FAC_TOTALS_APTA!$A$4:$AV$126,$L80,FALSE))</f>
        <v>0</v>
      </c>
      <c r="Y80" s="28">
        <f>IF(Y67=0,0,VLOOKUP(Y67,FAC_TOTALS_APTA!$A$4:$AV$126,$L80,FALSE))</f>
        <v>0</v>
      </c>
      <c r="Z80" s="28">
        <f>IF(Z67=0,0,VLOOKUP(Z67,FAC_TOTALS_APTA!$A$4:$AV$126,$L80,FALSE))</f>
        <v>0</v>
      </c>
      <c r="AA80" s="28">
        <f>IF(AA67=0,0,VLOOKUP(AA67,FAC_TOTALS_APTA!$A$4:$AV$126,$L80,FALSE))</f>
        <v>0</v>
      </c>
      <c r="AB80" s="28">
        <f>IF(AB67=0,0,VLOOKUP(AB67,FAC_TOTALS_APTA!$A$4:$AV$126,$L80,FALSE))</f>
        <v>0</v>
      </c>
      <c r="AC80" s="31">
        <f t="shared" si="25"/>
        <v>51795.130940787101</v>
      </c>
      <c r="AD80" s="32">
        <f>AC80/G83</f>
        <v>5.5541992825061301E-4</v>
      </c>
      <c r="AG80" s="52"/>
    </row>
    <row r="81" spans="1:31" x14ac:dyDescent="0.25">
      <c r="B81" s="7" t="s">
        <v>65</v>
      </c>
      <c r="C81" s="26"/>
      <c r="D81" s="128" t="s">
        <v>44</v>
      </c>
      <c r="E81" s="55"/>
      <c r="F81" s="6">
        <f>MATCH($D81,FAC_TOTALS_APTA!$A$2:$AV$2,)</f>
        <v>25</v>
      </c>
      <c r="G81" s="130">
        <f>VLOOKUP(G67,FAC_TOTALS_APTA!$A$4:$AV$126,$F81,FALSE)</f>
        <v>0</v>
      </c>
      <c r="H81" s="130">
        <f>VLOOKUP(H67,FAC_TOTALS_APTA!$A$4:$AV$126,$F81,FALSE)</f>
        <v>0</v>
      </c>
      <c r="I81" s="35" t="str">
        <f t="shared" si="22"/>
        <v>-</v>
      </c>
      <c r="J81" s="36" t="str">
        <f t="shared" si="26"/>
        <v/>
      </c>
      <c r="K81" s="36" t="str">
        <f t="shared" si="24"/>
        <v>scooter_flag_FAC</v>
      </c>
      <c r="L81" s="6">
        <f>MATCH($K81,FAC_TOTALS_APTA!$A$2:$AT$2,)</f>
        <v>39</v>
      </c>
      <c r="M81" s="37">
        <f>IF(M67=0,0,VLOOKUP(M67,FAC_TOTALS_APTA!$A$4:$AV$126,$L81,FALSE))</f>
        <v>0</v>
      </c>
      <c r="N81" s="37">
        <f>IF(N67=0,0,VLOOKUP(N67,FAC_TOTALS_APTA!$A$4:$AV$126,$L81,FALSE))</f>
        <v>0</v>
      </c>
      <c r="O81" s="37">
        <f>IF(O67=0,0,VLOOKUP(O67,FAC_TOTALS_APTA!$A$4:$AV$126,$L81,FALSE))</f>
        <v>0</v>
      </c>
      <c r="P81" s="37">
        <f>IF(P67=0,0,VLOOKUP(P67,FAC_TOTALS_APTA!$A$4:$AV$126,$L81,FALSE))</f>
        <v>0</v>
      </c>
      <c r="Q81" s="37">
        <f>IF(Q67=0,0,VLOOKUP(Q67,FAC_TOTALS_APTA!$A$4:$AV$126,$L81,FALSE))</f>
        <v>0</v>
      </c>
      <c r="R81" s="37">
        <f>IF(R67=0,0,VLOOKUP(R67,FAC_TOTALS_APTA!$A$4:$AV$126,$L81,FALSE))</f>
        <v>0</v>
      </c>
      <c r="S81" s="37">
        <f>IF(S67=0,0,VLOOKUP(S67,FAC_TOTALS_APTA!$A$4:$AV$126,$L81,FALSE))</f>
        <v>0</v>
      </c>
      <c r="T81" s="37">
        <f>IF(T67=0,0,VLOOKUP(T67,FAC_TOTALS_APTA!$A$4:$AV$126,$L81,FALSE))</f>
        <v>0</v>
      </c>
      <c r="U81" s="37">
        <f>IF(U67=0,0,VLOOKUP(U67,FAC_TOTALS_APTA!$A$4:$AV$126,$L81,FALSE))</f>
        <v>0</v>
      </c>
      <c r="V81" s="37">
        <f>IF(V67=0,0,VLOOKUP(V67,FAC_TOTALS_APTA!$A$4:$AV$126,$L81,FALSE))</f>
        <v>0</v>
      </c>
      <c r="W81" s="37">
        <f>IF(W67=0,0,VLOOKUP(W67,FAC_TOTALS_APTA!$A$4:$AV$126,$L81,FALSE))</f>
        <v>0</v>
      </c>
      <c r="X81" s="37">
        <f>IF(X67=0,0,VLOOKUP(X67,FAC_TOTALS_APTA!$A$4:$AV$126,$L81,FALSE))</f>
        <v>0</v>
      </c>
      <c r="Y81" s="37">
        <f>IF(Y67=0,0,VLOOKUP(Y67,FAC_TOTALS_APTA!$A$4:$AV$126,$L81,FALSE))</f>
        <v>0</v>
      </c>
      <c r="Z81" s="37">
        <f>IF(Z67=0,0,VLOOKUP(Z67,FAC_TOTALS_APTA!$A$4:$AV$126,$L81,FALSE))</f>
        <v>0</v>
      </c>
      <c r="AA81" s="37">
        <f>IF(AA67=0,0,VLOOKUP(AA67,FAC_TOTALS_APTA!$A$4:$AV$126,$L81,FALSE))</f>
        <v>0</v>
      </c>
      <c r="AB81" s="37">
        <f>IF(AB67=0,0,VLOOKUP(AB67,FAC_TOTALS_APTA!$A$4:$AV$126,$L81,FALSE))</f>
        <v>0</v>
      </c>
      <c r="AC81" s="38">
        <f t="shared" si="25"/>
        <v>0</v>
      </c>
      <c r="AD81" s="39">
        <f>AC81/G83</f>
        <v>0</v>
      </c>
    </row>
    <row r="82" spans="1:31" x14ac:dyDescent="0.25">
      <c r="B82" s="40" t="s">
        <v>53</v>
      </c>
      <c r="C82" s="41"/>
      <c r="D82" s="40" t="s">
        <v>45</v>
      </c>
      <c r="E82" s="42"/>
      <c r="F82" s="43"/>
      <c r="G82" s="140"/>
      <c r="H82" s="140"/>
      <c r="I82" s="45"/>
      <c r="J82" s="46"/>
      <c r="K82" s="46" t="str">
        <f t="shared" si="24"/>
        <v>New_Reporter_FAC</v>
      </c>
      <c r="L82" s="43">
        <f>MATCH($K82,FAC_TOTALS_APTA!$A$2:$AT$2,)</f>
        <v>43</v>
      </c>
      <c r="M82" s="44">
        <f>IF(M67=0,0,VLOOKUP(M67,FAC_TOTALS_APTA!$A$4:$AV$126,$L82,FALSE))</f>
        <v>13655748</v>
      </c>
      <c r="N82" s="44">
        <f>IF(N67=0,0,VLOOKUP(N67,FAC_TOTALS_APTA!$A$4:$AV$126,$L82,FALSE))</f>
        <v>44950739</v>
      </c>
      <c r="O82" s="44">
        <f>IF(O67=0,0,VLOOKUP(O67,FAC_TOTALS_APTA!$A$4:$AV$126,$L82,FALSE))</f>
        <v>27514218</v>
      </c>
      <c r="P82" s="44">
        <f>IF(P67=0,0,VLOOKUP(P67,FAC_TOTALS_APTA!$A$4:$AV$126,$L82,FALSE))</f>
        <v>26468097.999999899</v>
      </c>
      <c r="Q82" s="44">
        <f>IF(Q67=0,0,VLOOKUP(Q67,FAC_TOTALS_APTA!$A$4:$AV$126,$L82,FALSE))</f>
        <v>12183549</v>
      </c>
      <c r="R82" s="44">
        <f>IF(R67=0,0,VLOOKUP(R67,FAC_TOTALS_APTA!$A$4:$AV$126,$L82,FALSE))</f>
        <v>4015598.9999999902</v>
      </c>
      <c r="S82" s="44">
        <f>IF(S67=0,0,VLOOKUP(S67,FAC_TOTALS_APTA!$A$4:$AV$126,$L82,FALSE))</f>
        <v>13248340.999999899</v>
      </c>
      <c r="T82" s="44">
        <f>IF(T67=0,0,VLOOKUP(T67,FAC_TOTALS_APTA!$A$4:$AV$126,$L82,FALSE))</f>
        <v>1770537</v>
      </c>
      <c r="U82" s="44">
        <f>IF(U67=0,0,VLOOKUP(U67,FAC_TOTALS_APTA!$A$4:$AV$126,$L82,FALSE))</f>
        <v>1273013.99999999</v>
      </c>
      <c r="V82" s="44">
        <f>IF(V67=0,0,VLOOKUP(V67,FAC_TOTALS_APTA!$A$4:$AV$126,$L82,FALSE))</f>
        <v>6209327.9999999898</v>
      </c>
      <c r="W82" s="44">
        <f>IF(W67=0,0,VLOOKUP(W67,FAC_TOTALS_APTA!$A$4:$AV$126,$L82,FALSE))</f>
        <v>0</v>
      </c>
      <c r="X82" s="44">
        <f>IF(X67=0,0,VLOOKUP(X67,FAC_TOTALS_APTA!$A$4:$AV$126,$L82,FALSE))</f>
        <v>0</v>
      </c>
      <c r="Y82" s="44">
        <f>IF(Y67=0,0,VLOOKUP(Y67,FAC_TOTALS_APTA!$A$4:$AV$126,$L82,FALSE))</f>
        <v>0</v>
      </c>
      <c r="Z82" s="44">
        <f>IF(Z67=0,0,VLOOKUP(Z67,FAC_TOTALS_APTA!$A$4:$AV$126,$L82,FALSE))</f>
        <v>0</v>
      </c>
      <c r="AA82" s="44">
        <f>IF(AA67=0,0,VLOOKUP(AA67,FAC_TOTALS_APTA!$A$4:$AV$126,$L82,FALSE))</f>
        <v>0</v>
      </c>
      <c r="AB82" s="44">
        <f>IF(AB67=0,0,VLOOKUP(AB67,FAC_TOTALS_APTA!$A$4:$AV$126,$L82,FALSE))</f>
        <v>0</v>
      </c>
      <c r="AC82" s="47">
        <f>SUM(M82:AB82)</f>
        <v>151289170.99999979</v>
      </c>
      <c r="AD82" s="48">
        <f>AC82/G84</f>
        <v>1.6204595660936241</v>
      </c>
    </row>
    <row r="83" spans="1:31" s="106" customFormat="1" ht="15.75" customHeight="1" x14ac:dyDescent="0.25">
      <c r="A83" s="105"/>
      <c r="B83" s="24" t="s">
        <v>66</v>
      </c>
      <c r="C83" s="27"/>
      <c r="D83" s="5" t="s">
        <v>6</v>
      </c>
      <c r="E83" s="54"/>
      <c r="F83" s="5">
        <f>MATCH($D83,FAC_TOTALS_APTA!$A$2:$AT$2,)</f>
        <v>10</v>
      </c>
      <c r="G83" s="116">
        <f>VLOOKUP(G67,FAC_TOTALS_APTA!$A$4:$AV$126,$F83,FALSE)</f>
        <v>93254001.713486299</v>
      </c>
      <c r="H83" s="116">
        <f>VLOOKUP(H67,FAC_TOTALS_APTA!$A$4:$AT$126,$F83,FALSE)</f>
        <v>292168681.13962501</v>
      </c>
      <c r="I83" s="111">
        <f t="shared" ref="I83" si="27">H83/G83-1</f>
        <v>2.1330417544684508</v>
      </c>
      <c r="J83" s="30"/>
      <c r="K83" s="30"/>
      <c r="L83" s="5"/>
      <c r="M83" s="28" t="e">
        <f t="shared" ref="M83:AB83" si="28">SUM(M69:M76)</f>
        <v>#REF!</v>
      </c>
      <c r="N83" s="28" t="e">
        <f t="shared" si="28"/>
        <v>#REF!</v>
      </c>
      <c r="O83" s="28" t="e">
        <f t="shared" si="28"/>
        <v>#REF!</v>
      </c>
      <c r="P83" s="28" t="e">
        <f t="shared" si="28"/>
        <v>#REF!</v>
      </c>
      <c r="Q83" s="28" t="e">
        <f t="shared" si="28"/>
        <v>#REF!</v>
      </c>
      <c r="R83" s="28" t="e">
        <f t="shared" si="28"/>
        <v>#REF!</v>
      </c>
      <c r="S83" s="28" t="e">
        <f t="shared" si="28"/>
        <v>#REF!</v>
      </c>
      <c r="T83" s="28" t="e">
        <f t="shared" si="28"/>
        <v>#REF!</v>
      </c>
      <c r="U83" s="28" t="e">
        <f t="shared" si="28"/>
        <v>#REF!</v>
      </c>
      <c r="V83" s="28" t="e">
        <f t="shared" si="28"/>
        <v>#REF!</v>
      </c>
      <c r="W83" s="28">
        <f t="shared" si="28"/>
        <v>0</v>
      </c>
      <c r="X83" s="28">
        <f t="shared" si="28"/>
        <v>0</v>
      </c>
      <c r="Y83" s="28">
        <f t="shared" si="28"/>
        <v>0</v>
      </c>
      <c r="Z83" s="28">
        <f t="shared" si="28"/>
        <v>0</v>
      </c>
      <c r="AA83" s="28">
        <f t="shared" si="28"/>
        <v>0</v>
      </c>
      <c r="AB83" s="28">
        <f t="shared" si="28"/>
        <v>0</v>
      </c>
      <c r="AC83" s="31">
        <f>H83-G83</f>
        <v>198914679.4261387</v>
      </c>
      <c r="AD83" s="32">
        <f>I83</f>
        <v>2.1330417544684508</v>
      </c>
      <c r="AE83" s="105"/>
    </row>
    <row r="84" spans="1:31" ht="13.5" customHeight="1" thickBot="1" x14ac:dyDescent="0.3">
      <c r="B84" s="8" t="s">
        <v>50</v>
      </c>
      <c r="C84" s="22"/>
      <c r="D84" s="22" t="s">
        <v>4</v>
      </c>
      <c r="E84" s="22"/>
      <c r="F84" s="22">
        <f>MATCH($D84,FAC_TOTALS_APTA!$A$2:$AT$2,)</f>
        <v>8</v>
      </c>
      <c r="G84" s="113">
        <f>VLOOKUP(G67,FAC_TOTALS_APTA!$A$4:$AT$126,$F84,FALSE)</f>
        <v>93361892</v>
      </c>
      <c r="H84" s="113">
        <f>VLOOKUP(H67,FAC_TOTALS_APTA!$A$4:$AT$126,$F84,FALSE)</f>
        <v>308556319.99999899</v>
      </c>
      <c r="I84" s="112">
        <f t="shared" ref="I84" si="29">H84/G84-1</f>
        <v>2.3049493041550506</v>
      </c>
      <c r="J84" s="49"/>
      <c r="K84" s="49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50">
        <f>H84-G84</f>
        <v>215194427.99999899</v>
      </c>
      <c r="AD84" s="51">
        <f>I84</f>
        <v>2.3049493041550506</v>
      </c>
    </row>
    <row r="85" spans="1:31" ht="14.25" thickTop="1" thickBot="1" x14ac:dyDescent="0.3">
      <c r="B85" s="56" t="s">
        <v>67</v>
      </c>
      <c r="C85" s="57"/>
      <c r="D85" s="57"/>
      <c r="E85" s="58"/>
      <c r="F85" s="57"/>
      <c r="G85" s="153"/>
      <c r="H85" s="153"/>
      <c r="I85" s="59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1">
        <f>AD84-AD83</f>
        <v>0.17190754968659983</v>
      </c>
    </row>
    <row r="86" spans="1:31" ht="13.5" thickTop="1" x14ac:dyDescent="0.25"/>
    <row r="87" spans="1:31" s="9" customFormat="1" x14ac:dyDescent="0.25">
      <c r="B87" s="17" t="s">
        <v>25</v>
      </c>
      <c r="E87" s="5"/>
      <c r="G87" s="105"/>
      <c r="H87" s="105"/>
      <c r="I87" s="16"/>
    </row>
    <row r="88" spans="1:31" x14ac:dyDescent="0.25">
      <c r="B88" s="14" t="s">
        <v>16</v>
      </c>
      <c r="C88" s="15" t="s">
        <v>17</v>
      </c>
      <c r="D88" s="9"/>
      <c r="E88" s="5"/>
      <c r="F88" s="9"/>
      <c r="G88" s="105"/>
      <c r="H88" s="105"/>
      <c r="I88" s="1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1" x14ac:dyDescent="0.25">
      <c r="B89" s="14"/>
      <c r="C89" s="15"/>
      <c r="D89" s="9"/>
      <c r="E89" s="5"/>
      <c r="F89" s="9"/>
      <c r="G89" s="105"/>
      <c r="H89" s="105"/>
      <c r="I89" s="1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1" x14ac:dyDescent="0.25">
      <c r="B90" s="17" t="s">
        <v>26</v>
      </c>
      <c r="C90" s="18">
        <v>0</v>
      </c>
      <c r="D90" s="9"/>
      <c r="E90" s="5"/>
      <c r="F90" s="9"/>
      <c r="G90" s="105"/>
      <c r="H90" s="105"/>
      <c r="I90" s="1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1" ht="13.5" thickBot="1" x14ac:dyDescent="0.3">
      <c r="B91" s="19" t="s">
        <v>35</v>
      </c>
      <c r="C91" s="20">
        <v>10</v>
      </c>
      <c r="D91" s="21"/>
      <c r="E91" s="22"/>
      <c r="F91" s="21"/>
      <c r="G91" s="156"/>
      <c r="H91" s="156"/>
      <c r="I91" s="2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1:31" ht="13.5" thickTop="1" x14ac:dyDescent="0.25">
      <c r="B92" s="60"/>
      <c r="C92" s="61"/>
      <c r="D92" s="61"/>
      <c r="E92" s="61"/>
      <c r="F92" s="61"/>
      <c r="G92" s="165" t="s">
        <v>51</v>
      </c>
      <c r="H92" s="165"/>
      <c r="I92" s="165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165" t="s">
        <v>55</v>
      </c>
      <c r="AD92" s="165"/>
    </row>
    <row r="93" spans="1:31" x14ac:dyDescent="0.25">
      <c r="B93" s="7" t="s">
        <v>18</v>
      </c>
      <c r="C93" s="26" t="s">
        <v>19</v>
      </c>
      <c r="D93" s="6" t="s">
        <v>20</v>
      </c>
      <c r="E93" s="6"/>
      <c r="F93" s="6"/>
      <c r="G93" s="127">
        <f>$C$1</f>
        <v>2002</v>
      </c>
      <c r="H93" s="127">
        <f>$C$2</f>
        <v>2012</v>
      </c>
      <c r="I93" s="26" t="s">
        <v>22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 t="s">
        <v>24</v>
      </c>
      <c r="AD93" s="26" t="s">
        <v>22</v>
      </c>
    </row>
    <row r="94" spans="1:31" ht="12.95" hidden="1" customHeight="1" x14ac:dyDescent="0.25">
      <c r="B94" s="24"/>
      <c r="C94" s="27"/>
      <c r="D94" s="5"/>
      <c r="E94" s="5"/>
      <c r="F94" s="5"/>
      <c r="G94" s="103"/>
      <c r="H94" s="103"/>
      <c r="I94" s="27"/>
      <c r="J94" s="5"/>
      <c r="K94" s="5"/>
      <c r="L94" s="5"/>
      <c r="M94" s="5">
        <v>1</v>
      </c>
      <c r="N94" s="5">
        <v>2</v>
      </c>
      <c r="O94" s="5">
        <v>3</v>
      </c>
      <c r="P94" s="5">
        <v>4</v>
      </c>
      <c r="Q94" s="5">
        <v>5</v>
      </c>
      <c r="R94" s="5">
        <v>6</v>
      </c>
      <c r="S94" s="5">
        <v>7</v>
      </c>
      <c r="T94" s="5">
        <v>8</v>
      </c>
      <c r="U94" s="5">
        <v>9</v>
      </c>
      <c r="V94" s="5">
        <v>10</v>
      </c>
      <c r="W94" s="5">
        <v>11</v>
      </c>
      <c r="X94" s="5">
        <v>12</v>
      </c>
      <c r="Y94" s="5">
        <v>13</v>
      </c>
      <c r="Z94" s="5">
        <v>14</v>
      </c>
      <c r="AA94" s="5">
        <v>15</v>
      </c>
      <c r="AB94" s="5">
        <v>16</v>
      </c>
      <c r="AC94" s="5"/>
      <c r="AD94" s="5"/>
    </row>
    <row r="95" spans="1:31" ht="12.95" hidden="1" customHeight="1" x14ac:dyDescent="0.25">
      <c r="B95" s="24"/>
      <c r="C95" s="27"/>
      <c r="D95" s="5"/>
      <c r="E95" s="5"/>
      <c r="F95" s="5"/>
      <c r="G95" s="103" t="str">
        <f>CONCATENATE($C90,"_",$C91,"_",G93)</f>
        <v>0_10_2002</v>
      </c>
      <c r="H95" s="103" t="str">
        <f>CONCATENATE($C90,"_",$C91,"_",H93)</f>
        <v>0_10_2012</v>
      </c>
      <c r="I95" s="27"/>
      <c r="J95" s="5"/>
      <c r="K95" s="5"/>
      <c r="L95" s="5"/>
      <c r="M95" s="5" t="str">
        <f>IF($G93+M94&gt;$H93,0,CONCATENATE($C90,"_",$C91,"_",$G93+M94))</f>
        <v>0_10_2003</v>
      </c>
      <c r="N95" s="5" t="str">
        <f t="shared" ref="N95:AB95" si="30">IF($G93+N94&gt;$H93,0,CONCATENATE($C90,"_",$C91,"_",$G93+N94))</f>
        <v>0_10_2004</v>
      </c>
      <c r="O95" s="5" t="str">
        <f t="shared" si="30"/>
        <v>0_10_2005</v>
      </c>
      <c r="P95" s="5" t="str">
        <f t="shared" si="30"/>
        <v>0_10_2006</v>
      </c>
      <c r="Q95" s="5" t="str">
        <f t="shared" si="30"/>
        <v>0_10_2007</v>
      </c>
      <c r="R95" s="5" t="str">
        <f t="shared" si="30"/>
        <v>0_10_2008</v>
      </c>
      <c r="S95" s="5" t="str">
        <f t="shared" si="30"/>
        <v>0_10_2009</v>
      </c>
      <c r="T95" s="5" t="str">
        <f t="shared" si="30"/>
        <v>0_10_2010</v>
      </c>
      <c r="U95" s="5" t="str">
        <f t="shared" si="30"/>
        <v>0_10_2011</v>
      </c>
      <c r="V95" s="5" t="str">
        <f t="shared" si="30"/>
        <v>0_10_2012</v>
      </c>
      <c r="W95" s="5">
        <f t="shared" si="30"/>
        <v>0</v>
      </c>
      <c r="X95" s="5">
        <f t="shared" si="30"/>
        <v>0</v>
      </c>
      <c r="Y95" s="5">
        <f t="shared" si="30"/>
        <v>0</v>
      </c>
      <c r="Z95" s="5">
        <f t="shared" si="30"/>
        <v>0</v>
      </c>
      <c r="AA95" s="5">
        <f t="shared" si="30"/>
        <v>0</v>
      </c>
      <c r="AB95" s="5">
        <f t="shared" si="30"/>
        <v>0</v>
      </c>
      <c r="AC95" s="5"/>
      <c r="AD95" s="5"/>
    </row>
    <row r="96" spans="1:31" ht="12.95" hidden="1" customHeight="1" x14ac:dyDescent="0.25">
      <c r="B96" s="24"/>
      <c r="C96" s="27"/>
      <c r="D96" s="5"/>
      <c r="E96" s="5"/>
      <c r="F96" s="5" t="s">
        <v>23</v>
      </c>
      <c r="G96" s="116"/>
      <c r="H96" s="116"/>
      <c r="I96" s="27"/>
      <c r="J96" s="5"/>
      <c r="K96" s="5"/>
      <c r="L96" s="5" t="s">
        <v>23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1" x14ac:dyDescent="0.25">
      <c r="B97" s="24" t="s">
        <v>31</v>
      </c>
      <c r="C97" s="27" t="s">
        <v>21</v>
      </c>
      <c r="D97" s="103" t="s">
        <v>84</v>
      </c>
      <c r="E97" s="54"/>
      <c r="F97" s="5">
        <f>MATCH($D97,FAC_TOTALS_APTA!$A$2:$AV$2,)</f>
        <v>12</v>
      </c>
      <c r="G97" s="116">
        <f>VLOOKUP(G95,FAC_TOTALS_APTA!$A$4:$AV$126,$F97,FALSE)</f>
        <v>253905652</v>
      </c>
      <c r="H97" s="116">
        <f>VLOOKUP(H95,FAC_TOTALS_APTA!$A$4:$AV$126,$F97,FALSE)</f>
        <v>227959423.99999899</v>
      </c>
      <c r="I97" s="29">
        <f>IFERROR(H97/G97-1,"-")</f>
        <v>-0.10218846172042284</v>
      </c>
      <c r="J97" s="30" t="str">
        <f>IF(C97="Log","_log","")</f>
        <v>_log</v>
      </c>
      <c r="K97" s="30" t="str">
        <f>CONCATENATE(D97,J97,"_FAC")</f>
        <v>VRM_ADJ_log_FAC</v>
      </c>
      <c r="L97" s="5">
        <f>MATCH($K97,FAC_TOTALS_APTA!$A$2:$AT$2,)</f>
        <v>26</v>
      </c>
      <c r="M97" s="28">
        <f>IF(M95=0,0,VLOOKUP(M95,FAC_TOTALS_APTA!$A$4:$AV$126,$L97,FALSE))</f>
        <v>-62092717.963869698</v>
      </c>
      <c r="N97" s="28">
        <f>IF(N95=0,0,VLOOKUP(N95,FAC_TOTALS_APTA!$A$4:$AV$126,$L97,FALSE))</f>
        <v>30682829.938284401</v>
      </c>
      <c r="O97" s="28">
        <f>IF(O95=0,0,VLOOKUP(O95,FAC_TOTALS_APTA!$A$4:$AV$126,$L97,FALSE))</f>
        <v>29984620.5116404</v>
      </c>
      <c r="P97" s="28">
        <f>IF(P95=0,0,VLOOKUP(P95,FAC_TOTALS_APTA!$A$4:$AV$126,$L97,FALSE))</f>
        <v>-5132090.5830608504</v>
      </c>
      <c r="Q97" s="28">
        <f>IF(Q95=0,0,VLOOKUP(Q95,FAC_TOTALS_APTA!$A$4:$AV$126,$L97,FALSE))</f>
        <v>11047724.040714899</v>
      </c>
      <c r="R97" s="28">
        <f>IF(R95=0,0,VLOOKUP(R95,FAC_TOTALS_APTA!$A$4:$AV$126,$L97,FALSE))</f>
        <v>12097330.832782701</v>
      </c>
      <c r="S97" s="28">
        <f>IF(S95=0,0,VLOOKUP(S95,FAC_TOTALS_APTA!$A$4:$AV$126,$L97,FALSE))</f>
        <v>684026.09408307995</v>
      </c>
      <c r="T97" s="28">
        <f>IF(T95=0,0,VLOOKUP(T95,FAC_TOTALS_APTA!$A$4:$AV$126,$L97,FALSE))</f>
        <v>-68188132.529115394</v>
      </c>
      <c r="U97" s="28">
        <f>IF(U95=0,0,VLOOKUP(U95,FAC_TOTALS_APTA!$A$4:$AV$126,$L97,FALSE))</f>
        <v>-16204548.9320958</v>
      </c>
      <c r="V97" s="28">
        <f>IF(V95=0,0,VLOOKUP(V95,FAC_TOTALS_APTA!$A$4:$AV$126,$L97,FALSE))</f>
        <v>-1492487.85722066</v>
      </c>
      <c r="W97" s="28">
        <f>IF(W95=0,0,VLOOKUP(W95,FAC_TOTALS_APTA!$A$4:$AV$126,$L97,FALSE))</f>
        <v>0</v>
      </c>
      <c r="X97" s="28">
        <f>IF(X95=0,0,VLOOKUP(X95,FAC_TOTALS_APTA!$A$4:$AV$126,$L97,FALSE))</f>
        <v>0</v>
      </c>
      <c r="Y97" s="28">
        <f>IF(Y95=0,0,VLOOKUP(Y95,FAC_TOTALS_APTA!$A$4:$AV$126,$L97,FALSE))</f>
        <v>0</v>
      </c>
      <c r="Z97" s="28">
        <f>IF(Z95=0,0,VLOOKUP(Z95,FAC_TOTALS_APTA!$A$4:$AV$126,$L97,FALSE))</f>
        <v>0</v>
      </c>
      <c r="AA97" s="28">
        <f>IF(AA95=0,0,VLOOKUP(AA95,FAC_TOTALS_APTA!$A$4:$AV$126,$L97,FALSE))</f>
        <v>0</v>
      </c>
      <c r="AB97" s="28">
        <f>IF(AB95=0,0,VLOOKUP(AB95,FAC_TOTALS_APTA!$A$4:$AV$126,$L97,FALSE))</f>
        <v>0</v>
      </c>
      <c r="AC97" s="31">
        <f>SUM(M97:AB97)</f>
        <v>-68613446.447856933</v>
      </c>
      <c r="AD97" s="32">
        <f>AC97/G111</f>
        <v>-6.0991797921781561E-2</v>
      </c>
      <c r="AE97" s="102"/>
    </row>
    <row r="98" spans="1:31" x14ac:dyDescent="0.25">
      <c r="B98" s="24" t="s">
        <v>52</v>
      </c>
      <c r="C98" s="27" t="s">
        <v>21</v>
      </c>
      <c r="D98" s="103" t="s">
        <v>94</v>
      </c>
      <c r="E98" s="54"/>
      <c r="F98" s="5">
        <f>MATCH($D98,FAC_TOTALS_APTA!$A$2:$AV$2,)</f>
        <v>13</v>
      </c>
      <c r="G98" s="122">
        <f>VLOOKUP(G95,FAC_TOTALS_APTA!$A$4:$AV$126,$F98,FALSE)</f>
        <v>0.97956348559999995</v>
      </c>
      <c r="H98" s="122">
        <f>VLOOKUP(H95,FAC_TOTALS_APTA!$A$4:$AV$126,$F98,FALSE)</f>
        <v>1.36910030643</v>
      </c>
      <c r="I98" s="29">
        <f t="shared" ref="I98:I109" si="31">IFERROR(H98/G98-1,"-")</f>
        <v>0.39766368036003485</v>
      </c>
      <c r="J98" s="30" t="str">
        <f t="shared" ref="J98:J107" si="32">IF(C98="Log","_log","")</f>
        <v>_log</v>
      </c>
      <c r="K98" s="30" t="str">
        <f t="shared" ref="K98:K110" si="33">CONCATENATE(D98,J98,"_FAC")</f>
        <v>FARE_per_UPT_cleaned_2018_bus_log_FAC</v>
      </c>
      <c r="L98" s="5">
        <f>MATCH($K98,FAC_TOTALS_APTA!$A$2:$AT$2,)</f>
        <v>27</v>
      </c>
      <c r="M98" s="28">
        <f>IF(M95=0,0,VLOOKUP(M95,FAC_TOTALS_APTA!$A$4:$AV$126,$L98,FALSE))</f>
        <v>-57352879.1722802</v>
      </c>
      <c r="N98" s="28">
        <f>IF(N95=0,0,VLOOKUP(N95,FAC_TOTALS_APTA!$A$4:$AV$126,$L98,FALSE))</f>
        <v>-16558157.8042407</v>
      </c>
      <c r="O98" s="28">
        <f>IF(O95=0,0,VLOOKUP(O95,FAC_TOTALS_APTA!$A$4:$AV$126,$L98,FALSE))</f>
        <v>10704237.6731029</v>
      </c>
      <c r="P98" s="28">
        <f>IF(P95=0,0,VLOOKUP(P95,FAC_TOTALS_APTA!$A$4:$AV$126,$L98,FALSE))</f>
        <v>-10343179.4672806</v>
      </c>
      <c r="Q98" s="28">
        <f>IF(Q95=0,0,VLOOKUP(Q95,FAC_TOTALS_APTA!$A$4:$AV$126,$L98,FALSE))</f>
        <v>-8634062.4344841596</v>
      </c>
      <c r="R98" s="28">
        <f>IF(R95=0,0,VLOOKUP(R95,FAC_TOTALS_APTA!$A$4:$AV$126,$L98,FALSE))</f>
        <v>-3223499.7414750401</v>
      </c>
      <c r="S98" s="28">
        <f>IF(S95=0,0,VLOOKUP(S95,FAC_TOTALS_APTA!$A$4:$AV$126,$L98,FALSE))</f>
        <v>-16133950.7968031</v>
      </c>
      <c r="T98" s="28">
        <f>IF(T95=0,0,VLOOKUP(T95,FAC_TOTALS_APTA!$A$4:$AV$126,$L98,FALSE))</f>
        <v>-9383805.9579381607</v>
      </c>
      <c r="U98" s="28">
        <f>IF(U95=0,0,VLOOKUP(U95,FAC_TOTALS_APTA!$A$4:$AV$126,$L98,FALSE))</f>
        <v>-20097488.7674798</v>
      </c>
      <c r="V98" s="28">
        <f>IF(V95=0,0,VLOOKUP(V95,FAC_TOTALS_APTA!$A$4:$AV$126,$L98,FALSE))</f>
        <v>10445618.9194392</v>
      </c>
      <c r="W98" s="28">
        <f>IF(W95=0,0,VLOOKUP(W95,FAC_TOTALS_APTA!$A$4:$AV$126,$L98,FALSE))</f>
        <v>0</v>
      </c>
      <c r="X98" s="28">
        <f>IF(X95=0,0,VLOOKUP(X95,FAC_TOTALS_APTA!$A$4:$AV$126,$L98,FALSE))</f>
        <v>0</v>
      </c>
      <c r="Y98" s="28">
        <f>IF(Y95=0,0,VLOOKUP(Y95,FAC_TOTALS_APTA!$A$4:$AV$126,$L98,FALSE))</f>
        <v>0</v>
      </c>
      <c r="Z98" s="28">
        <f>IF(Z95=0,0,VLOOKUP(Z95,FAC_TOTALS_APTA!$A$4:$AV$126,$L98,FALSE))</f>
        <v>0</v>
      </c>
      <c r="AA98" s="28">
        <f>IF(AA95=0,0,VLOOKUP(AA95,FAC_TOTALS_APTA!$A$4:$AV$126,$L98,FALSE))</f>
        <v>0</v>
      </c>
      <c r="AB98" s="28">
        <f>IF(AB95=0,0,VLOOKUP(AB95,FAC_TOTALS_APTA!$A$4:$AV$126,$L98,FALSE))</f>
        <v>0</v>
      </c>
      <c r="AC98" s="31">
        <f t="shared" ref="AC98:AC109" si="34">SUM(M98:AB98)</f>
        <v>-120577167.54943967</v>
      </c>
      <c r="AD98" s="32">
        <f>AC98/G111</f>
        <v>-0.10718333822139497</v>
      </c>
      <c r="AE98" s="102"/>
    </row>
    <row r="99" spans="1:31" s="12" customFormat="1" x14ac:dyDescent="0.25">
      <c r="A99" s="5"/>
      <c r="B99" s="114" t="s">
        <v>79</v>
      </c>
      <c r="C99" s="115"/>
      <c r="D99" s="103" t="s">
        <v>77</v>
      </c>
      <c r="E99" s="117"/>
      <c r="F99" s="103" t="e">
        <f>MATCH($D99,FAC_TOTALS_APTA!$A$2:$AV$2,)</f>
        <v>#N/A</v>
      </c>
      <c r="G99" s="116" t="e">
        <f>VLOOKUP(G95,FAC_TOTALS_APTA!$A$4:$AV$126,$F99,FALSE)</f>
        <v>#REF!</v>
      </c>
      <c r="H99" s="116" t="e">
        <f>VLOOKUP(H95,FAC_TOTALS_APTA!$A$4:$AV$126,$F99,FALSE)</f>
        <v>#REF!</v>
      </c>
      <c r="I99" s="118" t="str">
        <f>IFERROR(H99/G99-1,"-")</f>
        <v>-</v>
      </c>
      <c r="J99" s="119" t="str">
        <f t="shared" si="32"/>
        <v/>
      </c>
      <c r="K99" s="119" t="str">
        <f t="shared" si="33"/>
        <v>RESTRUCTURE_FAC</v>
      </c>
      <c r="L99" s="103" t="e">
        <f>MATCH($K99,FAC_TOTALS_APTA!$A$2:$AT$2,)</f>
        <v>#N/A</v>
      </c>
      <c r="M99" s="116" t="e">
        <f>IF(M95=0,0,VLOOKUP(M95,FAC_TOTALS_APTA!$A$4:$AV$126,$L99,FALSE))</f>
        <v>#REF!</v>
      </c>
      <c r="N99" s="116" t="e">
        <f>IF(N95=0,0,VLOOKUP(N95,FAC_TOTALS_APTA!$A$4:$AV$126,$L99,FALSE))</f>
        <v>#REF!</v>
      </c>
      <c r="O99" s="116" t="e">
        <f>IF(O95=0,0,VLOOKUP(O95,FAC_TOTALS_APTA!$A$4:$AV$126,$L99,FALSE))</f>
        <v>#REF!</v>
      </c>
      <c r="P99" s="116" t="e">
        <f>IF(P95=0,0,VLOOKUP(P95,FAC_TOTALS_APTA!$A$4:$AV$126,$L99,FALSE))</f>
        <v>#REF!</v>
      </c>
      <c r="Q99" s="116" t="e">
        <f>IF(Q95=0,0,VLOOKUP(Q95,FAC_TOTALS_APTA!$A$4:$AV$126,$L99,FALSE))</f>
        <v>#REF!</v>
      </c>
      <c r="R99" s="116" t="e">
        <f>IF(R95=0,0,VLOOKUP(R95,FAC_TOTALS_APTA!$A$4:$AV$126,$L99,FALSE))</f>
        <v>#REF!</v>
      </c>
      <c r="S99" s="116" t="e">
        <f>IF(S95=0,0,VLOOKUP(S95,FAC_TOTALS_APTA!$A$4:$AV$126,$L99,FALSE))</f>
        <v>#REF!</v>
      </c>
      <c r="T99" s="116" t="e">
        <f>IF(T95=0,0,VLOOKUP(T95,FAC_TOTALS_APTA!$A$4:$AV$126,$L99,FALSE))</f>
        <v>#REF!</v>
      </c>
      <c r="U99" s="116" t="e">
        <f>IF(U95=0,0,VLOOKUP(U95,FAC_TOTALS_APTA!$A$4:$AV$126,$L99,FALSE))</f>
        <v>#REF!</v>
      </c>
      <c r="V99" s="116" t="e">
        <f>IF(V95=0,0,VLOOKUP(V95,FAC_TOTALS_APTA!$A$4:$AV$126,$L99,FALSE))</f>
        <v>#REF!</v>
      </c>
      <c r="W99" s="116">
        <f>IF(W95=0,0,VLOOKUP(W95,FAC_TOTALS_APTA!$A$4:$AV$126,$L99,FALSE))</f>
        <v>0</v>
      </c>
      <c r="X99" s="116">
        <f>IF(X95=0,0,VLOOKUP(X95,FAC_TOTALS_APTA!$A$4:$AV$126,$L99,FALSE))</f>
        <v>0</v>
      </c>
      <c r="Y99" s="116">
        <f>IF(Y95=0,0,VLOOKUP(Y95,FAC_TOTALS_APTA!$A$4:$AV$126,$L99,FALSE))</f>
        <v>0</v>
      </c>
      <c r="Z99" s="116">
        <f>IF(Z95=0,0,VLOOKUP(Z95,FAC_TOTALS_APTA!$A$4:$AV$126,$L99,FALSE))</f>
        <v>0</v>
      </c>
      <c r="AA99" s="116">
        <f>IF(AA95=0,0,VLOOKUP(AA95,FAC_TOTALS_APTA!$A$4:$AV$126,$L99,FALSE))</f>
        <v>0</v>
      </c>
      <c r="AB99" s="116">
        <f>IF(AB95=0,0,VLOOKUP(AB95,FAC_TOTALS_APTA!$A$4:$AV$126,$L99,FALSE))</f>
        <v>0</v>
      </c>
      <c r="AC99" s="120" t="e">
        <f t="shared" si="34"/>
        <v>#REF!</v>
      </c>
      <c r="AD99" s="121" t="e">
        <f>AC99/G112</f>
        <v>#REF!</v>
      </c>
      <c r="AE99" s="5"/>
    </row>
    <row r="100" spans="1:31" s="12" customFormat="1" x14ac:dyDescent="0.25">
      <c r="A100" s="5"/>
      <c r="B100" s="114" t="s">
        <v>80</v>
      </c>
      <c r="C100" s="115"/>
      <c r="D100" s="103" t="s">
        <v>76</v>
      </c>
      <c r="E100" s="117"/>
      <c r="F100" s="103">
        <f>MATCH($D100,FAC_TOTALS_APTA!$A$2:$AV$2,)</f>
        <v>21</v>
      </c>
      <c r="G100" s="116">
        <f>VLOOKUP(G95,FAC_TOTALS_APTA!$A$4:$AV$126,$F100,FALSE)</f>
        <v>0</v>
      </c>
      <c r="H100" s="116">
        <f>VLOOKUP(H95,FAC_TOTALS_APTA!$A$4:$AV$126,$F100,FALSE)</f>
        <v>0</v>
      </c>
      <c r="I100" s="118" t="str">
        <f>IFERROR(H100/G100-1,"-")</f>
        <v>-</v>
      </c>
      <c r="J100" s="119" t="str">
        <f t="shared" si="32"/>
        <v/>
      </c>
      <c r="K100" s="119" t="str">
        <f t="shared" si="33"/>
        <v>MAINTENANCE_WMATA_FAC</v>
      </c>
      <c r="L100" s="103">
        <f>MATCH($K100,FAC_TOTALS_APTA!$A$2:$AT$2,)</f>
        <v>35</v>
      </c>
      <c r="M100" s="116">
        <f>IF(M96=0,0,VLOOKUP(M96,FAC_TOTALS_APTA!$A$4:$AV$126,$L100,FALSE))</f>
        <v>0</v>
      </c>
      <c r="N100" s="116">
        <f>IF(N96=0,0,VLOOKUP(N96,FAC_TOTALS_APTA!$A$4:$AV$126,$L100,FALSE))</f>
        <v>0</v>
      </c>
      <c r="O100" s="116">
        <f>IF(O96=0,0,VLOOKUP(O96,FAC_TOTALS_APTA!$A$4:$AV$126,$L100,FALSE))</f>
        <v>0</v>
      </c>
      <c r="P100" s="116">
        <f>IF(P96=0,0,VLOOKUP(P96,FAC_TOTALS_APTA!$A$4:$AV$126,$L100,FALSE))</f>
        <v>0</v>
      </c>
      <c r="Q100" s="116">
        <f>IF(Q96=0,0,VLOOKUP(Q96,FAC_TOTALS_APTA!$A$4:$AV$126,$L100,FALSE))</f>
        <v>0</v>
      </c>
      <c r="R100" s="116">
        <f>IF(R96=0,0,VLOOKUP(R96,FAC_TOTALS_APTA!$A$4:$AV$126,$L100,FALSE))</f>
        <v>0</v>
      </c>
      <c r="S100" s="116">
        <f>IF(S96=0,0,VLOOKUP(S96,FAC_TOTALS_APTA!$A$4:$AV$126,$L100,FALSE))</f>
        <v>0</v>
      </c>
      <c r="T100" s="116">
        <f>IF(T96=0,0,VLOOKUP(T96,FAC_TOTALS_APTA!$A$4:$AV$126,$L100,FALSE))</f>
        <v>0</v>
      </c>
      <c r="U100" s="116">
        <f>IF(U96=0,0,VLOOKUP(U96,FAC_TOTALS_APTA!$A$4:$AV$126,$L100,FALSE))</f>
        <v>0</v>
      </c>
      <c r="V100" s="116">
        <f>IF(V96=0,0,VLOOKUP(V96,FAC_TOTALS_APTA!$A$4:$AV$126,$L100,FALSE))</f>
        <v>0</v>
      </c>
      <c r="W100" s="116">
        <f>IF(W96=0,0,VLOOKUP(W96,FAC_TOTALS_APTA!$A$4:$AV$126,$L100,FALSE))</f>
        <v>0</v>
      </c>
      <c r="X100" s="116">
        <f>IF(X96=0,0,VLOOKUP(X96,FAC_TOTALS_APTA!$A$4:$AV$126,$L100,FALSE))</f>
        <v>0</v>
      </c>
      <c r="Y100" s="116">
        <f>IF(Y96=0,0,VLOOKUP(Y96,FAC_TOTALS_APTA!$A$4:$AV$126,$L100,FALSE))</f>
        <v>0</v>
      </c>
      <c r="Z100" s="116">
        <f>IF(Z96=0,0,VLOOKUP(Z96,FAC_TOTALS_APTA!$A$4:$AV$126,$L100,FALSE))</f>
        <v>0</v>
      </c>
      <c r="AA100" s="116">
        <f>IF(AA96=0,0,VLOOKUP(AA96,FAC_TOTALS_APTA!$A$4:$AV$126,$L100,FALSE))</f>
        <v>0</v>
      </c>
      <c r="AB100" s="116">
        <f>IF(AB96=0,0,VLOOKUP(AB96,FAC_TOTALS_APTA!$A$4:$AV$126,$L100,FALSE))</f>
        <v>0</v>
      </c>
      <c r="AC100" s="120">
        <f t="shared" si="34"/>
        <v>0</v>
      </c>
      <c r="AD100" s="121">
        <f>AC100/G112</f>
        <v>0</v>
      </c>
      <c r="AE100" s="5"/>
    </row>
    <row r="101" spans="1:31" x14ac:dyDescent="0.25">
      <c r="B101" s="24" t="s">
        <v>48</v>
      </c>
      <c r="C101" s="27" t="s">
        <v>21</v>
      </c>
      <c r="D101" s="103" t="s">
        <v>8</v>
      </c>
      <c r="E101" s="54"/>
      <c r="F101" s="5">
        <f>MATCH($D101,FAC_TOTALS_APTA!$A$2:$AV$2,)</f>
        <v>15</v>
      </c>
      <c r="G101" s="116">
        <f>VLOOKUP(G95,FAC_TOTALS_APTA!$A$4:$AV$126,$F101,FALSE)</f>
        <v>25697520.3899999</v>
      </c>
      <c r="H101" s="116">
        <f>VLOOKUP(H95,FAC_TOTALS_APTA!$A$4:$AV$126,$F101,FALSE)</f>
        <v>27909105.420000002</v>
      </c>
      <c r="I101" s="29">
        <f t="shared" si="31"/>
        <v>8.606219574635432E-2</v>
      </c>
      <c r="J101" s="30" t="str">
        <f t="shared" si="32"/>
        <v>_log</v>
      </c>
      <c r="K101" s="30" t="str">
        <f t="shared" si="33"/>
        <v>POP_EMP_log_FAC</v>
      </c>
      <c r="L101" s="5">
        <f>MATCH($K101,FAC_TOTALS_APTA!$A$2:$AT$2,)</f>
        <v>29</v>
      </c>
      <c r="M101" s="28">
        <f>IF(M95=0,0,VLOOKUP(M95,FAC_TOTALS_APTA!$A$4:$AV$126,$L101,FALSE))</f>
        <v>3761168.6650854601</v>
      </c>
      <c r="N101" s="28">
        <f>IF(N95=0,0,VLOOKUP(N95,FAC_TOTALS_APTA!$A$4:$AV$126,$L101,FALSE))</f>
        <v>5258972.0063760504</v>
      </c>
      <c r="O101" s="28">
        <f>IF(O95=0,0,VLOOKUP(O95,FAC_TOTALS_APTA!$A$4:$AV$126,$L101,FALSE))</f>
        <v>5032089.0874350397</v>
      </c>
      <c r="P101" s="28">
        <f>IF(P95=0,0,VLOOKUP(P95,FAC_TOTALS_APTA!$A$4:$AV$126,$L101,FALSE))</f>
        <v>5846923.7128635002</v>
      </c>
      <c r="Q101" s="28">
        <f>IF(Q95=0,0,VLOOKUP(Q95,FAC_TOTALS_APTA!$A$4:$AV$126,$L101,FALSE))</f>
        <v>581027.14585381804</v>
      </c>
      <c r="R101" s="28">
        <f>IF(R95=0,0,VLOOKUP(R95,FAC_TOTALS_APTA!$A$4:$AV$126,$L101,FALSE))</f>
        <v>2254059.31252721</v>
      </c>
      <c r="S101" s="28">
        <f>IF(S95=0,0,VLOOKUP(S95,FAC_TOTALS_APTA!$A$4:$AV$126,$L101,FALSE))</f>
        <v>-2081795.7080636399</v>
      </c>
      <c r="T101" s="28">
        <f>IF(T95=0,0,VLOOKUP(T95,FAC_TOTALS_APTA!$A$4:$AV$126,$L101,FALSE))</f>
        <v>-1655896.7604956101</v>
      </c>
      <c r="U101" s="28">
        <f>IF(U95=0,0,VLOOKUP(U95,FAC_TOTALS_APTA!$A$4:$AV$126,$L101,FALSE))</f>
        <v>1158097.64964103</v>
      </c>
      <c r="V101" s="28">
        <f>IF(V95=0,0,VLOOKUP(V95,FAC_TOTALS_APTA!$A$4:$AV$126,$L101,FALSE))</f>
        <v>1959707.76269536</v>
      </c>
      <c r="W101" s="28">
        <f>IF(W95=0,0,VLOOKUP(W95,FAC_TOTALS_APTA!$A$4:$AV$126,$L101,FALSE))</f>
        <v>0</v>
      </c>
      <c r="X101" s="28">
        <f>IF(X95=0,0,VLOOKUP(X95,FAC_TOTALS_APTA!$A$4:$AV$126,$L101,FALSE))</f>
        <v>0</v>
      </c>
      <c r="Y101" s="28">
        <f>IF(Y95=0,0,VLOOKUP(Y95,FAC_TOTALS_APTA!$A$4:$AV$126,$L101,FALSE))</f>
        <v>0</v>
      </c>
      <c r="Z101" s="28">
        <f>IF(Z95=0,0,VLOOKUP(Z95,FAC_TOTALS_APTA!$A$4:$AV$126,$L101,FALSE))</f>
        <v>0</v>
      </c>
      <c r="AA101" s="28">
        <f>IF(AA95=0,0,VLOOKUP(AA95,FAC_TOTALS_APTA!$A$4:$AV$126,$L101,FALSE))</f>
        <v>0</v>
      </c>
      <c r="AB101" s="28">
        <f>IF(AB95=0,0,VLOOKUP(AB95,FAC_TOTALS_APTA!$A$4:$AV$126,$L101,FALSE))</f>
        <v>0</v>
      </c>
      <c r="AC101" s="31">
        <f t="shared" si="34"/>
        <v>22114352.87391822</v>
      </c>
      <c r="AD101" s="32">
        <f>AC101/G111</f>
        <v>1.9657868996305426E-2</v>
      </c>
      <c r="AE101" s="102"/>
    </row>
    <row r="102" spans="1:31" x14ac:dyDescent="0.25">
      <c r="B102" s="24" t="s">
        <v>72</v>
      </c>
      <c r="C102" s="27"/>
      <c r="D102" s="103" t="s">
        <v>71</v>
      </c>
      <c r="E102" s="54"/>
      <c r="F102" s="5">
        <f>MATCH($D102,FAC_TOTALS_APTA!$A$2:$AV$2,)</f>
        <v>16</v>
      </c>
      <c r="G102" s="122">
        <f>VLOOKUP(G95,FAC_TOTALS_APTA!$A$4:$AV$126,$F102,FALSE)</f>
        <v>0.70319922136740198</v>
      </c>
      <c r="H102" s="122">
        <f>VLOOKUP(H95,FAC_TOTALS_APTA!$A$4:$AV$126,$F102,FALSE)</f>
        <v>0.70702565886186597</v>
      </c>
      <c r="I102" s="29">
        <f t="shared" si="31"/>
        <v>5.4414700389220361E-3</v>
      </c>
      <c r="J102" s="30" t="str">
        <f t="shared" si="32"/>
        <v/>
      </c>
      <c r="K102" s="30" t="str">
        <f t="shared" si="33"/>
        <v>TSD_POP_EMP_PCT_FAC</v>
      </c>
      <c r="L102" s="5">
        <f>MATCH($K102,FAC_TOTALS_APTA!$A$2:$AT$2,)</f>
        <v>30</v>
      </c>
      <c r="M102" s="28">
        <f>IF(M95=0,0,VLOOKUP(M95,FAC_TOTALS_APTA!$A$4:$AV$126,$L102,FALSE))</f>
        <v>-1424259.5765911799</v>
      </c>
      <c r="N102" s="28">
        <f>IF(N95=0,0,VLOOKUP(N95,FAC_TOTALS_APTA!$A$4:$AV$126,$L102,FALSE))</f>
        <v>-3934672.10633846</v>
      </c>
      <c r="O102" s="28">
        <f>IF(O95=0,0,VLOOKUP(O95,FAC_TOTALS_APTA!$A$4:$AV$126,$L102,FALSE))</f>
        <v>-2529575.89089882</v>
      </c>
      <c r="P102" s="28">
        <f>IF(P95=0,0,VLOOKUP(P95,FAC_TOTALS_APTA!$A$4:$AV$126,$L102,FALSE))</f>
        <v>5514787.4129189998</v>
      </c>
      <c r="Q102" s="28">
        <f>IF(Q95=0,0,VLOOKUP(Q95,FAC_TOTALS_APTA!$A$4:$AV$126,$L102,FALSE))</f>
        <v>-1166495.4853700299</v>
      </c>
      <c r="R102" s="28">
        <f>IF(R95=0,0,VLOOKUP(R95,FAC_TOTALS_APTA!$A$4:$AV$126,$L102,FALSE))</f>
        <v>-1253744.91890704</v>
      </c>
      <c r="S102" s="28">
        <f>IF(S95=0,0,VLOOKUP(S95,FAC_TOTALS_APTA!$A$4:$AV$126,$L102,FALSE))</f>
        <v>9186149.5130403396</v>
      </c>
      <c r="T102" s="28">
        <f>IF(T95=0,0,VLOOKUP(T95,FAC_TOTALS_APTA!$A$4:$AV$126,$L102,FALSE))</f>
        <v>5195903.6426482303</v>
      </c>
      <c r="U102" s="28">
        <f>IF(U95=0,0,VLOOKUP(U95,FAC_TOTALS_APTA!$A$4:$AV$126,$L102,FALSE))</f>
        <v>-137419.14710536299</v>
      </c>
      <c r="V102" s="28">
        <f>IF(V95=0,0,VLOOKUP(V95,FAC_TOTALS_APTA!$A$4:$AV$126,$L102,FALSE))</f>
        <v>-4800932.5744757997</v>
      </c>
      <c r="W102" s="28">
        <f>IF(W95=0,0,VLOOKUP(W95,FAC_TOTALS_APTA!$A$4:$AV$126,$L102,FALSE))</f>
        <v>0</v>
      </c>
      <c r="X102" s="28">
        <f>IF(X95=0,0,VLOOKUP(X95,FAC_TOTALS_APTA!$A$4:$AV$126,$L102,FALSE))</f>
        <v>0</v>
      </c>
      <c r="Y102" s="28">
        <f>IF(Y95=0,0,VLOOKUP(Y95,FAC_TOTALS_APTA!$A$4:$AV$126,$L102,FALSE))</f>
        <v>0</v>
      </c>
      <c r="Z102" s="28">
        <f>IF(Z95=0,0,VLOOKUP(Z95,FAC_TOTALS_APTA!$A$4:$AV$126,$L102,FALSE))</f>
        <v>0</v>
      </c>
      <c r="AA102" s="28">
        <f>IF(AA95=0,0,VLOOKUP(AA95,FAC_TOTALS_APTA!$A$4:$AV$126,$L102,FALSE))</f>
        <v>0</v>
      </c>
      <c r="AB102" s="28">
        <f>IF(AB95=0,0,VLOOKUP(AB95,FAC_TOTALS_APTA!$A$4:$AV$126,$L102,FALSE))</f>
        <v>0</v>
      </c>
      <c r="AC102" s="31">
        <f t="shared" si="34"/>
        <v>4649740.8689208785</v>
      </c>
      <c r="AD102" s="32">
        <f>AC102/G111</f>
        <v>4.1332431199384689E-3</v>
      </c>
      <c r="AE102" s="102"/>
    </row>
    <row r="103" spans="1:31" x14ac:dyDescent="0.2">
      <c r="B103" s="24" t="s">
        <v>49</v>
      </c>
      <c r="C103" s="27" t="s">
        <v>21</v>
      </c>
      <c r="D103" s="123" t="s">
        <v>81</v>
      </c>
      <c r="E103" s="54"/>
      <c r="F103" s="5">
        <f>MATCH($D103,FAC_TOTALS_APTA!$A$2:$AV$2,)</f>
        <v>17</v>
      </c>
      <c r="G103" s="124">
        <f>VLOOKUP(G95,FAC_TOTALS_APTA!$A$4:$AV$126,$F103,FALSE)</f>
        <v>1.974</v>
      </c>
      <c r="H103" s="124">
        <f>VLOOKUP(H95,FAC_TOTALS_APTA!$A$4:$AV$126,$F103,FALSE)</f>
        <v>4.1093000000000002</v>
      </c>
      <c r="I103" s="29">
        <f t="shared" si="31"/>
        <v>1.0817122593718338</v>
      </c>
      <c r="J103" s="30" t="str">
        <f t="shared" si="32"/>
        <v>_log</v>
      </c>
      <c r="K103" s="30" t="str">
        <f t="shared" si="33"/>
        <v>GAS_PRICE_2018_log_FAC</v>
      </c>
      <c r="L103" s="5">
        <f>MATCH($K103,FAC_TOTALS_APTA!$A$2:$AT$2,)</f>
        <v>31</v>
      </c>
      <c r="M103" s="28">
        <f>IF(M95=0,0,VLOOKUP(M95,FAC_TOTALS_APTA!$A$4:$AV$126,$L103,FALSE))</f>
        <v>15819928.0346194</v>
      </c>
      <c r="N103" s="28">
        <f>IF(N95=0,0,VLOOKUP(N95,FAC_TOTALS_APTA!$A$4:$AV$126,$L103,FALSE))</f>
        <v>15922006.8087279</v>
      </c>
      <c r="O103" s="28">
        <f>IF(O95=0,0,VLOOKUP(O95,FAC_TOTALS_APTA!$A$4:$AV$126,$L103,FALSE))</f>
        <v>20437660.847026199</v>
      </c>
      <c r="P103" s="28">
        <f>IF(P95=0,0,VLOOKUP(P95,FAC_TOTALS_APTA!$A$4:$AV$126,$L103,FALSE))</f>
        <v>13516627.6483548</v>
      </c>
      <c r="Q103" s="28">
        <f>IF(Q95=0,0,VLOOKUP(Q95,FAC_TOTALS_APTA!$A$4:$AV$126,$L103,FALSE))</f>
        <v>4349193.8388188398</v>
      </c>
      <c r="R103" s="28">
        <f>IF(R95=0,0,VLOOKUP(R95,FAC_TOTALS_APTA!$A$4:$AV$126,$L103,FALSE))</f>
        <v>16189847.339841301</v>
      </c>
      <c r="S103" s="28">
        <f>IF(S95=0,0,VLOOKUP(S95,FAC_TOTALS_APTA!$A$4:$AV$126,$L103,FALSE))</f>
        <v>-40219090.266156003</v>
      </c>
      <c r="T103" s="28">
        <f>IF(T95=0,0,VLOOKUP(T95,FAC_TOTALS_APTA!$A$4:$AV$126,$L103,FALSE))</f>
        <v>17807087.330843899</v>
      </c>
      <c r="U103" s="28">
        <f>IF(U95=0,0,VLOOKUP(U95,FAC_TOTALS_APTA!$A$4:$AV$126,$L103,FALSE))</f>
        <v>26527292.140081901</v>
      </c>
      <c r="V103" s="28">
        <f>IF(V95=0,0,VLOOKUP(V95,FAC_TOTALS_APTA!$A$4:$AV$126,$L103,FALSE))</f>
        <v>1312495.78519861</v>
      </c>
      <c r="W103" s="28">
        <f>IF(W95=0,0,VLOOKUP(W95,FAC_TOTALS_APTA!$A$4:$AV$126,$L103,FALSE))</f>
        <v>0</v>
      </c>
      <c r="X103" s="28">
        <f>IF(X95=0,0,VLOOKUP(X95,FAC_TOTALS_APTA!$A$4:$AV$126,$L103,FALSE))</f>
        <v>0</v>
      </c>
      <c r="Y103" s="28">
        <f>IF(Y95=0,0,VLOOKUP(Y95,FAC_TOTALS_APTA!$A$4:$AV$126,$L103,FALSE))</f>
        <v>0</v>
      </c>
      <c r="Z103" s="28">
        <f>IF(Z95=0,0,VLOOKUP(Z95,FAC_TOTALS_APTA!$A$4:$AV$126,$L103,FALSE))</f>
        <v>0</v>
      </c>
      <c r="AA103" s="28">
        <f>IF(AA95=0,0,VLOOKUP(AA95,FAC_TOTALS_APTA!$A$4:$AV$126,$L103,FALSE))</f>
        <v>0</v>
      </c>
      <c r="AB103" s="28">
        <f>IF(AB95=0,0,VLOOKUP(AB95,FAC_TOTALS_APTA!$A$4:$AV$126,$L103,FALSE))</f>
        <v>0</v>
      </c>
      <c r="AC103" s="31">
        <f t="shared" si="34"/>
        <v>91663049.507356837</v>
      </c>
      <c r="AD103" s="32">
        <f>AC103/G111</f>
        <v>8.1481028601232519E-2</v>
      </c>
      <c r="AE103" s="102"/>
    </row>
    <row r="104" spans="1:31" x14ac:dyDescent="0.25">
      <c r="B104" s="24" t="s">
        <v>46</v>
      </c>
      <c r="C104" s="27" t="s">
        <v>21</v>
      </c>
      <c r="D104" s="103" t="s">
        <v>14</v>
      </c>
      <c r="E104" s="54"/>
      <c r="F104" s="5">
        <f>MATCH($D104,FAC_TOTALS_APTA!$A$2:$AV$2,)</f>
        <v>18</v>
      </c>
      <c r="G104" s="122">
        <f>VLOOKUP(G95,FAC_TOTALS_APTA!$A$4:$AV$126,$F104,FALSE)</f>
        <v>42439.074999999903</v>
      </c>
      <c r="H104" s="122">
        <f>VLOOKUP(H95,FAC_TOTALS_APTA!$A$4:$AV$126,$F104,FALSE)</f>
        <v>33963.31</v>
      </c>
      <c r="I104" s="29">
        <f t="shared" si="31"/>
        <v>-0.19971606355699134</v>
      </c>
      <c r="J104" s="30" t="str">
        <f t="shared" si="32"/>
        <v>_log</v>
      </c>
      <c r="K104" s="30" t="str">
        <f t="shared" si="33"/>
        <v>TOTAL_MED_INC_INDIV_2018_log_FAC</v>
      </c>
      <c r="L104" s="5">
        <f>MATCH($K104,FAC_TOTALS_APTA!$A$2:$AT$2,)</f>
        <v>32</v>
      </c>
      <c r="M104" s="28">
        <f>IF(M95=0,0,VLOOKUP(M95,FAC_TOTALS_APTA!$A$4:$AV$126,$L104,FALSE))</f>
        <v>8225751.0863232398</v>
      </c>
      <c r="N104" s="28">
        <f>IF(N95=0,0,VLOOKUP(N95,FAC_TOTALS_APTA!$A$4:$AV$126,$L104,FALSE))</f>
        <v>10037960.513878301</v>
      </c>
      <c r="O104" s="28">
        <f>IF(O95=0,0,VLOOKUP(O95,FAC_TOTALS_APTA!$A$4:$AV$126,$L104,FALSE))</f>
        <v>8971411.2572092507</v>
      </c>
      <c r="P104" s="28">
        <f>IF(P95=0,0,VLOOKUP(P95,FAC_TOTALS_APTA!$A$4:$AV$126,$L104,FALSE))</f>
        <v>14855509.329469999</v>
      </c>
      <c r="Q104" s="28">
        <f>IF(Q95=0,0,VLOOKUP(Q95,FAC_TOTALS_APTA!$A$4:$AV$126,$L104,FALSE))</f>
        <v>-4447413.2829488097</v>
      </c>
      <c r="R104" s="28">
        <f>IF(R95=0,0,VLOOKUP(R95,FAC_TOTALS_APTA!$A$4:$AV$126,$L104,FALSE))</f>
        <v>-373700.17178912699</v>
      </c>
      <c r="S104" s="28">
        <f>IF(S95=0,0,VLOOKUP(S95,FAC_TOTALS_APTA!$A$4:$AV$126,$L104,FALSE))</f>
        <v>8360011.2316059005</v>
      </c>
      <c r="T104" s="28">
        <f>IF(T95=0,0,VLOOKUP(T95,FAC_TOTALS_APTA!$A$4:$AV$126,$L104,FALSE))</f>
        <v>1899394.58729208</v>
      </c>
      <c r="U104" s="28">
        <f>IF(U95=0,0,VLOOKUP(U95,FAC_TOTALS_APTA!$A$4:$AV$126,$L104,FALSE))</f>
        <v>7194063.3132506404</v>
      </c>
      <c r="V104" s="28">
        <f>IF(V95=0,0,VLOOKUP(V95,FAC_TOTALS_APTA!$A$4:$AV$126,$L104,FALSE))</f>
        <v>1226244.5242264899</v>
      </c>
      <c r="W104" s="28">
        <f>IF(W95=0,0,VLOOKUP(W95,FAC_TOTALS_APTA!$A$4:$AV$126,$L104,FALSE))</f>
        <v>0</v>
      </c>
      <c r="X104" s="28">
        <f>IF(X95=0,0,VLOOKUP(X95,FAC_TOTALS_APTA!$A$4:$AV$126,$L104,FALSE))</f>
        <v>0</v>
      </c>
      <c r="Y104" s="28">
        <f>IF(Y95=0,0,VLOOKUP(Y95,FAC_TOTALS_APTA!$A$4:$AV$126,$L104,FALSE))</f>
        <v>0</v>
      </c>
      <c r="Z104" s="28">
        <f>IF(Z95=0,0,VLOOKUP(Z95,FAC_TOTALS_APTA!$A$4:$AV$126,$L104,FALSE))</f>
        <v>0</v>
      </c>
      <c r="AA104" s="28">
        <f>IF(AA95=0,0,VLOOKUP(AA95,FAC_TOTALS_APTA!$A$4:$AV$126,$L104,FALSE))</f>
        <v>0</v>
      </c>
      <c r="AB104" s="28">
        <f>IF(AB95=0,0,VLOOKUP(AB95,FAC_TOTALS_APTA!$A$4:$AV$126,$L104,FALSE))</f>
        <v>0</v>
      </c>
      <c r="AC104" s="31">
        <f t="shared" si="34"/>
        <v>55949232.388517968</v>
      </c>
      <c r="AD104" s="32">
        <f>AC104/G111</f>
        <v>4.9734337107123522E-2</v>
      </c>
      <c r="AE104" s="102"/>
    </row>
    <row r="105" spans="1:31" x14ac:dyDescent="0.25">
      <c r="B105" s="24" t="s">
        <v>62</v>
      </c>
      <c r="C105" s="27"/>
      <c r="D105" s="103" t="s">
        <v>9</v>
      </c>
      <c r="E105" s="54"/>
      <c r="F105" s="5">
        <f>MATCH($D105,FAC_TOTALS_APTA!$A$2:$AV$2,)</f>
        <v>19</v>
      </c>
      <c r="G105" s="116">
        <f>VLOOKUP(G95,FAC_TOTALS_APTA!$A$4:$AV$126,$F105,FALSE)</f>
        <v>31.709999999999901</v>
      </c>
      <c r="H105" s="116">
        <f>VLOOKUP(H95,FAC_TOTALS_APTA!$A$4:$AV$126,$F105,FALSE)</f>
        <v>31.51</v>
      </c>
      <c r="I105" s="29">
        <f t="shared" si="31"/>
        <v>-6.3071586250362799E-3</v>
      </c>
      <c r="J105" s="30" t="str">
        <f t="shared" si="32"/>
        <v/>
      </c>
      <c r="K105" s="30" t="str">
        <f t="shared" si="33"/>
        <v>PCT_HH_NO_VEH_FAC</v>
      </c>
      <c r="L105" s="5">
        <f>MATCH($K105,FAC_TOTALS_APTA!$A$2:$AT$2,)</f>
        <v>33</v>
      </c>
      <c r="M105" s="28">
        <f>IF(M95=0,0,VLOOKUP(M95,FAC_TOTALS_APTA!$A$4:$AV$126,$L105,FALSE))</f>
        <v>-4191972.0694140699</v>
      </c>
      <c r="N105" s="28">
        <f>IF(N95=0,0,VLOOKUP(N95,FAC_TOTALS_APTA!$A$4:$AV$126,$L105,FALSE))</f>
        <v>-4048325.5725276601</v>
      </c>
      <c r="O105" s="28">
        <f>IF(O95=0,0,VLOOKUP(O95,FAC_TOTALS_APTA!$A$4:$AV$126,$L105,FALSE))</f>
        <v>-3540330.6057205698</v>
      </c>
      <c r="P105" s="28">
        <f>IF(P95=0,0,VLOOKUP(P95,FAC_TOTALS_APTA!$A$4:$AV$126,$L105,FALSE))</f>
        <v>-5906351.9121990902</v>
      </c>
      <c r="Q105" s="28">
        <f>IF(Q95=0,0,VLOOKUP(Q95,FAC_TOTALS_APTA!$A$4:$AV$126,$L105,FALSE))</f>
        <v>2551229.13602809</v>
      </c>
      <c r="R105" s="28">
        <f>IF(R95=0,0,VLOOKUP(R95,FAC_TOTALS_APTA!$A$4:$AV$126,$L105,FALSE))</f>
        <v>219943.199705495</v>
      </c>
      <c r="S105" s="28">
        <f>IF(S95=0,0,VLOOKUP(S95,FAC_TOTALS_APTA!$A$4:$AV$126,$L105,FALSE))</f>
        <v>2113759.3511541998</v>
      </c>
      <c r="T105" s="28">
        <f>IF(T95=0,0,VLOOKUP(T95,FAC_TOTALS_APTA!$A$4:$AV$126,$L105,FALSE))</f>
        <v>3454886.5213514799</v>
      </c>
      <c r="U105" s="28">
        <f>IF(U95=0,0,VLOOKUP(U95,FAC_TOTALS_APTA!$A$4:$AV$126,$L105,FALSE))</f>
        <v>3909771.76802907</v>
      </c>
      <c r="V105" s="28">
        <f>IF(V95=0,0,VLOOKUP(V95,FAC_TOTALS_APTA!$A$4:$AV$126,$L105,FALSE))</f>
        <v>2150636.81675517</v>
      </c>
      <c r="W105" s="28">
        <f>IF(W95=0,0,VLOOKUP(W95,FAC_TOTALS_APTA!$A$4:$AV$126,$L105,FALSE))</f>
        <v>0</v>
      </c>
      <c r="X105" s="28">
        <f>IF(X95=0,0,VLOOKUP(X95,FAC_TOTALS_APTA!$A$4:$AV$126,$L105,FALSE))</f>
        <v>0</v>
      </c>
      <c r="Y105" s="28">
        <f>IF(Y95=0,0,VLOOKUP(Y95,FAC_TOTALS_APTA!$A$4:$AV$126,$L105,FALSE))</f>
        <v>0</v>
      </c>
      <c r="Z105" s="28">
        <f>IF(Z95=0,0,VLOOKUP(Z95,FAC_TOTALS_APTA!$A$4:$AV$126,$L105,FALSE))</f>
        <v>0</v>
      </c>
      <c r="AA105" s="28">
        <f>IF(AA95=0,0,VLOOKUP(AA95,FAC_TOTALS_APTA!$A$4:$AV$126,$L105,FALSE))</f>
        <v>0</v>
      </c>
      <c r="AB105" s="28">
        <f>IF(AB95=0,0,VLOOKUP(AB95,FAC_TOTALS_APTA!$A$4:$AV$126,$L105,FALSE))</f>
        <v>0</v>
      </c>
      <c r="AC105" s="31">
        <f t="shared" si="34"/>
        <v>-3286753.3668378852</v>
      </c>
      <c r="AD105" s="32">
        <f>AC105/G111</f>
        <v>-2.9216575984308798E-3</v>
      </c>
      <c r="AE105" s="102"/>
    </row>
    <row r="106" spans="1:31" x14ac:dyDescent="0.25">
      <c r="B106" s="24" t="s">
        <v>47</v>
      </c>
      <c r="C106" s="27"/>
      <c r="D106" s="103" t="s">
        <v>28</v>
      </c>
      <c r="E106" s="54"/>
      <c r="F106" s="5">
        <f>MATCH($D106,FAC_TOTALS_APTA!$A$2:$AV$2,)</f>
        <v>20</v>
      </c>
      <c r="G106" s="124">
        <f>VLOOKUP(G95,FAC_TOTALS_APTA!$A$4:$AV$126,$F106,FALSE)</f>
        <v>3.5</v>
      </c>
      <c r="H106" s="124">
        <f>VLOOKUP(H95,FAC_TOTALS_APTA!$A$4:$AV$126,$F106,FALSE)</f>
        <v>4.0999999999999996</v>
      </c>
      <c r="I106" s="29">
        <f t="shared" si="31"/>
        <v>0.17142857142857126</v>
      </c>
      <c r="J106" s="30" t="str">
        <f t="shared" si="32"/>
        <v/>
      </c>
      <c r="K106" s="30" t="str">
        <f t="shared" si="33"/>
        <v>JTW_HOME_PCT_FAC</v>
      </c>
      <c r="L106" s="5">
        <f>MATCH($K106,FAC_TOTALS_APTA!$A$2:$AT$2,)</f>
        <v>34</v>
      </c>
      <c r="M106" s="28">
        <f>IF(M95=0,0,VLOOKUP(M95,FAC_TOTALS_APTA!$A$4:$AV$126,$L106,FALSE))</f>
        <v>0</v>
      </c>
      <c r="N106" s="28">
        <f>IF(N95=0,0,VLOOKUP(N95,FAC_TOTALS_APTA!$A$4:$AV$126,$L106,FALSE))</f>
        <v>0</v>
      </c>
      <c r="O106" s="28">
        <f>IF(O95=0,0,VLOOKUP(O95,FAC_TOTALS_APTA!$A$4:$AV$126,$L106,FALSE))</f>
        <v>0</v>
      </c>
      <c r="P106" s="28">
        <f>IF(P95=0,0,VLOOKUP(P95,FAC_TOTALS_APTA!$A$4:$AV$126,$L106,FALSE))</f>
        <v>-1721735.29866612</v>
      </c>
      <c r="Q106" s="28">
        <f>IF(Q95=0,0,VLOOKUP(Q95,FAC_TOTALS_APTA!$A$4:$AV$126,$L106,FALSE))</f>
        <v>842996.43039933802</v>
      </c>
      <c r="R106" s="28">
        <f>IF(R95=0,0,VLOOKUP(R95,FAC_TOTALS_APTA!$A$4:$AV$126,$L106,FALSE))</f>
        <v>-799646.08837770799</v>
      </c>
      <c r="S106" s="28">
        <f>IF(S95=0,0,VLOOKUP(S95,FAC_TOTALS_APTA!$A$4:$AV$126,$L106,FALSE))</f>
        <v>-1615930.1524251001</v>
      </c>
      <c r="T106" s="28">
        <f>IF(T95=0,0,VLOOKUP(T95,FAC_TOTALS_APTA!$A$4:$AV$126,$L106,FALSE))</f>
        <v>0</v>
      </c>
      <c r="U106" s="28">
        <f>IF(U95=0,0,VLOOKUP(U95,FAC_TOTALS_APTA!$A$4:$AV$126,$L106,FALSE))</f>
        <v>0</v>
      </c>
      <c r="V106" s="28">
        <f>IF(V95=0,0,VLOOKUP(V95,FAC_TOTALS_APTA!$A$4:$AV$126,$L106,FALSE))</f>
        <v>-1487390.57429741</v>
      </c>
      <c r="W106" s="28">
        <f>IF(W95=0,0,VLOOKUP(W95,FAC_TOTALS_APTA!$A$4:$AV$126,$L106,FALSE))</f>
        <v>0</v>
      </c>
      <c r="X106" s="28">
        <f>IF(X95=0,0,VLOOKUP(X95,FAC_TOTALS_APTA!$A$4:$AV$126,$L106,FALSE))</f>
        <v>0</v>
      </c>
      <c r="Y106" s="28">
        <f>IF(Y95=0,0,VLOOKUP(Y95,FAC_TOTALS_APTA!$A$4:$AV$126,$L106,FALSE))</f>
        <v>0</v>
      </c>
      <c r="Z106" s="28">
        <f>IF(Z95=0,0,VLOOKUP(Z95,FAC_TOTALS_APTA!$A$4:$AV$126,$L106,FALSE))</f>
        <v>0</v>
      </c>
      <c r="AA106" s="28">
        <f>IF(AA95=0,0,VLOOKUP(AA95,FAC_TOTALS_APTA!$A$4:$AV$126,$L106,FALSE))</f>
        <v>0</v>
      </c>
      <c r="AB106" s="28">
        <f>IF(AB95=0,0,VLOOKUP(AB95,FAC_TOTALS_APTA!$A$4:$AV$126,$L106,FALSE))</f>
        <v>0</v>
      </c>
      <c r="AC106" s="31">
        <f t="shared" si="34"/>
        <v>-4781705.683367</v>
      </c>
      <c r="AD106" s="32">
        <f>AC106/G111</f>
        <v>-4.2505491541368805E-3</v>
      </c>
      <c r="AE106" s="102"/>
    </row>
    <row r="107" spans="1:31" x14ac:dyDescent="0.25">
      <c r="B107" s="24" t="s">
        <v>63</v>
      </c>
      <c r="C107" s="27"/>
      <c r="D107" s="125" t="s">
        <v>87</v>
      </c>
      <c r="E107" s="54"/>
      <c r="F107" s="5">
        <f>MATCH($D107,FAC_TOTALS_APTA!$A$2:$AV$2,)</f>
        <v>22</v>
      </c>
      <c r="G107" s="124">
        <f>VLOOKUP(G95,FAC_TOTALS_APTA!$A$4:$AV$126,$F107,FALSE)</f>
        <v>0</v>
      </c>
      <c r="H107" s="124">
        <f>VLOOKUP(H95,FAC_TOTALS_APTA!$A$4:$AV$126,$F107,FALSE)</f>
        <v>1.8554025427847402E-2</v>
      </c>
      <c r="I107" s="29" t="str">
        <f t="shared" si="31"/>
        <v>-</v>
      </c>
      <c r="J107" s="30" t="str">
        <f t="shared" si="32"/>
        <v/>
      </c>
      <c r="K107" s="30" t="str">
        <f t="shared" si="33"/>
        <v>TNC_TRIPS_PER_TRANSIT_TRIP_BUS_FAC</v>
      </c>
      <c r="L107" s="5">
        <f>MATCH($K107,FAC_TOTALS_APTA!$A$2:$AT$2,)</f>
        <v>36</v>
      </c>
      <c r="M107" s="28">
        <f>IF(M95=0,0,VLOOKUP(M95,FAC_TOTALS_APTA!$A$4:$AV$126,$L107,FALSE))</f>
        <v>0</v>
      </c>
      <c r="N107" s="28">
        <f>IF(N95=0,0,VLOOKUP(N95,FAC_TOTALS_APTA!$A$4:$AV$126,$L107,FALSE))</f>
        <v>0</v>
      </c>
      <c r="O107" s="28">
        <f>IF(O95=0,0,VLOOKUP(O95,FAC_TOTALS_APTA!$A$4:$AV$126,$L107,FALSE))</f>
        <v>0</v>
      </c>
      <c r="P107" s="28">
        <f>IF(P95=0,0,VLOOKUP(P95,FAC_TOTALS_APTA!$A$4:$AV$126,$L107,FALSE))</f>
        <v>0</v>
      </c>
      <c r="Q107" s="28">
        <f>IF(Q95=0,0,VLOOKUP(Q95,FAC_TOTALS_APTA!$A$4:$AV$126,$L107,FALSE))</f>
        <v>0</v>
      </c>
      <c r="R107" s="28">
        <f>IF(R95=0,0,VLOOKUP(R95,FAC_TOTALS_APTA!$A$4:$AV$126,$L107,FALSE))</f>
        <v>0</v>
      </c>
      <c r="S107" s="28">
        <f>IF(S95=0,0,VLOOKUP(S95,FAC_TOTALS_APTA!$A$4:$AV$126,$L107,FALSE))</f>
        <v>0</v>
      </c>
      <c r="T107" s="28">
        <f>IF(T95=0,0,VLOOKUP(T95,FAC_TOTALS_APTA!$A$4:$AV$126,$L107,FALSE))</f>
        <v>0</v>
      </c>
      <c r="U107" s="28">
        <f>IF(U95=0,0,VLOOKUP(U95,FAC_TOTALS_APTA!$A$4:$AV$126,$L107,FALSE))</f>
        <v>0</v>
      </c>
      <c r="V107" s="28">
        <f>IF(V95=0,0,VLOOKUP(V95,FAC_TOTALS_APTA!$A$4:$AV$126,$L107,FALSE))</f>
        <v>-1968427.00032227</v>
      </c>
      <c r="W107" s="28">
        <f>IF(W95=0,0,VLOOKUP(W95,FAC_TOTALS_APTA!$A$4:$AV$126,$L107,FALSE))</f>
        <v>0</v>
      </c>
      <c r="X107" s="28">
        <f>IF(X95=0,0,VLOOKUP(X95,FAC_TOTALS_APTA!$A$4:$AV$126,$L107,FALSE))</f>
        <v>0</v>
      </c>
      <c r="Y107" s="28">
        <f>IF(Y95=0,0,VLOOKUP(Y95,FAC_TOTALS_APTA!$A$4:$AV$126,$L107,FALSE))</f>
        <v>0</v>
      </c>
      <c r="Z107" s="28">
        <f>IF(Z95=0,0,VLOOKUP(Z95,FAC_TOTALS_APTA!$A$4:$AV$126,$L107,FALSE))</f>
        <v>0</v>
      </c>
      <c r="AA107" s="28">
        <f>IF(AA95=0,0,VLOOKUP(AA95,FAC_TOTALS_APTA!$A$4:$AV$126,$L107,FALSE))</f>
        <v>0</v>
      </c>
      <c r="AB107" s="28">
        <f>IF(AB95=0,0,VLOOKUP(AB95,FAC_TOTALS_APTA!$A$4:$AV$126,$L107,FALSE))</f>
        <v>0</v>
      </c>
      <c r="AC107" s="31">
        <f t="shared" si="34"/>
        <v>-1968427.00032227</v>
      </c>
      <c r="AD107" s="32">
        <f>AC107/G111</f>
        <v>-1.7497722100094917E-3</v>
      </c>
      <c r="AE107" s="102"/>
    </row>
    <row r="108" spans="1:31" x14ac:dyDescent="0.25">
      <c r="B108" s="24" t="s">
        <v>64</v>
      </c>
      <c r="C108" s="27"/>
      <c r="D108" s="103" t="s">
        <v>43</v>
      </c>
      <c r="E108" s="54"/>
      <c r="F108" s="5">
        <f>MATCH($D108,FAC_TOTALS_APTA!$A$2:$AV$2,)</f>
        <v>24</v>
      </c>
      <c r="G108" s="124">
        <f>VLOOKUP(G95,FAC_TOTALS_APTA!$A$4:$AV$126,$F108,FALSE)</f>
        <v>0</v>
      </c>
      <c r="H108" s="124">
        <f>VLOOKUP(H95,FAC_TOTALS_APTA!$A$4:$AV$126,$F108,FALSE)</f>
        <v>0</v>
      </c>
      <c r="I108" s="29" t="str">
        <f t="shared" si="31"/>
        <v>-</v>
      </c>
      <c r="J108" s="30" t="str">
        <f t="shared" ref="J108:J109" si="35">IF(C108="Log","_log","")</f>
        <v/>
      </c>
      <c r="K108" s="30" t="str">
        <f t="shared" si="33"/>
        <v>BIKE_SHARE_FAC</v>
      </c>
      <c r="L108" s="5">
        <f>MATCH($K108,FAC_TOTALS_APTA!$A$2:$AT$2,)</f>
        <v>38</v>
      </c>
      <c r="M108" s="28">
        <f>IF(M95=0,0,VLOOKUP(M95,FAC_TOTALS_APTA!$A$4:$AV$126,$L108,FALSE))</f>
        <v>0</v>
      </c>
      <c r="N108" s="28">
        <f>IF(N95=0,0,VLOOKUP(N95,FAC_TOTALS_APTA!$A$4:$AV$126,$L108,FALSE))</f>
        <v>0</v>
      </c>
      <c r="O108" s="28">
        <f>IF(O95=0,0,VLOOKUP(O95,FAC_TOTALS_APTA!$A$4:$AV$126,$L108,FALSE))</f>
        <v>0</v>
      </c>
      <c r="P108" s="28">
        <f>IF(P95=0,0,VLOOKUP(P95,FAC_TOTALS_APTA!$A$4:$AV$126,$L108,FALSE))</f>
        <v>0</v>
      </c>
      <c r="Q108" s="28">
        <f>IF(Q95=0,0,VLOOKUP(Q95,FAC_TOTALS_APTA!$A$4:$AV$126,$L108,FALSE))</f>
        <v>0</v>
      </c>
      <c r="R108" s="28">
        <f>IF(R95=0,0,VLOOKUP(R95,FAC_TOTALS_APTA!$A$4:$AV$126,$L108,FALSE))</f>
        <v>0</v>
      </c>
      <c r="S108" s="28">
        <f>IF(S95=0,0,VLOOKUP(S95,FAC_TOTALS_APTA!$A$4:$AV$126,$L108,FALSE))</f>
        <v>0</v>
      </c>
      <c r="T108" s="28">
        <f>IF(T95=0,0,VLOOKUP(T95,FAC_TOTALS_APTA!$A$4:$AV$126,$L108,FALSE))</f>
        <v>0</v>
      </c>
      <c r="U108" s="28">
        <f>IF(U95=0,0,VLOOKUP(U95,FAC_TOTALS_APTA!$A$4:$AV$126,$L108,FALSE))</f>
        <v>0</v>
      </c>
      <c r="V108" s="28">
        <f>IF(V95=0,0,VLOOKUP(V95,FAC_TOTALS_APTA!$A$4:$AV$126,$L108,FALSE))</f>
        <v>0</v>
      </c>
      <c r="W108" s="28">
        <f>IF(W95=0,0,VLOOKUP(W95,FAC_TOTALS_APTA!$A$4:$AV$126,$L108,FALSE))</f>
        <v>0</v>
      </c>
      <c r="X108" s="28">
        <f>IF(X95=0,0,VLOOKUP(X95,FAC_TOTALS_APTA!$A$4:$AV$126,$L108,FALSE))</f>
        <v>0</v>
      </c>
      <c r="Y108" s="28">
        <f>IF(Y95=0,0,VLOOKUP(Y95,FAC_TOTALS_APTA!$A$4:$AV$126,$L108,FALSE))</f>
        <v>0</v>
      </c>
      <c r="Z108" s="28">
        <f>IF(Z95=0,0,VLOOKUP(Z95,FAC_TOTALS_APTA!$A$4:$AV$126,$L108,FALSE))</f>
        <v>0</v>
      </c>
      <c r="AA108" s="28">
        <f>IF(AA95=0,0,VLOOKUP(AA95,FAC_TOTALS_APTA!$A$4:$AV$126,$L108,FALSE))</f>
        <v>0</v>
      </c>
      <c r="AB108" s="28">
        <f>IF(AB95=0,0,VLOOKUP(AB95,FAC_TOTALS_APTA!$A$4:$AV$126,$L108,FALSE))</f>
        <v>0</v>
      </c>
      <c r="AC108" s="31">
        <f t="shared" si="34"/>
        <v>0</v>
      </c>
      <c r="AD108" s="32">
        <f>AC108/G111</f>
        <v>0</v>
      </c>
      <c r="AE108" s="102"/>
    </row>
    <row r="109" spans="1:31" x14ac:dyDescent="0.25">
      <c r="B109" s="7" t="s">
        <v>65</v>
      </c>
      <c r="C109" s="26"/>
      <c r="D109" s="128" t="s">
        <v>44</v>
      </c>
      <c r="E109" s="55"/>
      <c r="F109" s="6">
        <f>MATCH($D109,FAC_TOTALS_APTA!$A$2:$AV$2,)</f>
        <v>25</v>
      </c>
      <c r="G109" s="130">
        <f>VLOOKUP(G95,FAC_TOTALS_APTA!$A$4:$AV$126,$F109,FALSE)</f>
        <v>0</v>
      </c>
      <c r="H109" s="130">
        <f>VLOOKUP(H95,FAC_TOTALS_APTA!$A$4:$AV$126,$F109,FALSE)</f>
        <v>0</v>
      </c>
      <c r="I109" s="35" t="str">
        <f t="shared" si="31"/>
        <v>-</v>
      </c>
      <c r="J109" s="36" t="str">
        <f t="shared" si="35"/>
        <v/>
      </c>
      <c r="K109" s="36" t="str">
        <f t="shared" si="33"/>
        <v>scooter_flag_FAC</v>
      </c>
      <c r="L109" s="6">
        <f>MATCH($K109,FAC_TOTALS_APTA!$A$2:$AT$2,)</f>
        <v>39</v>
      </c>
      <c r="M109" s="37">
        <f>IF(M95=0,0,VLOOKUP(M95,FAC_TOTALS_APTA!$A$4:$AV$126,$L109,FALSE))</f>
        <v>0</v>
      </c>
      <c r="N109" s="37">
        <f>IF(N95=0,0,VLOOKUP(N95,FAC_TOTALS_APTA!$A$4:$AV$126,$L109,FALSE))</f>
        <v>0</v>
      </c>
      <c r="O109" s="37">
        <f>IF(O95=0,0,VLOOKUP(O95,FAC_TOTALS_APTA!$A$4:$AV$126,$L109,FALSE))</f>
        <v>0</v>
      </c>
      <c r="P109" s="37">
        <f>IF(P95=0,0,VLOOKUP(P95,FAC_TOTALS_APTA!$A$4:$AV$126,$L109,FALSE))</f>
        <v>0</v>
      </c>
      <c r="Q109" s="37">
        <f>IF(Q95=0,0,VLOOKUP(Q95,FAC_TOTALS_APTA!$A$4:$AV$126,$L109,FALSE))</f>
        <v>0</v>
      </c>
      <c r="R109" s="37">
        <f>IF(R95=0,0,VLOOKUP(R95,FAC_TOTALS_APTA!$A$4:$AV$126,$L109,FALSE))</f>
        <v>0</v>
      </c>
      <c r="S109" s="37">
        <f>IF(S95=0,0,VLOOKUP(S95,FAC_TOTALS_APTA!$A$4:$AV$126,$L109,FALSE))</f>
        <v>0</v>
      </c>
      <c r="T109" s="37">
        <f>IF(T95=0,0,VLOOKUP(T95,FAC_TOTALS_APTA!$A$4:$AV$126,$L109,FALSE))</f>
        <v>0</v>
      </c>
      <c r="U109" s="37">
        <f>IF(U95=0,0,VLOOKUP(U95,FAC_TOTALS_APTA!$A$4:$AV$126,$L109,FALSE))</f>
        <v>0</v>
      </c>
      <c r="V109" s="37">
        <f>IF(V95=0,0,VLOOKUP(V95,FAC_TOTALS_APTA!$A$4:$AV$126,$L109,FALSE))</f>
        <v>0</v>
      </c>
      <c r="W109" s="37">
        <f>IF(W95=0,0,VLOOKUP(W95,FAC_TOTALS_APTA!$A$4:$AV$126,$L109,FALSE))</f>
        <v>0</v>
      </c>
      <c r="X109" s="37">
        <f>IF(X95=0,0,VLOOKUP(X95,FAC_TOTALS_APTA!$A$4:$AV$126,$L109,FALSE))</f>
        <v>0</v>
      </c>
      <c r="Y109" s="37">
        <f>IF(Y95=0,0,VLOOKUP(Y95,FAC_TOTALS_APTA!$A$4:$AV$126,$L109,FALSE))</f>
        <v>0</v>
      </c>
      <c r="Z109" s="37">
        <f>IF(Z95=0,0,VLOOKUP(Z95,FAC_TOTALS_APTA!$A$4:$AV$126,$L109,FALSE))</f>
        <v>0</v>
      </c>
      <c r="AA109" s="37">
        <f>IF(AA95=0,0,VLOOKUP(AA95,FAC_TOTALS_APTA!$A$4:$AV$126,$L109,FALSE))</f>
        <v>0</v>
      </c>
      <c r="AB109" s="37">
        <f>IF(AB95=0,0,VLOOKUP(AB95,FAC_TOTALS_APTA!$A$4:$AV$126,$L109,FALSE))</f>
        <v>0</v>
      </c>
      <c r="AC109" s="38">
        <f t="shared" si="34"/>
        <v>0</v>
      </c>
      <c r="AD109" s="39">
        <f>AC109/G111</f>
        <v>0</v>
      </c>
      <c r="AE109" s="102"/>
    </row>
    <row r="110" spans="1:31" x14ac:dyDescent="0.25">
      <c r="B110" s="40" t="s">
        <v>53</v>
      </c>
      <c r="C110" s="41"/>
      <c r="D110" s="40" t="s">
        <v>45</v>
      </c>
      <c r="E110" s="42"/>
      <c r="F110" s="43"/>
      <c r="G110" s="140"/>
      <c r="H110" s="140"/>
      <c r="I110" s="45"/>
      <c r="J110" s="46"/>
      <c r="K110" s="46" t="str">
        <f t="shared" si="33"/>
        <v>New_Reporter_FAC</v>
      </c>
      <c r="L110" s="43">
        <f>MATCH($K110,FAC_TOTALS_APTA!$A$2:$AT$2,)</f>
        <v>43</v>
      </c>
      <c r="M110" s="44">
        <f>IF(M95=0,0,VLOOKUP(M95,FAC_TOTALS_APTA!$A$4:$AV$126,$L110,FALSE))</f>
        <v>0</v>
      </c>
      <c r="N110" s="44">
        <f>IF(N95=0,0,VLOOKUP(N95,FAC_TOTALS_APTA!$A$4:$AV$126,$L110,FALSE))</f>
        <v>0</v>
      </c>
      <c r="O110" s="44">
        <f>IF(O95=0,0,VLOOKUP(O95,FAC_TOTALS_APTA!$A$4:$AV$126,$L110,FALSE))</f>
        <v>0</v>
      </c>
      <c r="P110" s="44">
        <f>IF(P95=0,0,VLOOKUP(P95,FAC_TOTALS_APTA!$A$4:$AV$126,$L110,FALSE))</f>
        <v>0</v>
      </c>
      <c r="Q110" s="44">
        <f>IF(Q95=0,0,VLOOKUP(Q95,FAC_TOTALS_APTA!$A$4:$AV$126,$L110,FALSE))</f>
        <v>0</v>
      </c>
      <c r="R110" s="44">
        <f>IF(R95=0,0,VLOOKUP(R95,FAC_TOTALS_APTA!$A$4:$AV$126,$L110,FALSE))</f>
        <v>0</v>
      </c>
      <c r="S110" s="44">
        <f>IF(S95=0,0,VLOOKUP(S95,FAC_TOTALS_APTA!$A$4:$AV$126,$L110,FALSE))</f>
        <v>0</v>
      </c>
      <c r="T110" s="44">
        <f>IF(T95=0,0,VLOOKUP(T95,FAC_TOTALS_APTA!$A$4:$AV$126,$L110,FALSE))</f>
        <v>0</v>
      </c>
      <c r="U110" s="44">
        <f>IF(U95=0,0,VLOOKUP(U95,FAC_TOTALS_APTA!$A$4:$AV$126,$L110,FALSE))</f>
        <v>0</v>
      </c>
      <c r="V110" s="44">
        <f>IF(V95=0,0,VLOOKUP(V95,FAC_TOTALS_APTA!$A$4:$AV$126,$L110,FALSE))</f>
        <v>0</v>
      </c>
      <c r="W110" s="44">
        <f>IF(W95=0,0,VLOOKUP(W95,FAC_TOTALS_APTA!$A$4:$AV$126,$L110,FALSE))</f>
        <v>0</v>
      </c>
      <c r="X110" s="44">
        <f>IF(X95=0,0,VLOOKUP(X95,FAC_TOTALS_APTA!$A$4:$AV$126,$L110,FALSE))</f>
        <v>0</v>
      </c>
      <c r="Y110" s="44">
        <f>IF(Y95=0,0,VLOOKUP(Y95,FAC_TOTALS_APTA!$A$4:$AV$126,$L110,FALSE))</f>
        <v>0</v>
      </c>
      <c r="Z110" s="44">
        <f>IF(Z95=0,0,VLOOKUP(Z95,FAC_TOTALS_APTA!$A$4:$AV$126,$L110,FALSE))</f>
        <v>0</v>
      </c>
      <c r="AA110" s="44">
        <f>IF(AA95=0,0,VLOOKUP(AA95,FAC_TOTALS_APTA!$A$4:$AV$126,$L110,FALSE))</f>
        <v>0</v>
      </c>
      <c r="AB110" s="44">
        <f>IF(AB95=0,0,VLOOKUP(AB95,FAC_TOTALS_APTA!$A$4:$AV$126,$L110,FALSE))</f>
        <v>0</v>
      </c>
      <c r="AC110" s="47">
        <f>SUM(M110:AB110)</f>
        <v>0</v>
      </c>
      <c r="AD110" s="48">
        <f>AC110/G112</f>
        <v>0</v>
      </c>
    </row>
    <row r="111" spans="1:31" s="106" customFormat="1" ht="15.75" customHeight="1" x14ac:dyDescent="0.25">
      <c r="A111" s="105"/>
      <c r="B111" s="24" t="s">
        <v>66</v>
      </c>
      <c r="C111" s="27"/>
      <c r="D111" s="5" t="s">
        <v>6</v>
      </c>
      <c r="E111" s="54"/>
      <c r="F111" s="5">
        <f>MATCH($D111,FAC_TOTALS_APTA!$A$2:$AT$2,)</f>
        <v>10</v>
      </c>
      <c r="G111" s="116">
        <f>VLOOKUP(G95,FAC_TOTALS_APTA!$A$4:$AV$126,$F111,FALSE)</f>
        <v>1124961860.2135601</v>
      </c>
      <c r="H111" s="116">
        <f>VLOOKUP(H95,FAC_TOTALS_APTA!$A$4:$AT$126,$F111,FALSE)</f>
        <v>1096055446.5488601</v>
      </c>
      <c r="I111" s="111">
        <f t="shared" ref="I111" si="36">H111/G111-1</f>
        <v>-2.5695461052530733E-2</v>
      </c>
      <c r="J111" s="30"/>
      <c r="K111" s="30"/>
      <c r="L111" s="5"/>
      <c r="M111" s="28" t="e">
        <f t="shared" ref="M111:AB111" si="37">SUM(M97:M104)</f>
        <v>#REF!</v>
      </c>
      <c r="N111" s="28" t="e">
        <f t="shared" si="37"/>
        <v>#REF!</v>
      </c>
      <c r="O111" s="28" t="e">
        <f t="shared" si="37"/>
        <v>#REF!</v>
      </c>
      <c r="P111" s="28" t="e">
        <f t="shared" si="37"/>
        <v>#REF!</v>
      </c>
      <c r="Q111" s="28" t="e">
        <f t="shared" si="37"/>
        <v>#REF!</v>
      </c>
      <c r="R111" s="28" t="e">
        <f t="shared" si="37"/>
        <v>#REF!</v>
      </c>
      <c r="S111" s="28" t="e">
        <f t="shared" si="37"/>
        <v>#REF!</v>
      </c>
      <c r="T111" s="28" t="e">
        <f t="shared" si="37"/>
        <v>#REF!</v>
      </c>
      <c r="U111" s="28" t="e">
        <f t="shared" si="37"/>
        <v>#REF!</v>
      </c>
      <c r="V111" s="28" t="e">
        <f t="shared" si="37"/>
        <v>#REF!</v>
      </c>
      <c r="W111" s="28">
        <f t="shared" si="37"/>
        <v>0</v>
      </c>
      <c r="X111" s="28">
        <f t="shared" si="37"/>
        <v>0</v>
      </c>
      <c r="Y111" s="28">
        <f t="shared" si="37"/>
        <v>0</v>
      </c>
      <c r="Z111" s="28">
        <f t="shared" si="37"/>
        <v>0</v>
      </c>
      <c r="AA111" s="28">
        <f t="shared" si="37"/>
        <v>0</v>
      </c>
      <c r="AB111" s="28">
        <f t="shared" si="37"/>
        <v>0</v>
      </c>
      <c r="AC111" s="31">
        <f>H111-G111</f>
        <v>-28906413.664700031</v>
      </c>
      <c r="AD111" s="32">
        <f>I111</f>
        <v>-2.5695461052530733E-2</v>
      </c>
      <c r="AE111" s="105"/>
    </row>
    <row r="112" spans="1:31" ht="13.5" customHeight="1" thickBot="1" x14ac:dyDescent="0.3">
      <c r="B112" s="8" t="s">
        <v>50</v>
      </c>
      <c r="C112" s="22"/>
      <c r="D112" s="22" t="s">
        <v>4</v>
      </c>
      <c r="E112" s="22"/>
      <c r="F112" s="22">
        <f>MATCH($D112,FAC_TOTALS_APTA!$A$2:$AT$2,)</f>
        <v>8</v>
      </c>
      <c r="G112" s="113">
        <f>VLOOKUP(G95,FAC_TOTALS_APTA!$A$4:$AT$126,$F112,FALSE)</f>
        <v>1201007994</v>
      </c>
      <c r="H112" s="113">
        <f>VLOOKUP(H95,FAC_TOTALS_APTA!$A$4:$AT$126,$F112,FALSE)</f>
        <v>1032661299</v>
      </c>
      <c r="I112" s="112">
        <f t="shared" ref="I112" si="38">H112/G112-1</f>
        <v>-0.14017116941854424</v>
      </c>
      <c r="J112" s="49"/>
      <c r="K112" s="49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50">
        <f>H112-G112</f>
        <v>-168346695</v>
      </c>
      <c r="AD112" s="51">
        <f>I112</f>
        <v>-0.14017116941854424</v>
      </c>
    </row>
    <row r="113" spans="2:31" ht="14.25" thickTop="1" thickBot="1" x14ac:dyDescent="0.3">
      <c r="B113" s="56" t="s">
        <v>67</v>
      </c>
      <c r="C113" s="57"/>
      <c r="D113" s="57"/>
      <c r="E113" s="58"/>
      <c r="F113" s="57"/>
      <c r="G113" s="153"/>
      <c r="H113" s="153"/>
      <c r="I113" s="59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1">
        <f>AD112-AD111</f>
        <v>-0.11447570836601351</v>
      </c>
    </row>
    <row r="114" spans="2:31" ht="13.5" thickTop="1" x14ac:dyDescent="0.25">
      <c r="AE114" s="102"/>
    </row>
    <row r="115" spans="2:31" x14ac:dyDescent="0.25">
      <c r="AE115" s="102"/>
    </row>
  </sheetData>
  <mergeCells count="8">
    <mergeCell ref="G92:I92"/>
    <mergeCell ref="AC92:AD92"/>
    <mergeCell ref="G8:I8"/>
    <mergeCell ref="AC8:AD8"/>
    <mergeCell ref="G36:I36"/>
    <mergeCell ref="AC36:AD36"/>
    <mergeCell ref="G64:I64"/>
    <mergeCell ref="AC64:AD6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showGridLines="0" workbookViewId="0">
      <selection activeCell="D17" sqref="D17"/>
    </sheetView>
  </sheetViews>
  <sheetFormatPr defaultColWidth="11" defaultRowHeight="12.75" x14ac:dyDescent="0.25"/>
  <cols>
    <col min="1" max="1" width="11" style="9"/>
    <col min="2" max="2" width="32.625" style="10" bestFit="1" customWidth="1"/>
    <col min="3" max="3" width="5.375" style="11" customWidth="1"/>
    <col min="4" max="4" width="25.375" style="11" customWidth="1"/>
    <col min="5" max="5" width="5.25" style="12" bestFit="1" customWidth="1"/>
    <col min="6" max="6" width="11" style="11" hidden="1" customWidth="1"/>
    <col min="7" max="8" width="11.75" style="106" bestFit="1" customWidth="1"/>
    <col min="9" max="9" width="6.75" style="13" bestFit="1" customWidth="1"/>
    <col min="10" max="10" width="11" style="11" hidden="1" customWidth="1"/>
    <col min="11" max="11" width="24.625" style="11" hidden="1" customWidth="1"/>
    <col min="12" max="12" width="12.625" style="11" hidden="1" customWidth="1"/>
    <col min="13" max="13" width="13.625" style="11" hidden="1" customWidth="1"/>
    <col min="14" max="14" width="13.125" style="11" hidden="1" customWidth="1"/>
    <col min="15" max="15" width="11.125" style="11" hidden="1" customWidth="1"/>
    <col min="16" max="28" width="11.625" style="11" hidden="1" customWidth="1"/>
    <col min="29" max="29" width="16.5" style="11" hidden="1" customWidth="1"/>
    <col min="30" max="30" width="12.125" style="11" customWidth="1"/>
    <col min="31" max="31" width="11" style="9"/>
    <col min="32" max="16384" width="11" style="11"/>
  </cols>
  <sheetData>
    <row r="1" spans="1:31" x14ac:dyDescent="0.25">
      <c r="B1" s="10" t="s">
        <v>36</v>
      </c>
      <c r="C1" s="11">
        <v>2012</v>
      </c>
    </row>
    <row r="2" spans="1:31" x14ac:dyDescent="0.25">
      <c r="B2" s="14" t="s">
        <v>37</v>
      </c>
      <c r="C2" s="9">
        <v>2018</v>
      </c>
      <c r="D2" s="9"/>
    </row>
    <row r="3" spans="1:31" s="9" customFormat="1" x14ac:dyDescent="0.25">
      <c r="B3" s="17" t="s">
        <v>25</v>
      </c>
      <c r="E3" s="5"/>
      <c r="G3" s="105"/>
      <c r="H3" s="105"/>
      <c r="I3" s="16"/>
    </row>
    <row r="4" spans="1:31" x14ac:dyDescent="0.25">
      <c r="B4" s="14" t="s">
        <v>16</v>
      </c>
      <c r="C4" s="15" t="s">
        <v>17</v>
      </c>
      <c r="D4" s="9"/>
      <c r="E4" s="5"/>
      <c r="F4" s="9"/>
      <c r="G4" s="105"/>
      <c r="H4" s="105"/>
      <c r="I4" s="16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1" x14ac:dyDescent="0.25">
      <c r="B5" s="14"/>
      <c r="C5" s="15"/>
      <c r="D5" s="9"/>
      <c r="E5" s="5"/>
      <c r="F5" s="9"/>
      <c r="G5" s="105"/>
      <c r="H5" s="105"/>
      <c r="I5" s="16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1" x14ac:dyDescent="0.25">
      <c r="B6" s="17" t="s">
        <v>26</v>
      </c>
      <c r="C6" s="18">
        <v>0</v>
      </c>
      <c r="D6" s="9"/>
      <c r="E6" s="5"/>
      <c r="F6" s="9"/>
      <c r="G6" s="105"/>
      <c r="H6" s="105"/>
      <c r="I6" s="1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1" ht="13.5" thickBot="1" x14ac:dyDescent="0.3">
      <c r="B7" s="19" t="s">
        <v>32</v>
      </c>
      <c r="C7" s="20">
        <v>1</v>
      </c>
      <c r="D7" s="21"/>
      <c r="E7" s="22"/>
      <c r="F7" s="21"/>
      <c r="G7" s="156"/>
      <c r="H7" s="156"/>
      <c r="I7" s="23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1" ht="13.5" thickTop="1" x14ac:dyDescent="0.25">
      <c r="B8" s="60"/>
      <c r="C8" s="61"/>
      <c r="D8" s="61"/>
      <c r="E8" s="61"/>
      <c r="F8" s="61"/>
      <c r="G8" s="165" t="s">
        <v>51</v>
      </c>
      <c r="H8" s="165"/>
      <c r="I8" s="16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165" t="s">
        <v>55</v>
      </c>
      <c r="AD8" s="165"/>
    </row>
    <row r="9" spans="1:31" x14ac:dyDescent="0.25">
      <c r="B9" s="7" t="s">
        <v>18</v>
      </c>
      <c r="C9" s="26" t="s">
        <v>19</v>
      </c>
      <c r="D9" s="6" t="s">
        <v>20</v>
      </c>
      <c r="E9" s="6"/>
      <c r="F9" s="6"/>
      <c r="G9" s="127">
        <f>$C$1</f>
        <v>2012</v>
      </c>
      <c r="H9" s="127">
        <f>$C$2</f>
        <v>2018</v>
      </c>
      <c r="I9" s="26" t="s">
        <v>22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 t="s">
        <v>24</v>
      </c>
      <c r="AD9" s="26" t="s">
        <v>22</v>
      </c>
    </row>
    <row r="10" spans="1:31" s="12" customFormat="1" hidden="1" x14ac:dyDescent="0.25">
      <c r="A10" s="5"/>
      <c r="B10" s="24"/>
      <c r="C10" s="27"/>
      <c r="D10" s="5"/>
      <c r="E10" s="5"/>
      <c r="F10" s="5"/>
      <c r="G10" s="103"/>
      <c r="H10" s="103"/>
      <c r="I10" s="27"/>
      <c r="J10" s="5"/>
      <c r="K10" s="5"/>
      <c r="L10" s="5"/>
      <c r="M10" s="5">
        <v>1</v>
      </c>
      <c r="N10" s="5">
        <v>2</v>
      </c>
      <c r="O10" s="5">
        <v>3</v>
      </c>
      <c r="P10" s="5">
        <v>4</v>
      </c>
      <c r="Q10" s="5">
        <v>5</v>
      </c>
      <c r="R10" s="5">
        <v>6</v>
      </c>
      <c r="S10" s="5">
        <v>7</v>
      </c>
      <c r="T10" s="5">
        <v>8</v>
      </c>
      <c r="U10" s="5">
        <v>9</v>
      </c>
      <c r="V10" s="5">
        <v>10</v>
      </c>
      <c r="W10" s="5">
        <v>11</v>
      </c>
      <c r="X10" s="5">
        <v>12</v>
      </c>
      <c r="Y10" s="5">
        <v>13</v>
      </c>
      <c r="Z10" s="5">
        <v>14</v>
      </c>
      <c r="AA10" s="5">
        <v>15</v>
      </c>
      <c r="AB10" s="5">
        <v>16</v>
      </c>
      <c r="AC10" s="5"/>
      <c r="AD10" s="5"/>
      <c r="AE10" s="5"/>
    </row>
    <row r="11" spans="1:31" hidden="1" x14ac:dyDescent="0.25">
      <c r="B11" s="114"/>
      <c r="C11" s="115"/>
      <c r="D11" s="103"/>
      <c r="E11" s="5"/>
      <c r="F11" s="5"/>
      <c r="G11" s="103" t="str">
        <f>CONCATENATE($C6,"_",$C7,"_",G9)</f>
        <v>0_1_2012</v>
      </c>
      <c r="H11" s="103" t="str">
        <f>CONCATENATE($C6,"_",$C7,"_",H9)</f>
        <v>0_1_2018</v>
      </c>
      <c r="I11" s="27"/>
      <c r="J11" s="5"/>
      <c r="K11" s="5"/>
      <c r="L11" s="5"/>
      <c r="M11" s="5" t="str">
        <f>IF($G9+M10&gt;$H9,0,CONCATENATE($C6,"_",$C7,"_",$G9+M10))</f>
        <v>0_1_2013</v>
      </c>
      <c r="N11" s="5" t="str">
        <f t="shared" ref="N11:AB11" si="0">IF($G9+N10&gt;$H9,0,CONCATENATE($C6,"_",$C7,"_",$G9+N10))</f>
        <v>0_1_2014</v>
      </c>
      <c r="O11" s="5" t="str">
        <f t="shared" si="0"/>
        <v>0_1_2015</v>
      </c>
      <c r="P11" s="5" t="str">
        <f t="shared" si="0"/>
        <v>0_1_2016</v>
      </c>
      <c r="Q11" s="5" t="str">
        <f t="shared" si="0"/>
        <v>0_1_2017</v>
      </c>
      <c r="R11" s="5" t="str">
        <f t="shared" si="0"/>
        <v>0_1_2018</v>
      </c>
      <c r="S11" s="5">
        <f t="shared" si="0"/>
        <v>0</v>
      </c>
      <c r="T11" s="5">
        <f t="shared" si="0"/>
        <v>0</v>
      </c>
      <c r="U11" s="5">
        <f t="shared" si="0"/>
        <v>0</v>
      </c>
      <c r="V11" s="5">
        <f t="shared" si="0"/>
        <v>0</v>
      </c>
      <c r="W11" s="5">
        <f t="shared" si="0"/>
        <v>0</v>
      </c>
      <c r="X11" s="5">
        <f t="shared" si="0"/>
        <v>0</v>
      </c>
      <c r="Y11" s="5">
        <f t="shared" si="0"/>
        <v>0</v>
      </c>
      <c r="Z11" s="5">
        <f t="shared" si="0"/>
        <v>0</v>
      </c>
      <c r="AA11" s="5">
        <f t="shared" si="0"/>
        <v>0</v>
      </c>
      <c r="AB11" s="5">
        <f t="shared" si="0"/>
        <v>0</v>
      </c>
      <c r="AC11" s="5"/>
      <c r="AD11" s="5"/>
    </row>
    <row r="12" spans="1:31" hidden="1" x14ac:dyDescent="0.25">
      <c r="B12" s="114"/>
      <c r="C12" s="115"/>
      <c r="D12" s="103"/>
      <c r="E12" s="5"/>
      <c r="F12" s="5" t="s">
        <v>23</v>
      </c>
      <c r="G12" s="116"/>
      <c r="H12" s="116"/>
      <c r="I12" s="27"/>
      <c r="J12" s="5"/>
      <c r="K12" s="5"/>
      <c r="L12" s="5" t="s">
        <v>23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1" s="12" customFormat="1" x14ac:dyDescent="0.25">
      <c r="A13" s="5"/>
      <c r="B13" s="114" t="s">
        <v>31</v>
      </c>
      <c r="C13" s="115" t="s">
        <v>21</v>
      </c>
      <c r="D13" s="103" t="s">
        <v>84</v>
      </c>
      <c r="E13" s="54"/>
      <c r="F13" s="5">
        <f>MATCH($D13,FAC_TOTALS_APTA!$A$2:$AV$2,)</f>
        <v>12</v>
      </c>
      <c r="G13" s="116">
        <f>VLOOKUP(G11,FAC_TOTALS_APTA!$A$4:$AV$126,$F13,FALSE)</f>
        <v>63654979.010831997</v>
      </c>
      <c r="H13" s="116">
        <f>VLOOKUP(H11,FAC_TOTALS_APTA!$A$4:$AV$126,$F13,FALSE)</f>
        <v>66335689.749269299</v>
      </c>
      <c r="I13" s="29">
        <f>IFERROR(H13/G13-1,"-")</f>
        <v>4.2113135218866837E-2</v>
      </c>
      <c r="J13" s="30" t="str">
        <f>IF(C13="Log","_log","")</f>
        <v>_log</v>
      </c>
      <c r="K13" s="30" t="str">
        <f>CONCATENATE(D13,J13,"_FAC")</f>
        <v>VRM_ADJ_log_FAC</v>
      </c>
      <c r="L13" s="5">
        <f>MATCH($K13,FAC_TOTALS_APTA!$A$2:$AT$2,)</f>
        <v>26</v>
      </c>
      <c r="M13" s="28">
        <f>IF(M11=0,0,VLOOKUP(M11,FAC_TOTALS_APTA!$A$4:$AV$126,$L13,FALSE))</f>
        <v>20611946.027904399</v>
      </c>
      <c r="N13" s="28">
        <f>IF(N11=0,0,VLOOKUP(N11,FAC_TOTALS_APTA!$A$4:$AV$126,$L13,FALSE))</f>
        <v>3784425.1959611299</v>
      </c>
      <c r="O13" s="28">
        <f>IF(O11=0,0,VLOOKUP(O11,FAC_TOTALS_APTA!$A$4:$AV$126,$L13,FALSE))</f>
        <v>21751047.580844399</v>
      </c>
      <c r="P13" s="28">
        <f>IF(P11=0,0,VLOOKUP(P11,FAC_TOTALS_APTA!$A$4:$AV$126,$L13,FALSE))</f>
        <v>20839690.032511398</v>
      </c>
      <c r="Q13" s="28">
        <f>IF(Q11=0,0,VLOOKUP(Q11,FAC_TOTALS_APTA!$A$4:$AV$126,$L13,FALSE))</f>
        <v>10598089.568124801</v>
      </c>
      <c r="R13" s="28">
        <f>IF(R11=0,0,VLOOKUP(R11,FAC_TOTALS_APTA!$A$4:$AV$126,$L13,FALSE))</f>
        <v>8169173.1265147496</v>
      </c>
      <c r="S13" s="28">
        <f>IF(S11=0,0,VLOOKUP(S11,FAC_TOTALS_APTA!$A$4:$AV$126,$L13,FALSE))</f>
        <v>0</v>
      </c>
      <c r="T13" s="28">
        <f>IF(T11=0,0,VLOOKUP(T11,FAC_TOTALS_APTA!$A$4:$AV$126,$L13,FALSE))</f>
        <v>0</v>
      </c>
      <c r="U13" s="28">
        <f>IF(U11=0,0,VLOOKUP(U11,FAC_TOTALS_APTA!$A$4:$AV$126,$L13,FALSE))</f>
        <v>0</v>
      </c>
      <c r="V13" s="28">
        <f>IF(V11=0,0,VLOOKUP(V11,FAC_TOTALS_APTA!$A$4:$AV$126,$L13,FALSE))</f>
        <v>0</v>
      </c>
      <c r="W13" s="28">
        <f>IF(W11=0,0,VLOOKUP(W11,FAC_TOTALS_APTA!$A$4:$AV$126,$L13,FALSE))</f>
        <v>0</v>
      </c>
      <c r="X13" s="28">
        <f>IF(X11=0,0,VLOOKUP(X11,FAC_TOTALS_APTA!$A$4:$AV$126,$L13,FALSE))</f>
        <v>0</v>
      </c>
      <c r="Y13" s="28">
        <f>IF(Y11=0,0,VLOOKUP(Y11,FAC_TOTALS_APTA!$A$4:$AV$126,$L13,FALSE))</f>
        <v>0</v>
      </c>
      <c r="Z13" s="28">
        <f>IF(Z11=0,0,VLOOKUP(Z11,FAC_TOTALS_APTA!$A$4:$AV$126,$L13,FALSE))</f>
        <v>0</v>
      </c>
      <c r="AA13" s="28">
        <f>IF(AA11=0,0,VLOOKUP(AA11,FAC_TOTALS_APTA!$A$4:$AV$126,$L13,FALSE))</f>
        <v>0</v>
      </c>
      <c r="AB13" s="28">
        <f>IF(AB11=0,0,VLOOKUP(AB11,FAC_TOTALS_APTA!$A$4:$AV$126,$L13,FALSE))</f>
        <v>0</v>
      </c>
      <c r="AC13" s="31">
        <f>SUM(M13:AB13)</f>
        <v>85754371.531860873</v>
      </c>
      <c r="AD13" s="32">
        <f>AC13/G27</f>
        <v>3.4056167646117817E-2</v>
      </c>
      <c r="AE13" s="5"/>
    </row>
    <row r="14" spans="1:31" s="12" customFormat="1" x14ac:dyDescent="0.25">
      <c r="A14" s="5"/>
      <c r="B14" s="114" t="s">
        <v>52</v>
      </c>
      <c r="C14" s="115" t="s">
        <v>21</v>
      </c>
      <c r="D14" s="103" t="s">
        <v>94</v>
      </c>
      <c r="E14" s="54"/>
      <c r="F14" s="5">
        <f>MATCH($D14,FAC_TOTALS_APTA!$A$2:$AV$2,)</f>
        <v>13</v>
      </c>
      <c r="G14" s="122">
        <f>VLOOKUP(G11,FAC_TOTALS_APTA!$A$4:$AV$126,$F14,FALSE)</f>
        <v>1.03319372827068</v>
      </c>
      <c r="H14" s="122">
        <f>VLOOKUP(H11,FAC_TOTALS_APTA!$A$4:$AV$126,$F14,FALSE)</f>
        <v>1.03280582691442</v>
      </c>
      <c r="I14" s="29">
        <f t="shared" ref="I14:I25" si="1">IFERROR(H14/G14-1,"-")</f>
        <v>-3.75439131738875E-4</v>
      </c>
      <c r="J14" s="30" t="str">
        <f t="shared" ref="J14:J25" si="2">IF(C14="Log","_log","")</f>
        <v>_log</v>
      </c>
      <c r="K14" s="30" t="str">
        <f t="shared" ref="K14:K25" si="3">CONCATENATE(D14,J14,"_FAC")</f>
        <v>FARE_per_UPT_cleaned_2018_bus_log_FAC</v>
      </c>
      <c r="L14" s="5">
        <f>MATCH($K14,FAC_TOTALS_APTA!$A$2:$AT$2,)</f>
        <v>27</v>
      </c>
      <c r="M14" s="28">
        <f>IF(M11=0,0,VLOOKUP(M11,FAC_TOTALS_APTA!$A$4:$AV$126,$L14,FALSE))</f>
        <v>-12388714.631172201</v>
      </c>
      <c r="N14" s="28">
        <f>IF(N11=0,0,VLOOKUP(N11,FAC_TOTALS_APTA!$A$4:$AV$126,$L14,FALSE))</f>
        <v>-3485636.3122367901</v>
      </c>
      <c r="O14" s="28">
        <f>IF(O11=0,0,VLOOKUP(O11,FAC_TOTALS_APTA!$A$4:$AV$126,$L14,FALSE))</f>
        <v>-20395387.375378799</v>
      </c>
      <c r="P14" s="28">
        <f>IF(P11=0,0,VLOOKUP(P11,FAC_TOTALS_APTA!$A$4:$AV$126,$L14,FALSE))</f>
        <v>-16204308.033152301</v>
      </c>
      <c r="Q14" s="28">
        <f>IF(Q11=0,0,VLOOKUP(Q11,FAC_TOTALS_APTA!$A$4:$AV$126,$L14,FALSE))</f>
        <v>24807976.392808501</v>
      </c>
      <c r="R14" s="28">
        <f>IF(R11=0,0,VLOOKUP(R11,FAC_TOTALS_APTA!$A$4:$AV$126,$L14,FALSE))</f>
        <v>20378932.096391901</v>
      </c>
      <c r="S14" s="28">
        <f>IF(S11=0,0,VLOOKUP(S11,FAC_TOTALS_APTA!$A$4:$AV$126,$L14,FALSE))</f>
        <v>0</v>
      </c>
      <c r="T14" s="28">
        <f>IF(T11=0,0,VLOOKUP(T11,FAC_TOTALS_APTA!$A$4:$AV$126,$L14,FALSE))</f>
        <v>0</v>
      </c>
      <c r="U14" s="28">
        <f>IF(U11=0,0,VLOOKUP(U11,FAC_TOTALS_APTA!$A$4:$AV$126,$L14,FALSE))</f>
        <v>0</v>
      </c>
      <c r="V14" s="28">
        <f>IF(V11=0,0,VLOOKUP(V11,FAC_TOTALS_APTA!$A$4:$AV$126,$L14,FALSE))</f>
        <v>0</v>
      </c>
      <c r="W14" s="28">
        <f>IF(W11=0,0,VLOOKUP(W11,FAC_TOTALS_APTA!$A$4:$AV$126,$L14,FALSE))</f>
        <v>0</v>
      </c>
      <c r="X14" s="28">
        <f>IF(X11=0,0,VLOOKUP(X11,FAC_TOTALS_APTA!$A$4:$AV$126,$L14,FALSE))</f>
        <v>0</v>
      </c>
      <c r="Y14" s="28">
        <f>IF(Y11=0,0,VLOOKUP(Y11,FAC_TOTALS_APTA!$A$4:$AV$126,$L14,FALSE))</f>
        <v>0</v>
      </c>
      <c r="Z14" s="28">
        <f>IF(Z11=0,0,VLOOKUP(Z11,FAC_TOTALS_APTA!$A$4:$AV$126,$L14,FALSE))</f>
        <v>0</v>
      </c>
      <c r="AA14" s="28">
        <f>IF(AA11=0,0,VLOOKUP(AA11,FAC_TOTALS_APTA!$A$4:$AV$126,$L14,FALSE))</f>
        <v>0</v>
      </c>
      <c r="AB14" s="28">
        <f>IF(AB11=0,0,VLOOKUP(AB11,FAC_TOTALS_APTA!$A$4:$AV$126,$L14,FALSE))</f>
        <v>0</v>
      </c>
      <c r="AC14" s="31">
        <f t="shared" ref="AC14:AC25" si="4">SUM(M14:AB14)</f>
        <v>-7287137.8627396934</v>
      </c>
      <c r="AD14" s="32">
        <f>AC14/G27</f>
        <v>-2.8939864438471308E-3</v>
      </c>
      <c r="AE14" s="5"/>
    </row>
    <row r="15" spans="1:31" s="12" customFormat="1" x14ac:dyDescent="0.25">
      <c r="A15" s="5"/>
      <c r="B15" s="114" t="s">
        <v>79</v>
      </c>
      <c r="C15" s="115"/>
      <c r="D15" s="103" t="s">
        <v>77</v>
      </c>
      <c r="E15" s="117"/>
      <c r="F15" s="103" t="e">
        <f>MATCH($D15,FAC_TOTALS_APTA!$A$2:$AV$2,)</f>
        <v>#N/A</v>
      </c>
      <c r="G15" s="116" t="e">
        <f>VLOOKUP(G11,FAC_TOTALS_APTA!$A$4:$AV$126,$F15,FALSE)</f>
        <v>#REF!</v>
      </c>
      <c r="H15" s="116" t="e">
        <f>VLOOKUP(H11,FAC_TOTALS_APTA!$A$4:$AV$126,$F15,FALSE)</f>
        <v>#REF!</v>
      </c>
      <c r="I15" s="118" t="str">
        <f>IFERROR(H15/G15-1,"-")</f>
        <v>-</v>
      </c>
      <c r="J15" s="119" t="str">
        <f t="shared" si="2"/>
        <v/>
      </c>
      <c r="K15" s="119" t="str">
        <f t="shared" si="3"/>
        <v>RESTRUCTURE_FAC</v>
      </c>
      <c r="L15" s="103" t="e">
        <f>MATCH($K15,FAC_TOTALS_APTA!$A$2:$AT$2,)</f>
        <v>#N/A</v>
      </c>
      <c r="M15" s="116" t="e">
        <f>IF(M11=0,0,VLOOKUP(M11,FAC_TOTALS_APTA!$A$4:$AV$126,$L15,FALSE))</f>
        <v>#REF!</v>
      </c>
      <c r="N15" s="116" t="e">
        <f>IF(N11=0,0,VLOOKUP(N11,FAC_TOTALS_APTA!$A$4:$AV$126,$L15,FALSE))</f>
        <v>#REF!</v>
      </c>
      <c r="O15" s="116" t="e">
        <f>IF(O11=0,0,VLOOKUP(O11,FAC_TOTALS_APTA!$A$4:$AV$126,$L15,FALSE))</f>
        <v>#REF!</v>
      </c>
      <c r="P15" s="116" t="e">
        <f>IF(P11=0,0,VLOOKUP(P11,FAC_TOTALS_APTA!$A$4:$AV$126,$L15,FALSE))</f>
        <v>#REF!</v>
      </c>
      <c r="Q15" s="116" t="e">
        <f>IF(Q11=0,0,VLOOKUP(Q11,FAC_TOTALS_APTA!$A$4:$AV$126,$L15,FALSE))</f>
        <v>#REF!</v>
      </c>
      <c r="R15" s="116" t="e">
        <f>IF(R11=0,0,VLOOKUP(R11,FAC_TOTALS_APTA!$A$4:$AV$126,$L15,FALSE))</f>
        <v>#REF!</v>
      </c>
      <c r="S15" s="116">
        <f>IF(S11=0,0,VLOOKUP(S11,FAC_TOTALS_APTA!$A$4:$AV$126,$L15,FALSE))</f>
        <v>0</v>
      </c>
      <c r="T15" s="116">
        <f>IF(T11=0,0,VLOOKUP(T11,FAC_TOTALS_APTA!$A$4:$AV$126,$L15,FALSE))</f>
        <v>0</v>
      </c>
      <c r="U15" s="116">
        <f>IF(U11=0,0,VLOOKUP(U11,FAC_TOTALS_APTA!$A$4:$AV$126,$L15,FALSE))</f>
        <v>0</v>
      </c>
      <c r="V15" s="116">
        <f>IF(V11=0,0,VLOOKUP(V11,FAC_TOTALS_APTA!$A$4:$AV$126,$L15,FALSE))</f>
        <v>0</v>
      </c>
      <c r="W15" s="116">
        <f>IF(W11=0,0,VLOOKUP(W11,FAC_TOTALS_APTA!$A$4:$AV$126,$L15,FALSE))</f>
        <v>0</v>
      </c>
      <c r="X15" s="116">
        <f>IF(X11=0,0,VLOOKUP(X11,FAC_TOTALS_APTA!$A$4:$AV$126,$L15,FALSE))</f>
        <v>0</v>
      </c>
      <c r="Y15" s="116">
        <f>IF(Y11=0,0,VLOOKUP(Y11,FAC_TOTALS_APTA!$A$4:$AV$126,$L15,FALSE))</f>
        <v>0</v>
      </c>
      <c r="Z15" s="116">
        <f>IF(Z11=0,0,VLOOKUP(Z11,FAC_TOTALS_APTA!$A$4:$AV$126,$L15,FALSE))</f>
        <v>0</v>
      </c>
      <c r="AA15" s="116">
        <f>IF(AA11=0,0,VLOOKUP(AA11,FAC_TOTALS_APTA!$A$4:$AV$126,$L15,FALSE))</f>
        <v>0</v>
      </c>
      <c r="AB15" s="116">
        <f>IF(AB11=0,0,VLOOKUP(AB11,FAC_TOTALS_APTA!$A$4:$AV$126,$L15,FALSE))</f>
        <v>0</v>
      </c>
      <c r="AC15" s="120" t="e">
        <f t="shared" si="4"/>
        <v>#REF!</v>
      </c>
      <c r="AD15" s="121" t="e">
        <f>AC15/G28</f>
        <v>#REF!</v>
      </c>
      <c r="AE15" s="5"/>
    </row>
    <row r="16" spans="1:31" s="12" customFormat="1" x14ac:dyDescent="0.25">
      <c r="A16" s="5"/>
      <c r="B16" s="114" t="s">
        <v>80</v>
      </c>
      <c r="C16" s="115"/>
      <c r="D16" s="103" t="s">
        <v>76</v>
      </c>
      <c r="E16" s="117"/>
      <c r="F16" s="103">
        <f>MATCH($D16,FAC_TOTALS_APTA!$A$2:$AV$2,)</f>
        <v>21</v>
      </c>
      <c r="G16" s="116">
        <f>VLOOKUP(G11,FAC_TOTALS_APTA!$A$4:$AV$126,$F16,FALSE)</f>
        <v>0</v>
      </c>
      <c r="H16" s="116">
        <f>VLOOKUP(H11,FAC_TOTALS_APTA!$A$4:$AV$126,$F16,FALSE)</f>
        <v>0</v>
      </c>
      <c r="I16" s="118" t="str">
        <f>IFERROR(H16/G16-1,"-")</f>
        <v>-</v>
      </c>
      <c r="J16" s="119" t="str">
        <f t="shared" si="2"/>
        <v/>
      </c>
      <c r="K16" s="119" t="str">
        <f t="shared" si="3"/>
        <v>MAINTENANCE_WMATA_FAC</v>
      </c>
      <c r="L16" s="103">
        <f>MATCH($K16,FAC_TOTALS_APTA!$A$2:$AT$2,)</f>
        <v>35</v>
      </c>
      <c r="M16" s="116">
        <f>IF(M12=0,0,VLOOKUP(M12,FAC_TOTALS_APTA!$A$4:$AV$126,$L16,FALSE))</f>
        <v>0</v>
      </c>
      <c r="N16" s="116">
        <f>IF(N12=0,0,VLOOKUP(N12,FAC_TOTALS_APTA!$A$4:$AV$126,$L16,FALSE))</f>
        <v>0</v>
      </c>
      <c r="O16" s="116">
        <f>IF(O12=0,0,VLOOKUP(O12,FAC_TOTALS_APTA!$A$4:$AV$126,$L16,FALSE))</f>
        <v>0</v>
      </c>
      <c r="P16" s="116">
        <f>IF(P12=0,0,VLOOKUP(P12,FAC_TOTALS_APTA!$A$4:$AV$126,$L16,FALSE))</f>
        <v>0</v>
      </c>
      <c r="Q16" s="116">
        <f>IF(Q12=0,0,VLOOKUP(Q12,FAC_TOTALS_APTA!$A$4:$AV$126,$L16,FALSE))</f>
        <v>0</v>
      </c>
      <c r="R16" s="116">
        <f>IF(R12=0,0,VLOOKUP(R12,FAC_TOTALS_APTA!$A$4:$AV$126,$L16,FALSE))</f>
        <v>0</v>
      </c>
      <c r="S16" s="116">
        <f>IF(S12=0,0,VLOOKUP(S12,FAC_TOTALS_APTA!$A$4:$AV$126,$L16,FALSE))</f>
        <v>0</v>
      </c>
      <c r="T16" s="116">
        <f>IF(T12=0,0,VLOOKUP(T12,FAC_TOTALS_APTA!$A$4:$AV$126,$L16,FALSE))</f>
        <v>0</v>
      </c>
      <c r="U16" s="116">
        <f>IF(U12=0,0,VLOOKUP(U12,FAC_TOTALS_APTA!$A$4:$AV$126,$L16,FALSE))</f>
        <v>0</v>
      </c>
      <c r="V16" s="116">
        <f>IF(V12=0,0,VLOOKUP(V12,FAC_TOTALS_APTA!$A$4:$AV$126,$L16,FALSE))</f>
        <v>0</v>
      </c>
      <c r="W16" s="116">
        <f>IF(W12=0,0,VLOOKUP(W12,FAC_TOTALS_APTA!$A$4:$AV$126,$L16,FALSE))</f>
        <v>0</v>
      </c>
      <c r="X16" s="116">
        <f>IF(X12=0,0,VLOOKUP(X12,FAC_TOTALS_APTA!$A$4:$AV$126,$L16,FALSE))</f>
        <v>0</v>
      </c>
      <c r="Y16" s="116">
        <f>IF(Y12=0,0,VLOOKUP(Y12,FAC_TOTALS_APTA!$A$4:$AV$126,$L16,FALSE))</f>
        <v>0</v>
      </c>
      <c r="Z16" s="116">
        <f>IF(Z12=0,0,VLOOKUP(Z12,FAC_TOTALS_APTA!$A$4:$AV$126,$L16,FALSE))</f>
        <v>0</v>
      </c>
      <c r="AA16" s="116">
        <f>IF(AA12=0,0,VLOOKUP(AA12,FAC_TOTALS_APTA!$A$4:$AV$126,$L16,FALSE))</f>
        <v>0</v>
      </c>
      <c r="AB16" s="116">
        <f>IF(AB12=0,0,VLOOKUP(AB12,FAC_TOTALS_APTA!$A$4:$AV$126,$L16,FALSE))</f>
        <v>0</v>
      </c>
      <c r="AC16" s="120">
        <f t="shared" si="4"/>
        <v>0</v>
      </c>
      <c r="AD16" s="121">
        <f>AC16/G28</f>
        <v>0</v>
      </c>
      <c r="AE16" s="5"/>
    </row>
    <row r="17" spans="1:31" s="12" customFormat="1" x14ac:dyDescent="0.25">
      <c r="A17" s="5"/>
      <c r="B17" s="114" t="s">
        <v>48</v>
      </c>
      <c r="C17" s="115" t="s">
        <v>21</v>
      </c>
      <c r="D17" s="103" t="s">
        <v>8</v>
      </c>
      <c r="E17" s="54"/>
      <c r="F17" s="5">
        <f>MATCH($D17,FAC_TOTALS_APTA!$A$2:$AV$2,)</f>
        <v>15</v>
      </c>
      <c r="G17" s="116">
        <f>VLOOKUP(G11,FAC_TOTALS_APTA!$A$4:$AV$126,$F17,FALSE)</f>
        <v>10106162.1305601</v>
      </c>
      <c r="H17" s="116">
        <f>VLOOKUP(H11,FAC_TOTALS_APTA!$A$4:$AV$126,$F17,FALSE)</f>
        <v>10741812.069976499</v>
      </c>
      <c r="I17" s="29">
        <f t="shared" si="1"/>
        <v>6.2897263194922726E-2</v>
      </c>
      <c r="J17" s="30" t="str">
        <f t="shared" si="2"/>
        <v>_log</v>
      </c>
      <c r="K17" s="30" t="str">
        <f t="shared" si="3"/>
        <v>POP_EMP_log_FAC</v>
      </c>
      <c r="L17" s="5">
        <f>MATCH($K17,FAC_TOTALS_APTA!$A$2:$AT$2,)</f>
        <v>29</v>
      </c>
      <c r="M17" s="28">
        <f>IF(M11=0,0,VLOOKUP(M11,FAC_TOTALS_APTA!$A$4:$AV$126,$L17,FALSE))</f>
        <v>7186702.1412097802</v>
      </c>
      <c r="N17" s="28">
        <f>IF(N11=0,0,VLOOKUP(N11,FAC_TOTALS_APTA!$A$4:$AV$126,$L17,FALSE))</f>
        <v>8529973.2362241093</v>
      </c>
      <c r="O17" s="28">
        <f>IF(O11=0,0,VLOOKUP(O11,FAC_TOTALS_APTA!$A$4:$AV$126,$L17,FALSE))</f>
        <v>7362375.8839327702</v>
      </c>
      <c r="P17" s="28">
        <f>IF(P11=0,0,VLOOKUP(P11,FAC_TOTALS_APTA!$A$4:$AV$126,$L17,FALSE))</f>
        <v>5550577.0350803304</v>
      </c>
      <c r="Q17" s="28">
        <f>IF(Q11=0,0,VLOOKUP(Q11,FAC_TOTALS_APTA!$A$4:$AV$126,$L17,FALSE))</f>
        <v>6444344.3007527199</v>
      </c>
      <c r="R17" s="28">
        <f>IF(R11=0,0,VLOOKUP(R11,FAC_TOTALS_APTA!$A$4:$AV$126,$L17,FALSE))</f>
        <v>4989217.3697590297</v>
      </c>
      <c r="S17" s="28">
        <f>IF(S11=0,0,VLOOKUP(S11,FAC_TOTALS_APTA!$A$4:$AV$126,$L17,FALSE))</f>
        <v>0</v>
      </c>
      <c r="T17" s="28">
        <f>IF(T11=0,0,VLOOKUP(T11,FAC_TOTALS_APTA!$A$4:$AV$126,$L17,FALSE))</f>
        <v>0</v>
      </c>
      <c r="U17" s="28">
        <f>IF(U11=0,0,VLOOKUP(U11,FAC_TOTALS_APTA!$A$4:$AV$126,$L17,FALSE))</f>
        <v>0</v>
      </c>
      <c r="V17" s="28">
        <f>IF(V11=0,0,VLOOKUP(V11,FAC_TOTALS_APTA!$A$4:$AV$126,$L17,FALSE))</f>
        <v>0</v>
      </c>
      <c r="W17" s="28">
        <f>IF(W11=0,0,VLOOKUP(W11,FAC_TOTALS_APTA!$A$4:$AV$126,$L17,FALSE))</f>
        <v>0</v>
      </c>
      <c r="X17" s="28">
        <f>IF(X11=0,0,VLOOKUP(X11,FAC_TOTALS_APTA!$A$4:$AV$126,$L17,FALSE))</f>
        <v>0</v>
      </c>
      <c r="Y17" s="28">
        <f>IF(Y11=0,0,VLOOKUP(Y11,FAC_TOTALS_APTA!$A$4:$AV$126,$L17,FALSE))</f>
        <v>0</v>
      </c>
      <c r="Z17" s="28">
        <f>IF(Z11=0,0,VLOOKUP(Z11,FAC_TOTALS_APTA!$A$4:$AV$126,$L17,FALSE))</f>
        <v>0</v>
      </c>
      <c r="AA17" s="28">
        <f>IF(AA11=0,0,VLOOKUP(AA11,FAC_TOTALS_APTA!$A$4:$AV$126,$L17,FALSE))</f>
        <v>0</v>
      </c>
      <c r="AB17" s="28">
        <f>IF(AB11=0,0,VLOOKUP(AB11,FAC_TOTALS_APTA!$A$4:$AV$126,$L17,FALSE))</f>
        <v>0</v>
      </c>
      <c r="AC17" s="31">
        <f t="shared" si="4"/>
        <v>40063189.966958739</v>
      </c>
      <c r="AD17" s="32">
        <f>AC17/G27</f>
        <v>1.5910544145800058E-2</v>
      </c>
      <c r="AE17" s="5"/>
    </row>
    <row r="18" spans="1:31" s="12" customFormat="1" x14ac:dyDescent="0.25">
      <c r="A18" s="5"/>
      <c r="B18" s="24" t="s">
        <v>72</v>
      </c>
      <c r="C18" s="115"/>
      <c r="D18" s="103" t="s">
        <v>71</v>
      </c>
      <c r="E18" s="54"/>
      <c r="F18" s="5">
        <f>MATCH($D18,FAC_TOTALS_APTA!$A$2:$AV$2,)</f>
        <v>16</v>
      </c>
      <c r="G18" s="122">
        <f>VLOOKUP(G11,FAC_TOTALS_APTA!$A$4:$AV$126,$F18,FALSE)</f>
        <v>0.55566673939080602</v>
      </c>
      <c r="H18" s="122">
        <f>VLOOKUP(H11,FAC_TOTALS_APTA!$A$4:$AV$126,$F18,FALSE)</f>
        <v>0.55478249392358903</v>
      </c>
      <c r="I18" s="29">
        <f t="shared" si="1"/>
        <v>-1.5913233680072691E-3</v>
      </c>
      <c r="J18" s="30" t="str">
        <f t="shared" si="2"/>
        <v/>
      </c>
      <c r="K18" s="30" t="str">
        <f t="shared" si="3"/>
        <v>TSD_POP_EMP_PCT_FAC</v>
      </c>
      <c r="L18" s="5">
        <f>MATCH($K18,FAC_TOTALS_APTA!$A$2:$AT$2,)</f>
        <v>30</v>
      </c>
      <c r="M18" s="28">
        <f>IF(M11=0,0,VLOOKUP(M11,FAC_TOTALS_APTA!$A$4:$AV$126,$L18,FALSE))</f>
        <v>-341915.81967309001</v>
      </c>
      <c r="N18" s="28">
        <f>IF(N11=0,0,VLOOKUP(N11,FAC_TOTALS_APTA!$A$4:$AV$126,$L18,FALSE))</f>
        <v>-1314174.0665641001</v>
      </c>
      <c r="O18" s="28">
        <f>IF(O11=0,0,VLOOKUP(O11,FAC_TOTALS_APTA!$A$4:$AV$126,$L18,FALSE))</f>
        <v>1624793.2215621001</v>
      </c>
      <c r="P18" s="28">
        <f>IF(P11=0,0,VLOOKUP(P11,FAC_TOTALS_APTA!$A$4:$AV$126,$L18,FALSE))</f>
        <v>-1280607.3175444</v>
      </c>
      <c r="Q18" s="28">
        <f>IF(Q11=0,0,VLOOKUP(Q11,FAC_TOTALS_APTA!$A$4:$AV$126,$L18,FALSE))</f>
        <v>-2694430.8487843</v>
      </c>
      <c r="R18" s="28">
        <f>IF(R11=0,0,VLOOKUP(R11,FAC_TOTALS_APTA!$A$4:$AV$126,$L18,FALSE))</f>
        <v>2025560.11196808</v>
      </c>
      <c r="S18" s="28">
        <f>IF(S11=0,0,VLOOKUP(S11,FAC_TOTALS_APTA!$A$4:$AV$126,$L18,FALSE))</f>
        <v>0</v>
      </c>
      <c r="T18" s="28">
        <f>IF(T11=0,0,VLOOKUP(T11,FAC_TOTALS_APTA!$A$4:$AV$126,$L18,FALSE))</f>
        <v>0</v>
      </c>
      <c r="U18" s="28">
        <f>IF(U11=0,0,VLOOKUP(U11,FAC_TOTALS_APTA!$A$4:$AV$126,$L18,FALSE))</f>
        <v>0</v>
      </c>
      <c r="V18" s="28">
        <f>IF(V11=0,0,VLOOKUP(V11,FAC_TOTALS_APTA!$A$4:$AV$126,$L18,FALSE))</f>
        <v>0</v>
      </c>
      <c r="W18" s="28">
        <f>IF(W11=0,0,VLOOKUP(W11,FAC_TOTALS_APTA!$A$4:$AV$126,$L18,FALSE))</f>
        <v>0</v>
      </c>
      <c r="X18" s="28">
        <f>IF(X11=0,0,VLOOKUP(X11,FAC_TOTALS_APTA!$A$4:$AV$126,$L18,FALSE))</f>
        <v>0</v>
      </c>
      <c r="Y18" s="28">
        <f>IF(Y11=0,0,VLOOKUP(Y11,FAC_TOTALS_APTA!$A$4:$AV$126,$L18,FALSE))</f>
        <v>0</v>
      </c>
      <c r="Z18" s="28">
        <f>IF(Z11=0,0,VLOOKUP(Z11,FAC_TOTALS_APTA!$A$4:$AV$126,$L18,FALSE))</f>
        <v>0</v>
      </c>
      <c r="AA18" s="28">
        <f>IF(AA11=0,0,VLOOKUP(AA11,FAC_TOTALS_APTA!$A$4:$AV$126,$L18,FALSE))</f>
        <v>0</v>
      </c>
      <c r="AB18" s="28">
        <f>IF(AB11=0,0,VLOOKUP(AB11,FAC_TOTALS_APTA!$A$4:$AV$126,$L18,FALSE))</f>
        <v>0</v>
      </c>
      <c r="AC18" s="31">
        <f t="shared" si="4"/>
        <v>-1980774.7190357097</v>
      </c>
      <c r="AD18" s="32">
        <f>AC18/G27</f>
        <v>-7.866374004689556E-4</v>
      </c>
      <c r="AE18" s="5"/>
    </row>
    <row r="19" spans="1:31" s="12" customFormat="1" x14ac:dyDescent="0.2">
      <c r="A19" s="5"/>
      <c r="B19" s="114" t="s">
        <v>49</v>
      </c>
      <c r="C19" s="115" t="s">
        <v>21</v>
      </c>
      <c r="D19" s="123" t="s">
        <v>81</v>
      </c>
      <c r="E19" s="54"/>
      <c r="F19" s="5">
        <f>MATCH($D19,FAC_TOTALS_APTA!$A$2:$AV$2,)</f>
        <v>17</v>
      </c>
      <c r="G19" s="124">
        <f>VLOOKUP(G11,FAC_TOTALS_APTA!$A$4:$AV$126,$F19,FALSE)</f>
        <v>4.1402142572755398</v>
      </c>
      <c r="H19" s="124">
        <f>VLOOKUP(H11,FAC_TOTALS_APTA!$A$4:$AV$126,$F19,FALSE)</f>
        <v>3.0460655824605101</v>
      </c>
      <c r="I19" s="29">
        <f t="shared" si="1"/>
        <v>-0.26427344258628593</v>
      </c>
      <c r="J19" s="30" t="str">
        <f t="shared" si="2"/>
        <v>_log</v>
      </c>
      <c r="K19" s="30" t="str">
        <f t="shared" si="3"/>
        <v>GAS_PRICE_2018_log_FAC</v>
      </c>
      <c r="L19" s="5">
        <f>MATCH($K19,FAC_TOTALS_APTA!$A$2:$AT$2,)</f>
        <v>31</v>
      </c>
      <c r="M19" s="28">
        <f>IF(M11=0,0,VLOOKUP(M11,FAC_TOTALS_APTA!$A$4:$AV$126,$L19,FALSE))</f>
        <v>-12935443.3324674</v>
      </c>
      <c r="N19" s="28">
        <f>IF(N11=0,0,VLOOKUP(N11,FAC_TOTALS_APTA!$A$4:$AV$126,$L19,FALSE))</f>
        <v>-16125315.023778601</v>
      </c>
      <c r="O19" s="28">
        <f>IF(O11=0,0,VLOOKUP(O11,FAC_TOTALS_APTA!$A$4:$AV$126,$L19,FALSE))</f>
        <v>-78273195.951104805</v>
      </c>
      <c r="P19" s="28">
        <f>IF(P11=0,0,VLOOKUP(P11,FAC_TOTALS_APTA!$A$4:$AV$126,$L19,FALSE))</f>
        <v>-32872148.340811498</v>
      </c>
      <c r="Q19" s="28">
        <f>IF(Q11=0,0,VLOOKUP(Q11,FAC_TOTALS_APTA!$A$4:$AV$126,$L19,FALSE))</f>
        <v>21242895.617079198</v>
      </c>
      <c r="R19" s="28">
        <f>IF(R11=0,0,VLOOKUP(R11,FAC_TOTALS_APTA!$A$4:$AV$126,$L19,FALSE))</f>
        <v>26074937.974738799</v>
      </c>
      <c r="S19" s="28">
        <f>IF(S11=0,0,VLOOKUP(S11,FAC_TOTALS_APTA!$A$4:$AV$126,$L19,FALSE))</f>
        <v>0</v>
      </c>
      <c r="T19" s="28">
        <f>IF(T11=0,0,VLOOKUP(T11,FAC_TOTALS_APTA!$A$4:$AV$126,$L19,FALSE))</f>
        <v>0</v>
      </c>
      <c r="U19" s="28">
        <f>IF(U11=0,0,VLOOKUP(U11,FAC_TOTALS_APTA!$A$4:$AV$126,$L19,FALSE))</f>
        <v>0</v>
      </c>
      <c r="V19" s="28">
        <f>IF(V11=0,0,VLOOKUP(V11,FAC_TOTALS_APTA!$A$4:$AV$126,$L19,FALSE))</f>
        <v>0</v>
      </c>
      <c r="W19" s="28">
        <f>IF(W11=0,0,VLOOKUP(W11,FAC_TOTALS_APTA!$A$4:$AV$126,$L19,FALSE))</f>
        <v>0</v>
      </c>
      <c r="X19" s="28">
        <f>IF(X11=0,0,VLOOKUP(X11,FAC_TOTALS_APTA!$A$4:$AV$126,$L19,FALSE))</f>
        <v>0</v>
      </c>
      <c r="Y19" s="28">
        <f>IF(Y11=0,0,VLOOKUP(Y11,FAC_TOTALS_APTA!$A$4:$AV$126,$L19,FALSE))</f>
        <v>0</v>
      </c>
      <c r="Z19" s="28">
        <f>IF(Z11=0,0,VLOOKUP(Z11,FAC_TOTALS_APTA!$A$4:$AV$126,$L19,FALSE))</f>
        <v>0</v>
      </c>
      <c r="AA19" s="28">
        <f>IF(AA11=0,0,VLOOKUP(AA11,FAC_TOTALS_APTA!$A$4:$AV$126,$L19,FALSE))</f>
        <v>0</v>
      </c>
      <c r="AB19" s="28">
        <f>IF(AB11=0,0,VLOOKUP(AB11,FAC_TOTALS_APTA!$A$4:$AV$126,$L19,FALSE))</f>
        <v>0</v>
      </c>
      <c r="AC19" s="31">
        <f t="shared" si="4"/>
        <v>-92888269.056344301</v>
      </c>
      <c r="AD19" s="32">
        <f>AC19/G27</f>
        <v>-3.6889296800049827E-2</v>
      </c>
      <c r="AE19" s="5"/>
    </row>
    <row r="20" spans="1:31" s="12" customFormat="1" x14ac:dyDescent="0.25">
      <c r="A20" s="5"/>
      <c r="B20" s="114" t="s">
        <v>46</v>
      </c>
      <c r="C20" s="115" t="s">
        <v>21</v>
      </c>
      <c r="D20" s="103" t="s">
        <v>14</v>
      </c>
      <c r="E20" s="54"/>
      <c r="F20" s="5">
        <f>MATCH($D20,FAC_TOTALS_APTA!$A$2:$AV$2,)</f>
        <v>18</v>
      </c>
      <c r="G20" s="122">
        <f>VLOOKUP(G11,FAC_TOTALS_APTA!$A$4:$AV$126,$F20,FALSE)</f>
        <v>32885.708578535901</v>
      </c>
      <c r="H20" s="122">
        <f>VLOOKUP(H11,FAC_TOTALS_APTA!$A$4:$AV$126,$F20,FALSE)</f>
        <v>36989.701487673403</v>
      </c>
      <c r="I20" s="29">
        <f t="shared" si="1"/>
        <v>0.12479563574969244</v>
      </c>
      <c r="J20" s="30" t="str">
        <f t="shared" si="2"/>
        <v>_log</v>
      </c>
      <c r="K20" s="30" t="str">
        <f t="shared" si="3"/>
        <v>TOTAL_MED_INC_INDIV_2018_log_FAC</v>
      </c>
      <c r="L20" s="5">
        <f>MATCH($K20,FAC_TOTALS_APTA!$A$2:$AT$2,)</f>
        <v>32</v>
      </c>
      <c r="M20" s="28">
        <f>IF(M11=0,0,VLOOKUP(M11,FAC_TOTALS_APTA!$A$4:$AV$126,$L20,FALSE))</f>
        <v>-3290414.4652710701</v>
      </c>
      <c r="N20" s="28">
        <f>IF(N11=0,0,VLOOKUP(N11,FAC_TOTALS_APTA!$A$4:$AV$126,$L20,FALSE))</f>
        <v>-4788013.7279772703</v>
      </c>
      <c r="O20" s="28">
        <f>IF(O11=0,0,VLOOKUP(O11,FAC_TOTALS_APTA!$A$4:$AV$126,$L20,FALSE))</f>
        <v>-18499977.3452565</v>
      </c>
      <c r="P20" s="28">
        <f>IF(P11=0,0,VLOOKUP(P11,FAC_TOTALS_APTA!$A$4:$AV$126,$L20,FALSE))</f>
        <v>-11901602.5330624</v>
      </c>
      <c r="Q20" s="28">
        <f>IF(Q11=0,0,VLOOKUP(Q11,FAC_TOTALS_APTA!$A$4:$AV$126,$L20,FALSE))</f>
        <v>-11773364.4630937</v>
      </c>
      <c r="R20" s="28">
        <f>IF(R11=0,0,VLOOKUP(R11,FAC_TOTALS_APTA!$A$4:$AV$126,$L20,FALSE))</f>
        <v>-11965853.2962403</v>
      </c>
      <c r="S20" s="28">
        <f>IF(S11=0,0,VLOOKUP(S11,FAC_TOTALS_APTA!$A$4:$AV$126,$L20,FALSE))</f>
        <v>0</v>
      </c>
      <c r="T20" s="28">
        <f>IF(T11=0,0,VLOOKUP(T11,FAC_TOTALS_APTA!$A$4:$AV$126,$L20,FALSE))</f>
        <v>0</v>
      </c>
      <c r="U20" s="28">
        <f>IF(U11=0,0,VLOOKUP(U11,FAC_TOTALS_APTA!$A$4:$AV$126,$L20,FALSE))</f>
        <v>0</v>
      </c>
      <c r="V20" s="28">
        <f>IF(V11=0,0,VLOOKUP(V11,FAC_TOTALS_APTA!$A$4:$AV$126,$L20,FALSE))</f>
        <v>0</v>
      </c>
      <c r="W20" s="28">
        <f>IF(W11=0,0,VLOOKUP(W11,FAC_TOTALS_APTA!$A$4:$AV$126,$L20,FALSE))</f>
        <v>0</v>
      </c>
      <c r="X20" s="28">
        <f>IF(X11=0,0,VLOOKUP(X11,FAC_TOTALS_APTA!$A$4:$AV$126,$L20,FALSE))</f>
        <v>0</v>
      </c>
      <c r="Y20" s="28">
        <f>IF(Y11=0,0,VLOOKUP(Y11,FAC_TOTALS_APTA!$A$4:$AV$126,$L20,FALSE))</f>
        <v>0</v>
      </c>
      <c r="Z20" s="28">
        <f>IF(Z11=0,0,VLOOKUP(Z11,FAC_TOTALS_APTA!$A$4:$AV$126,$L20,FALSE))</f>
        <v>0</v>
      </c>
      <c r="AA20" s="28">
        <f>IF(AA11=0,0,VLOOKUP(AA11,FAC_TOTALS_APTA!$A$4:$AV$126,$L20,FALSE))</f>
        <v>0</v>
      </c>
      <c r="AB20" s="28">
        <f>IF(AB11=0,0,VLOOKUP(AB11,FAC_TOTALS_APTA!$A$4:$AV$126,$L20,FALSE))</f>
        <v>0</v>
      </c>
      <c r="AC20" s="31">
        <f t="shared" si="4"/>
        <v>-62219225.830901235</v>
      </c>
      <c r="AD20" s="32">
        <f>AC20/G27</f>
        <v>-2.4709508656611985E-2</v>
      </c>
      <c r="AE20" s="5"/>
    </row>
    <row r="21" spans="1:31" s="12" customFormat="1" x14ac:dyDescent="0.25">
      <c r="A21" s="5"/>
      <c r="B21" s="114" t="s">
        <v>62</v>
      </c>
      <c r="C21" s="115"/>
      <c r="D21" s="103" t="s">
        <v>9</v>
      </c>
      <c r="E21" s="54"/>
      <c r="F21" s="5">
        <f>MATCH($D21,FAC_TOTALS_APTA!$A$2:$AV$2,)</f>
        <v>19</v>
      </c>
      <c r="G21" s="116">
        <f>VLOOKUP(G11,FAC_TOTALS_APTA!$A$4:$AV$126,$F21,FALSE)</f>
        <v>9.9589405328228597</v>
      </c>
      <c r="H21" s="116">
        <f>VLOOKUP(H11,FAC_TOTALS_APTA!$A$4:$AV$126,$F21,FALSE)</f>
        <v>9.0962859730607892</v>
      </c>
      <c r="I21" s="29">
        <f t="shared" si="1"/>
        <v>-8.6621117669988812E-2</v>
      </c>
      <c r="J21" s="30" t="str">
        <f t="shared" si="2"/>
        <v/>
      </c>
      <c r="K21" s="30" t="str">
        <f t="shared" si="3"/>
        <v>PCT_HH_NO_VEH_FAC</v>
      </c>
      <c r="L21" s="5">
        <f>MATCH($K21,FAC_TOTALS_APTA!$A$2:$AT$2,)</f>
        <v>33</v>
      </c>
      <c r="M21" s="28">
        <f>IF(M11=0,0,VLOOKUP(M11,FAC_TOTALS_APTA!$A$4:$AV$126,$L21,FALSE))</f>
        <v>-6445628.7765954202</v>
      </c>
      <c r="N21" s="28">
        <f>IF(N11=0,0,VLOOKUP(N11,FAC_TOTALS_APTA!$A$4:$AV$126,$L21,FALSE))</f>
        <v>-1585612.5423874101</v>
      </c>
      <c r="O21" s="28">
        <f>IF(O11=0,0,VLOOKUP(O11,FAC_TOTALS_APTA!$A$4:$AV$126,$L21,FALSE))</f>
        <v>-3177376.4089728598</v>
      </c>
      <c r="P21" s="28">
        <f>IF(P11=0,0,VLOOKUP(P11,FAC_TOTALS_APTA!$A$4:$AV$126,$L21,FALSE))</f>
        <v>-3207713.4122630502</v>
      </c>
      <c r="Q21" s="28">
        <f>IF(Q11=0,0,VLOOKUP(Q11,FAC_TOTALS_APTA!$A$4:$AV$126,$L21,FALSE))</f>
        <v>-3346338.74530274</v>
      </c>
      <c r="R21" s="28">
        <f>IF(R11=0,0,VLOOKUP(R11,FAC_TOTALS_APTA!$A$4:$AV$126,$L21,FALSE))</f>
        <v>-3057742.95848988</v>
      </c>
      <c r="S21" s="28">
        <f>IF(S11=0,0,VLOOKUP(S11,FAC_TOTALS_APTA!$A$4:$AV$126,$L21,FALSE))</f>
        <v>0</v>
      </c>
      <c r="T21" s="28">
        <f>IF(T11=0,0,VLOOKUP(T11,FAC_TOTALS_APTA!$A$4:$AV$126,$L21,FALSE))</f>
        <v>0</v>
      </c>
      <c r="U21" s="28">
        <f>IF(U11=0,0,VLOOKUP(U11,FAC_TOTALS_APTA!$A$4:$AV$126,$L21,FALSE))</f>
        <v>0</v>
      </c>
      <c r="V21" s="28">
        <f>IF(V11=0,0,VLOOKUP(V11,FAC_TOTALS_APTA!$A$4:$AV$126,$L21,FALSE))</f>
        <v>0</v>
      </c>
      <c r="W21" s="28">
        <f>IF(W11=0,0,VLOOKUP(W11,FAC_TOTALS_APTA!$A$4:$AV$126,$L21,FALSE))</f>
        <v>0</v>
      </c>
      <c r="X21" s="28">
        <f>IF(X11=0,0,VLOOKUP(X11,FAC_TOTALS_APTA!$A$4:$AV$126,$L21,FALSE))</f>
        <v>0</v>
      </c>
      <c r="Y21" s="28">
        <f>IF(Y11=0,0,VLOOKUP(Y11,FAC_TOTALS_APTA!$A$4:$AV$126,$L21,FALSE))</f>
        <v>0</v>
      </c>
      <c r="Z21" s="28">
        <f>IF(Z11=0,0,VLOOKUP(Z11,FAC_TOTALS_APTA!$A$4:$AV$126,$L21,FALSE))</f>
        <v>0</v>
      </c>
      <c r="AA21" s="28">
        <f>IF(AA11=0,0,VLOOKUP(AA11,FAC_TOTALS_APTA!$A$4:$AV$126,$L21,FALSE))</f>
        <v>0</v>
      </c>
      <c r="AB21" s="28">
        <f>IF(AB11=0,0,VLOOKUP(AB11,FAC_TOTALS_APTA!$A$4:$AV$126,$L21,FALSE))</f>
        <v>0</v>
      </c>
      <c r="AC21" s="31">
        <f t="shared" si="4"/>
        <v>-20820412.844011359</v>
      </c>
      <c r="AD21" s="32">
        <f>AC21/G27</f>
        <v>-8.268540222624016E-3</v>
      </c>
      <c r="AE21" s="5"/>
    </row>
    <row r="22" spans="1:31" s="12" customFormat="1" x14ac:dyDescent="0.25">
      <c r="A22" s="5"/>
      <c r="B22" s="114" t="s">
        <v>47</v>
      </c>
      <c r="C22" s="115"/>
      <c r="D22" s="103" t="s">
        <v>28</v>
      </c>
      <c r="E22" s="54"/>
      <c r="F22" s="5">
        <f>MATCH($D22,FAC_TOTALS_APTA!$A$2:$AV$2,)</f>
        <v>20</v>
      </c>
      <c r="G22" s="124">
        <f>VLOOKUP(G11,FAC_TOTALS_APTA!$A$4:$AV$126,$F22,FALSE)</f>
        <v>4.9873568486467601</v>
      </c>
      <c r="H22" s="124">
        <f>VLOOKUP(H11,FAC_TOTALS_APTA!$A$4:$AV$126,$F22,FALSE)</f>
        <v>6.1187931809606004</v>
      </c>
      <c r="I22" s="29">
        <f t="shared" si="1"/>
        <v>0.22686091383672236</v>
      </c>
      <c r="J22" s="30" t="str">
        <f t="shared" si="2"/>
        <v/>
      </c>
      <c r="K22" s="30" t="str">
        <f t="shared" si="3"/>
        <v>JTW_HOME_PCT_FAC</v>
      </c>
      <c r="L22" s="5">
        <f>MATCH($K22,FAC_TOTALS_APTA!$A$2:$AT$2,)</f>
        <v>34</v>
      </c>
      <c r="M22" s="28">
        <f>IF(M11=0,0,VLOOKUP(M11,FAC_TOTALS_APTA!$A$4:$AV$126,$L22,FALSE))</f>
        <v>-27867.0613185738</v>
      </c>
      <c r="N22" s="28">
        <f>IF(N11=0,0,VLOOKUP(N11,FAC_TOTALS_APTA!$A$4:$AV$126,$L22,FALSE))</f>
        <v>-2984672.5185436602</v>
      </c>
      <c r="O22" s="28">
        <f>IF(O11=0,0,VLOOKUP(O11,FAC_TOTALS_APTA!$A$4:$AV$126,$L22,FALSE))</f>
        <v>-2451666.8595785601</v>
      </c>
      <c r="P22" s="28">
        <f>IF(P11=0,0,VLOOKUP(P11,FAC_TOTALS_APTA!$A$4:$AV$126,$L22,FALSE))</f>
        <v>-7705296.0777034499</v>
      </c>
      <c r="Q22" s="28">
        <f>IF(Q11=0,0,VLOOKUP(Q11,FAC_TOTALS_APTA!$A$4:$AV$126,$L22,FALSE))</f>
        <v>-2843524.5419578701</v>
      </c>
      <c r="R22" s="28">
        <f>IF(R11=0,0,VLOOKUP(R11,FAC_TOTALS_APTA!$A$4:$AV$126,$L22,FALSE))</f>
        <v>-3821417.4211123502</v>
      </c>
      <c r="S22" s="28">
        <f>IF(S11=0,0,VLOOKUP(S11,FAC_TOTALS_APTA!$A$4:$AV$126,$L22,FALSE))</f>
        <v>0</v>
      </c>
      <c r="T22" s="28">
        <f>IF(T11=0,0,VLOOKUP(T11,FAC_TOTALS_APTA!$A$4:$AV$126,$L22,FALSE))</f>
        <v>0</v>
      </c>
      <c r="U22" s="28">
        <f>IF(U11=0,0,VLOOKUP(U11,FAC_TOTALS_APTA!$A$4:$AV$126,$L22,FALSE))</f>
        <v>0</v>
      </c>
      <c r="V22" s="28">
        <f>IF(V11=0,0,VLOOKUP(V11,FAC_TOTALS_APTA!$A$4:$AV$126,$L22,FALSE))</f>
        <v>0</v>
      </c>
      <c r="W22" s="28">
        <f>IF(W11=0,0,VLOOKUP(W11,FAC_TOTALS_APTA!$A$4:$AV$126,$L22,FALSE))</f>
        <v>0</v>
      </c>
      <c r="X22" s="28">
        <f>IF(X11=0,0,VLOOKUP(X11,FAC_TOTALS_APTA!$A$4:$AV$126,$L22,FALSE))</f>
        <v>0</v>
      </c>
      <c r="Y22" s="28">
        <f>IF(Y11=0,0,VLOOKUP(Y11,FAC_TOTALS_APTA!$A$4:$AV$126,$L22,FALSE))</f>
        <v>0</v>
      </c>
      <c r="Z22" s="28">
        <f>IF(Z11=0,0,VLOOKUP(Z11,FAC_TOTALS_APTA!$A$4:$AV$126,$L22,FALSE))</f>
        <v>0</v>
      </c>
      <c r="AA22" s="28">
        <f>IF(AA11=0,0,VLOOKUP(AA11,FAC_TOTALS_APTA!$A$4:$AV$126,$L22,FALSE))</f>
        <v>0</v>
      </c>
      <c r="AB22" s="28">
        <f>IF(AB11=0,0,VLOOKUP(AB11,FAC_TOTALS_APTA!$A$4:$AV$126,$L22,FALSE))</f>
        <v>0</v>
      </c>
      <c r="AC22" s="31">
        <f t="shared" si="4"/>
        <v>-19834444.480214465</v>
      </c>
      <c r="AD22" s="32">
        <f>AC22/G27</f>
        <v>-7.8769764656817839E-3</v>
      </c>
      <c r="AE22" s="5"/>
    </row>
    <row r="23" spans="1:31" s="12" customFormat="1" x14ac:dyDescent="0.25">
      <c r="A23" s="5"/>
      <c r="B23" s="114" t="s">
        <v>63</v>
      </c>
      <c r="C23" s="115"/>
      <c r="D23" s="125" t="s">
        <v>87</v>
      </c>
      <c r="E23" s="54"/>
      <c r="F23" s="5">
        <f>MATCH($D23,FAC_TOTALS_APTA!$A$2:$AV$2,)</f>
        <v>22</v>
      </c>
      <c r="G23" s="124">
        <f>VLOOKUP(G11,FAC_TOTALS_APTA!$A$4:$AV$126,$F23,FALSE)</f>
        <v>7.10851791460746E-3</v>
      </c>
      <c r="H23" s="124">
        <f>VLOOKUP(H11,FAC_TOTALS_APTA!$A$4:$AV$126,$F23,FALSE)</f>
        <v>0.44315837393188301</v>
      </c>
      <c r="I23" s="29">
        <f t="shared" si="1"/>
        <v>61.34188043913155</v>
      </c>
      <c r="J23" s="30" t="str">
        <f t="shared" si="2"/>
        <v/>
      </c>
      <c r="K23" s="30" t="str">
        <f t="shared" si="3"/>
        <v>TNC_TRIPS_PER_TRANSIT_TRIP_BUS_FAC</v>
      </c>
      <c r="L23" s="5">
        <f>MATCH($K23,FAC_TOTALS_APTA!$A$2:$AT$2,)</f>
        <v>36</v>
      </c>
      <c r="M23" s="28">
        <f>IF(M11=0,0,VLOOKUP(M11,FAC_TOTALS_APTA!$A$4:$AV$126,$L23,FALSE))</f>
        <v>-6476999.7961459998</v>
      </c>
      <c r="N23" s="28">
        <f>IF(N11=0,0,VLOOKUP(N11,FAC_TOTALS_APTA!$A$4:$AV$126,$L23,FALSE))</f>
        <v>-9264981.4187924098</v>
      </c>
      <c r="O23" s="28">
        <f>IF(O11=0,0,VLOOKUP(O11,FAC_TOTALS_APTA!$A$4:$AV$126,$L23,FALSE))</f>
        <v>-8491870.0953959897</v>
      </c>
      <c r="P23" s="28">
        <f>IF(P11=0,0,VLOOKUP(P11,FAC_TOTALS_APTA!$A$4:$AV$126,$L23,FALSE))</f>
        <v>-17990682.9451239</v>
      </c>
      <c r="Q23" s="28">
        <f>IF(Q11=0,0,VLOOKUP(Q11,FAC_TOTALS_APTA!$A$4:$AV$126,$L23,FALSE))</f>
        <v>-22964087.903622702</v>
      </c>
      <c r="R23" s="28">
        <f>IF(R11=0,0,VLOOKUP(R11,FAC_TOTALS_APTA!$A$4:$AV$126,$L23,FALSE))</f>
        <v>-39031630.147405103</v>
      </c>
      <c r="S23" s="28">
        <f>IF(S11=0,0,VLOOKUP(S11,FAC_TOTALS_APTA!$A$4:$AV$126,$L23,FALSE))</f>
        <v>0</v>
      </c>
      <c r="T23" s="28">
        <f>IF(T11=0,0,VLOOKUP(T11,FAC_TOTALS_APTA!$A$4:$AV$126,$L23,FALSE))</f>
        <v>0</v>
      </c>
      <c r="U23" s="28">
        <f>IF(U11=0,0,VLOOKUP(U11,FAC_TOTALS_APTA!$A$4:$AV$126,$L23,FALSE))</f>
        <v>0</v>
      </c>
      <c r="V23" s="28">
        <f>IF(V11=0,0,VLOOKUP(V11,FAC_TOTALS_APTA!$A$4:$AV$126,$L23,FALSE))</f>
        <v>0</v>
      </c>
      <c r="W23" s="28">
        <f>IF(W11=0,0,VLOOKUP(W11,FAC_TOTALS_APTA!$A$4:$AV$126,$L23,FALSE))</f>
        <v>0</v>
      </c>
      <c r="X23" s="28">
        <f>IF(X11=0,0,VLOOKUP(X11,FAC_TOTALS_APTA!$A$4:$AV$126,$L23,FALSE))</f>
        <v>0</v>
      </c>
      <c r="Y23" s="28">
        <f>IF(Y11=0,0,VLOOKUP(Y11,FAC_TOTALS_APTA!$A$4:$AV$126,$L23,FALSE))</f>
        <v>0</v>
      </c>
      <c r="Z23" s="28">
        <f>IF(Z11=0,0,VLOOKUP(Z11,FAC_TOTALS_APTA!$A$4:$AV$126,$L23,FALSE))</f>
        <v>0</v>
      </c>
      <c r="AA23" s="28">
        <f>IF(AA11=0,0,VLOOKUP(AA11,FAC_TOTALS_APTA!$A$4:$AV$126,$L23,FALSE))</f>
        <v>0</v>
      </c>
      <c r="AB23" s="28">
        <f>IF(AB11=0,0,VLOOKUP(AB11,FAC_TOTALS_APTA!$A$4:$AV$126,$L23,FALSE))</f>
        <v>0</v>
      </c>
      <c r="AC23" s="31">
        <f t="shared" si="4"/>
        <v>-104220252.3064861</v>
      </c>
      <c r="AD23" s="32">
        <f>AC23/G27</f>
        <v>-4.138963788396114E-2</v>
      </c>
      <c r="AE23" s="5"/>
    </row>
    <row r="24" spans="1:31" s="12" customFormat="1" x14ac:dyDescent="0.25">
      <c r="A24" s="5"/>
      <c r="B24" s="114" t="s">
        <v>64</v>
      </c>
      <c r="C24" s="115"/>
      <c r="D24" s="103" t="s">
        <v>43</v>
      </c>
      <c r="E24" s="54"/>
      <c r="F24" s="5">
        <f>MATCH($D24,FAC_TOTALS_APTA!$A$2:$AV$2,)</f>
        <v>24</v>
      </c>
      <c r="G24" s="124">
        <f>VLOOKUP(G11,FAC_TOTALS_APTA!$A$4:$AV$126,$F24,FALSE)</f>
        <v>0.20578687227443601</v>
      </c>
      <c r="H24" s="124">
        <f>VLOOKUP(H11,FAC_TOTALS_APTA!$A$4:$AV$126,$F24,FALSE)</f>
        <v>1</v>
      </c>
      <c r="I24" s="29">
        <f t="shared" si="1"/>
        <v>3.8593964665851308</v>
      </c>
      <c r="J24" s="30" t="str">
        <f t="shared" si="2"/>
        <v/>
      </c>
      <c r="K24" s="30" t="str">
        <f t="shared" si="3"/>
        <v>BIKE_SHARE_FAC</v>
      </c>
      <c r="L24" s="5">
        <f>MATCH($K24,FAC_TOTALS_APTA!$A$2:$AT$2,)</f>
        <v>38</v>
      </c>
      <c r="M24" s="28">
        <f>IF(M11=0,0,VLOOKUP(M11,FAC_TOTALS_APTA!$A$4:$AV$126,$L24,FALSE))</f>
        <v>0</v>
      </c>
      <c r="N24" s="28">
        <f>IF(N11=0,0,VLOOKUP(N11,FAC_TOTALS_APTA!$A$4:$AV$126,$L24,FALSE))</f>
        <v>5390107.2969737202</v>
      </c>
      <c r="O24" s="28">
        <f>IF(O11=0,0,VLOOKUP(O11,FAC_TOTALS_APTA!$A$4:$AV$126,$L24,FALSE))</f>
        <v>4610285.4074580995</v>
      </c>
      <c r="P24" s="28">
        <f>IF(P11=0,0,VLOOKUP(P11,FAC_TOTALS_APTA!$A$4:$AV$126,$L24,FALSE))</f>
        <v>4472286.5519094104</v>
      </c>
      <c r="Q24" s="28">
        <f>IF(Q11=0,0,VLOOKUP(Q11,FAC_TOTALS_APTA!$A$4:$AV$126,$L24,FALSE))</f>
        <v>0</v>
      </c>
      <c r="R24" s="28">
        <f>IF(R11=0,0,VLOOKUP(R11,FAC_TOTALS_APTA!$A$4:$AV$126,$L24,FALSE))</f>
        <v>214877.49445673299</v>
      </c>
      <c r="S24" s="28">
        <f>IF(S11=0,0,VLOOKUP(S11,FAC_TOTALS_APTA!$A$4:$AV$126,$L24,FALSE))</f>
        <v>0</v>
      </c>
      <c r="T24" s="28">
        <f>IF(T11=0,0,VLOOKUP(T11,FAC_TOTALS_APTA!$A$4:$AV$126,$L24,FALSE))</f>
        <v>0</v>
      </c>
      <c r="U24" s="28">
        <f>IF(U11=0,0,VLOOKUP(U11,FAC_TOTALS_APTA!$A$4:$AV$126,$L24,FALSE))</f>
        <v>0</v>
      </c>
      <c r="V24" s="28">
        <f>IF(V11=0,0,VLOOKUP(V11,FAC_TOTALS_APTA!$A$4:$AV$126,$L24,FALSE))</f>
        <v>0</v>
      </c>
      <c r="W24" s="28">
        <f>IF(W11=0,0,VLOOKUP(W11,FAC_TOTALS_APTA!$A$4:$AV$126,$L24,FALSE))</f>
        <v>0</v>
      </c>
      <c r="X24" s="28">
        <f>IF(X11=0,0,VLOOKUP(X11,FAC_TOTALS_APTA!$A$4:$AV$126,$L24,FALSE))</f>
        <v>0</v>
      </c>
      <c r="Y24" s="28">
        <f>IF(Y11=0,0,VLOOKUP(Y11,FAC_TOTALS_APTA!$A$4:$AV$126,$L24,FALSE))</f>
        <v>0</v>
      </c>
      <c r="Z24" s="28">
        <f>IF(Z11=0,0,VLOOKUP(Z11,FAC_TOTALS_APTA!$A$4:$AV$126,$L24,FALSE))</f>
        <v>0</v>
      </c>
      <c r="AA24" s="28">
        <f>IF(AA11=0,0,VLOOKUP(AA11,FAC_TOTALS_APTA!$A$4:$AV$126,$L24,FALSE))</f>
        <v>0</v>
      </c>
      <c r="AB24" s="28">
        <f>IF(AB11=0,0,VLOOKUP(AB11,FAC_TOTALS_APTA!$A$4:$AV$126,$L24,FALSE))</f>
        <v>0</v>
      </c>
      <c r="AC24" s="31">
        <f t="shared" si="4"/>
        <v>14687556.750797963</v>
      </c>
      <c r="AD24" s="32">
        <f>AC24/G27</f>
        <v>5.8329608867951606E-3</v>
      </c>
      <c r="AE24" s="5"/>
    </row>
    <row r="25" spans="1:31" s="12" customFormat="1" x14ac:dyDescent="0.25">
      <c r="A25" s="5"/>
      <c r="B25" s="126" t="s">
        <v>65</v>
      </c>
      <c r="C25" s="127"/>
      <c r="D25" s="128" t="s">
        <v>44</v>
      </c>
      <c r="E25" s="55"/>
      <c r="F25" s="6">
        <f>MATCH($D25,FAC_TOTALS_APTA!$A$2:$AV$2,)</f>
        <v>25</v>
      </c>
      <c r="G25" s="130">
        <f>VLOOKUP(G11,FAC_TOTALS_APTA!$A$4:$AV$126,$F25,FALSE)</f>
        <v>0</v>
      </c>
      <c r="H25" s="130">
        <f>VLOOKUP(H11,FAC_TOTALS_APTA!$A$4:$AV$126,$F25,FALSE)</f>
        <v>0.535820345896039</v>
      </c>
      <c r="I25" s="35" t="str">
        <f t="shared" si="1"/>
        <v>-</v>
      </c>
      <c r="J25" s="36" t="str">
        <f t="shared" si="2"/>
        <v/>
      </c>
      <c r="K25" s="36" t="str">
        <f t="shared" si="3"/>
        <v>scooter_flag_FAC</v>
      </c>
      <c r="L25" s="6">
        <f>MATCH($K25,FAC_TOTALS_APTA!$A$2:$AT$2,)</f>
        <v>39</v>
      </c>
      <c r="M25" s="37">
        <f>IF(M11=0,0,VLOOKUP(M11,FAC_TOTALS_APTA!$A$4:$AV$126,$L25,FALSE))</f>
        <v>0</v>
      </c>
      <c r="N25" s="37">
        <f>IF(N11=0,0,VLOOKUP(N11,FAC_TOTALS_APTA!$A$4:$AV$126,$L25,FALSE))</f>
        <v>0</v>
      </c>
      <c r="O25" s="37">
        <f>IF(O11=0,0,VLOOKUP(O11,FAC_TOTALS_APTA!$A$4:$AV$126,$L25,FALSE))</f>
        <v>0</v>
      </c>
      <c r="P25" s="37">
        <f>IF(P11=0,0,VLOOKUP(P11,FAC_TOTALS_APTA!$A$4:$AV$126,$L25,FALSE))</f>
        <v>0</v>
      </c>
      <c r="Q25" s="37">
        <f>IF(Q11=0,0,VLOOKUP(Q11,FAC_TOTALS_APTA!$A$4:$AV$126,$L25,FALSE))</f>
        <v>0</v>
      </c>
      <c r="R25" s="37">
        <f>IF(R11=0,0,VLOOKUP(R11,FAC_TOTALS_APTA!$A$4:$AV$126,$L25,FALSE))</f>
        <v>-79051373.258538097</v>
      </c>
      <c r="S25" s="37">
        <f>IF(S11=0,0,VLOOKUP(S11,FAC_TOTALS_APTA!$A$4:$AV$126,$L25,FALSE))</f>
        <v>0</v>
      </c>
      <c r="T25" s="37">
        <f>IF(T11=0,0,VLOOKUP(T11,FAC_TOTALS_APTA!$A$4:$AV$126,$L25,FALSE))</f>
        <v>0</v>
      </c>
      <c r="U25" s="37">
        <f>IF(U11=0,0,VLOOKUP(U11,FAC_TOTALS_APTA!$A$4:$AV$126,$L25,FALSE))</f>
        <v>0</v>
      </c>
      <c r="V25" s="37">
        <f>IF(V11=0,0,VLOOKUP(V11,FAC_TOTALS_APTA!$A$4:$AV$126,$L25,FALSE))</f>
        <v>0</v>
      </c>
      <c r="W25" s="37">
        <f>IF(W11=0,0,VLOOKUP(W11,FAC_TOTALS_APTA!$A$4:$AV$126,$L25,FALSE))</f>
        <v>0</v>
      </c>
      <c r="X25" s="37">
        <f>IF(X11=0,0,VLOOKUP(X11,FAC_TOTALS_APTA!$A$4:$AV$126,$L25,FALSE))</f>
        <v>0</v>
      </c>
      <c r="Y25" s="37">
        <f>IF(Y11=0,0,VLOOKUP(Y11,FAC_TOTALS_APTA!$A$4:$AV$126,$L25,FALSE))</f>
        <v>0</v>
      </c>
      <c r="Z25" s="37">
        <f>IF(Z11=0,0,VLOOKUP(Z11,FAC_TOTALS_APTA!$A$4:$AV$126,$L25,FALSE))</f>
        <v>0</v>
      </c>
      <c r="AA25" s="37">
        <f>IF(AA11=0,0,VLOOKUP(AA11,FAC_TOTALS_APTA!$A$4:$AV$126,$L25,FALSE))</f>
        <v>0</v>
      </c>
      <c r="AB25" s="37">
        <f>IF(AB11=0,0,VLOOKUP(AB11,FAC_TOTALS_APTA!$A$4:$AV$126,$L25,FALSE))</f>
        <v>0</v>
      </c>
      <c r="AC25" s="38">
        <f t="shared" si="4"/>
        <v>-79051373.258538097</v>
      </c>
      <c r="AD25" s="39">
        <f>AC25/G27</f>
        <v>-3.1394164195447022E-2</v>
      </c>
      <c r="AE25" s="5"/>
    </row>
    <row r="26" spans="1:31" s="12" customFormat="1" x14ac:dyDescent="0.25">
      <c r="A26" s="5"/>
      <c r="B26" s="136" t="s">
        <v>53</v>
      </c>
      <c r="C26" s="137"/>
      <c r="D26" s="136" t="s">
        <v>45</v>
      </c>
      <c r="E26" s="42"/>
      <c r="F26" s="43"/>
      <c r="G26" s="140"/>
      <c r="H26" s="140"/>
      <c r="I26" s="45"/>
      <c r="J26" s="46"/>
      <c r="K26" s="46" t="str">
        <f t="shared" ref="K26" si="5">CONCATENATE(D26,J26,"_FAC")</f>
        <v>New_Reporter_FAC</v>
      </c>
      <c r="L26" s="43">
        <f>MATCH($K26,FAC_TOTALS_APTA!$A$2:$AT$2,)</f>
        <v>43</v>
      </c>
      <c r="M26" s="44">
        <f>IF(M11=0,0,VLOOKUP(M11,FAC_TOTALS_APTA!$A$4:$AV$126,$L26,FALSE))</f>
        <v>0</v>
      </c>
      <c r="N26" s="44">
        <f>IF(N11=0,0,VLOOKUP(N11,FAC_TOTALS_APTA!$A$4:$AV$126,$L26,FALSE))</f>
        <v>0</v>
      </c>
      <c r="O26" s="44">
        <f>IF(O11=0,0,VLOOKUP(O11,FAC_TOTALS_APTA!$A$4:$AV$126,$L26,FALSE))</f>
        <v>0</v>
      </c>
      <c r="P26" s="44">
        <f>IF(P11=0,0,VLOOKUP(P11,FAC_TOTALS_APTA!$A$4:$AV$126,$L26,FALSE))</f>
        <v>0</v>
      </c>
      <c r="Q26" s="44">
        <f>IF(Q11=0,0,VLOOKUP(Q11,FAC_TOTALS_APTA!$A$4:$AV$126,$L26,FALSE))</f>
        <v>0</v>
      </c>
      <c r="R26" s="44">
        <f>IF(R11=0,0,VLOOKUP(R11,FAC_TOTALS_APTA!$A$4:$AV$126,$L26,FALSE))</f>
        <v>0</v>
      </c>
      <c r="S26" s="44">
        <f>IF(S11=0,0,VLOOKUP(S11,FAC_TOTALS_APTA!$A$4:$AV$126,$L26,FALSE))</f>
        <v>0</v>
      </c>
      <c r="T26" s="44">
        <f>IF(T11=0,0,VLOOKUP(T11,FAC_TOTALS_APTA!$A$4:$AV$126,$L26,FALSE))</f>
        <v>0</v>
      </c>
      <c r="U26" s="44">
        <f>IF(U11=0,0,VLOOKUP(U11,FAC_TOTALS_APTA!$A$4:$AV$126,$L26,FALSE))</f>
        <v>0</v>
      </c>
      <c r="V26" s="44">
        <f>IF(V11=0,0,VLOOKUP(V11,FAC_TOTALS_APTA!$A$4:$AV$126,$L26,FALSE))</f>
        <v>0</v>
      </c>
      <c r="W26" s="44">
        <f>IF(W11=0,0,VLOOKUP(W11,FAC_TOTALS_APTA!$A$4:$AV$126,$L26,FALSE))</f>
        <v>0</v>
      </c>
      <c r="X26" s="44">
        <f>IF(X11=0,0,VLOOKUP(X11,FAC_TOTALS_APTA!$A$4:$AV$126,$L26,FALSE))</f>
        <v>0</v>
      </c>
      <c r="Y26" s="44">
        <f>IF(Y11=0,0,VLOOKUP(Y11,FAC_TOTALS_APTA!$A$4:$AV$126,$L26,FALSE))</f>
        <v>0</v>
      </c>
      <c r="Z26" s="44">
        <f>IF(Z11=0,0,VLOOKUP(Z11,FAC_TOTALS_APTA!$A$4:$AV$126,$L26,FALSE))</f>
        <v>0</v>
      </c>
      <c r="AA26" s="44">
        <f>IF(AA11=0,0,VLOOKUP(AA11,FAC_TOTALS_APTA!$A$4:$AV$126,$L26,FALSE))</f>
        <v>0</v>
      </c>
      <c r="AB26" s="44">
        <f>IF(AB11=0,0,VLOOKUP(AB11,FAC_TOTALS_APTA!$A$4:$AV$126,$L26,FALSE))</f>
        <v>0</v>
      </c>
      <c r="AC26" s="47">
        <f>SUM(M26:AB26)</f>
        <v>0</v>
      </c>
      <c r="AD26" s="48">
        <f>AC26/G28</f>
        <v>0</v>
      </c>
      <c r="AE26" s="5"/>
    </row>
    <row r="27" spans="1:31" s="104" customFormat="1" x14ac:dyDescent="0.25">
      <c r="A27" s="103"/>
      <c r="B27" s="114" t="s">
        <v>66</v>
      </c>
      <c r="C27" s="115"/>
      <c r="D27" s="103" t="s">
        <v>6</v>
      </c>
      <c r="E27" s="54"/>
      <c r="F27" s="5">
        <f>MATCH($D27,FAC_TOTALS_APTA!$A$2:$AT$2,)</f>
        <v>10</v>
      </c>
      <c r="G27" s="116">
        <f>VLOOKUP(G11,FAC_TOTALS_APTA!$A$4:$AV$126,$F27,FALSE)</f>
        <v>2518027642.5388198</v>
      </c>
      <c r="H27" s="116">
        <f>VLOOKUP(H11,FAC_TOTALS_APTA!$A$4:$AT$126,$F27,FALSE)</f>
        <v>2271771231.6475201</v>
      </c>
      <c r="I27" s="111">
        <f t="shared" ref="I27:I28" si="6">H27/G27-1</f>
        <v>-9.779734214633562E-2</v>
      </c>
      <c r="J27" s="30"/>
      <c r="K27" s="30"/>
      <c r="L27" s="5"/>
      <c r="M27" s="28" t="e">
        <f t="shared" ref="M27:AB27" si="7">SUM(M13:M20)</f>
        <v>#REF!</v>
      </c>
      <c r="N27" s="28" t="e">
        <f t="shared" si="7"/>
        <v>#REF!</v>
      </c>
      <c r="O27" s="28" t="e">
        <f t="shared" si="7"/>
        <v>#REF!</v>
      </c>
      <c r="P27" s="28" t="e">
        <f t="shared" si="7"/>
        <v>#REF!</v>
      </c>
      <c r="Q27" s="28" t="e">
        <f t="shared" si="7"/>
        <v>#REF!</v>
      </c>
      <c r="R27" s="28" t="e">
        <f t="shared" si="7"/>
        <v>#REF!</v>
      </c>
      <c r="S27" s="28">
        <f t="shared" si="7"/>
        <v>0</v>
      </c>
      <c r="T27" s="28">
        <f t="shared" si="7"/>
        <v>0</v>
      </c>
      <c r="U27" s="28">
        <f t="shared" si="7"/>
        <v>0</v>
      </c>
      <c r="V27" s="28">
        <f t="shared" si="7"/>
        <v>0</v>
      </c>
      <c r="W27" s="28">
        <f t="shared" si="7"/>
        <v>0</v>
      </c>
      <c r="X27" s="28">
        <f t="shared" si="7"/>
        <v>0</v>
      </c>
      <c r="Y27" s="28">
        <f t="shared" si="7"/>
        <v>0</v>
      </c>
      <c r="Z27" s="28">
        <f t="shared" si="7"/>
        <v>0</v>
      </c>
      <c r="AA27" s="28">
        <f t="shared" si="7"/>
        <v>0</v>
      </c>
      <c r="AB27" s="28">
        <f t="shared" si="7"/>
        <v>0</v>
      </c>
      <c r="AC27" s="31">
        <f>H27-G27</f>
        <v>-246256410.89129972</v>
      </c>
      <c r="AD27" s="32">
        <f>I27</f>
        <v>-9.779734214633562E-2</v>
      </c>
      <c r="AE27" s="103"/>
    </row>
    <row r="28" spans="1:31" ht="13.5" thickBot="1" x14ac:dyDescent="0.3">
      <c r="B28" s="146" t="s">
        <v>50</v>
      </c>
      <c r="C28" s="147"/>
      <c r="D28" s="147" t="s">
        <v>4</v>
      </c>
      <c r="E28" s="22"/>
      <c r="F28" s="22">
        <f>MATCH($D28,FAC_TOTALS_APTA!$A$2:$AT$2,)</f>
        <v>8</v>
      </c>
      <c r="G28" s="113">
        <f>VLOOKUP(G11,FAC_TOTALS_APTA!$A$4:$AT$126,$F28,FALSE)</f>
        <v>2541057030.99999</v>
      </c>
      <c r="H28" s="113">
        <f>VLOOKUP(H11,FAC_TOTALS_APTA!$A$4:$AT$126,$F28,FALSE)</f>
        <v>2176386603</v>
      </c>
      <c r="I28" s="112">
        <f t="shared" si="6"/>
        <v>-0.14351131184823507</v>
      </c>
      <c r="J28" s="49"/>
      <c r="K28" s="49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50">
        <f>H28-G28</f>
        <v>-364670427.99998999</v>
      </c>
      <c r="AD28" s="51">
        <f>I28</f>
        <v>-0.14351131184823507</v>
      </c>
    </row>
    <row r="29" spans="1:31" ht="14.25" thickTop="1" thickBot="1" x14ac:dyDescent="0.3">
      <c r="B29" s="152" t="s">
        <v>67</v>
      </c>
      <c r="C29" s="153"/>
      <c r="D29" s="153"/>
      <c r="E29" s="58"/>
      <c r="F29" s="57"/>
      <c r="G29" s="153"/>
      <c r="H29" s="153"/>
      <c r="I29" s="59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1">
        <f>AD28-AD27</f>
        <v>-4.5713969701899448E-2</v>
      </c>
    </row>
    <row r="30" spans="1:31" ht="13.5" thickTop="1" x14ac:dyDescent="0.25"/>
    <row r="31" spans="1:31" s="9" customFormat="1" x14ac:dyDescent="0.25">
      <c r="B31" s="17" t="s">
        <v>25</v>
      </c>
      <c r="E31" s="5"/>
      <c r="G31" s="105"/>
      <c r="H31" s="105"/>
      <c r="I31" s="16"/>
    </row>
    <row r="32" spans="1:31" x14ac:dyDescent="0.25">
      <c r="B32" s="14" t="s">
        <v>16</v>
      </c>
      <c r="C32" s="15" t="s">
        <v>17</v>
      </c>
      <c r="D32" s="9"/>
      <c r="E32" s="5"/>
      <c r="F32" s="9"/>
      <c r="G32" s="105"/>
      <c r="H32" s="105"/>
      <c r="I32" s="1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2:30" x14ac:dyDescent="0.25">
      <c r="B33" s="14"/>
      <c r="C33" s="15"/>
      <c r="D33" s="9"/>
      <c r="E33" s="5"/>
      <c r="F33" s="9"/>
      <c r="G33" s="105"/>
      <c r="H33" s="105"/>
      <c r="I33" s="1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2:30" x14ac:dyDescent="0.25">
      <c r="B34" s="17" t="s">
        <v>26</v>
      </c>
      <c r="C34" s="18">
        <v>0</v>
      </c>
      <c r="D34" s="9"/>
      <c r="E34" s="5"/>
      <c r="F34" s="9"/>
      <c r="G34" s="105"/>
      <c r="H34" s="105"/>
      <c r="I34" s="1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2:30" ht="13.5" thickBot="1" x14ac:dyDescent="0.3">
      <c r="B35" s="19" t="s">
        <v>33</v>
      </c>
      <c r="C35" s="20">
        <v>2</v>
      </c>
      <c r="D35" s="21"/>
      <c r="E35" s="22"/>
      <c r="F35" s="21"/>
      <c r="G35" s="156"/>
      <c r="H35" s="156"/>
      <c r="I35" s="2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2:30" ht="13.5" thickTop="1" x14ac:dyDescent="0.25">
      <c r="B36" s="60"/>
      <c r="C36" s="61"/>
      <c r="D36" s="61"/>
      <c r="E36" s="61"/>
      <c r="F36" s="61"/>
      <c r="G36" s="165" t="s">
        <v>51</v>
      </c>
      <c r="H36" s="165"/>
      <c r="I36" s="16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165" t="s">
        <v>55</v>
      </c>
      <c r="AD36" s="165"/>
    </row>
    <row r="37" spans="2:30" x14ac:dyDescent="0.25">
      <c r="B37" s="7" t="s">
        <v>18</v>
      </c>
      <c r="C37" s="26" t="s">
        <v>19</v>
      </c>
      <c r="D37" s="6" t="s">
        <v>20</v>
      </c>
      <c r="E37" s="6"/>
      <c r="F37" s="6"/>
      <c r="G37" s="127">
        <f>$C$1</f>
        <v>2012</v>
      </c>
      <c r="H37" s="127">
        <f>$C$2</f>
        <v>2018</v>
      </c>
      <c r="I37" s="26" t="s">
        <v>22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 t="s">
        <v>24</v>
      </c>
      <c r="AD37" s="26" t="s">
        <v>22</v>
      </c>
    </row>
    <row r="38" spans="2:30" ht="12.95" hidden="1" customHeight="1" x14ac:dyDescent="0.25">
      <c r="B38" s="24"/>
      <c r="C38" s="27"/>
      <c r="D38" s="5"/>
      <c r="E38" s="5"/>
      <c r="F38" s="5"/>
      <c r="G38" s="103"/>
      <c r="H38" s="103"/>
      <c r="I38" s="27"/>
      <c r="J38" s="5"/>
      <c r="K38" s="5"/>
      <c r="L38" s="5"/>
      <c r="M38" s="5">
        <v>1</v>
      </c>
      <c r="N38" s="5">
        <v>2</v>
      </c>
      <c r="O38" s="5">
        <v>3</v>
      </c>
      <c r="P38" s="5">
        <v>4</v>
      </c>
      <c r="Q38" s="5">
        <v>5</v>
      </c>
      <c r="R38" s="5">
        <v>6</v>
      </c>
      <c r="S38" s="5">
        <v>7</v>
      </c>
      <c r="T38" s="5">
        <v>8</v>
      </c>
      <c r="U38" s="5">
        <v>9</v>
      </c>
      <c r="V38" s="5">
        <v>10</v>
      </c>
      <c r="W38" s="5">
        <v>11</v>
      </c>
      <c r="X38" s="5">
        <v>12</v>
      </c>
      <c r="Y38" s="5">
        <v>13</v>
      </c>
      <c r="Z38" s="5">
        <v>14</v>
      </c>
      <c r="AA38" s="5">
        <v>15</v>
      </c>
      <c r="AB38" s="5">
        <v>16</v>
      </c>
      <c r="AC38" s="5"/>
      <c r="AD38" s="5"/>
    </row>
    <row r="39" spans="2:30" ht="12.95" hidden="1" customHeight="1" x14ac:dyDescent="0.25">
      <c r="B39" s="24"/>
      <c r="C39" s="27"/>
      <c r="D39" s="5"/>
      <c r="E39" s="5"/>
      <c r="F39" s="5"/>
      <c r="G39" s="103" t="str">
        <f>CONCATENATE($C34,"_",$C35,"_",G37)</f>
        <v>0_2_2012</v>
      </c>
      <c r="H39" s="103" t="str">
        <f>CONCATENATE($C34,"_",$C35,"_",H37)</f>
        <v>0_2_2018</v>
      </c>
      <c r="I39" s="27"/>
      <c r="J39" s="5"/>
      <c r="K39" s="5"/>
      <c r="L39" s="5"/>
      <c r="M39" s="5" t="str">
        <f>IF($G37+M38&gt;$H37,0,CONCATENATE($C34,"_",$C35,"_",$G37+M38))</f>
        <v>0_2_2013</v>
      </c>
      <c r="N39" s="5" t="str">
        <f t="shared" ref="N39:AB39" si="8">IF($G37+N38&gt;$H37,0,CONCATENATE($C34,"_",$C35,"_",$G37+N38))</f>
        <v>0_2_2014</v>
      </c>
      <c r="O39" s="5" t="str">
        <f t="shared" si="8"/>
        <v>0_2_2015</v>
      </c>
      <c r="P39" s="5" t="str">
        <f t="shared" si="8"/>
        <v>0_2_2016</v>
      </c>
      <c r="Q39" s="5" t="str">
        <f t="shared" si="8"/>
        <v>0_2_2017</v>
      </c>
      <c r="R39" s="5" t="str">
        <f t="shared" si="8"/>
        <v>0_2_2018</v>
      </c>
      <c r="S39" s="5">
        <f t="shared" si="8"/>
        <v>0</v>
      </c>
      <c r="T39" s="5">
        <f t="shared" si="8"/>
        <v>0</v>
      </c>
      <c r="U39" s="5">
        <f t="shared" si="8"/>
        <v>0</v>
      </c>
      <c r="V39" s="5">
        <f t="shared" si="8"/>
        <v>0</v>
      </c>
      <c r="W39" s="5">
        <f t="shared" si="8"/>
        <v>0</v>
      </c>
      <c r="X39" s="5">
        <f t="shared" si="8"/>
        <v>0</v>
      </c>
      <c r="Y39" s="5">
        <f t="shared" si="8"/>
        <v>0</v>
      </c>
      <c r="Z39" s="5">
        <f t="shared" si="8"/>
        <v>0</v>
      </c>
      <c r="AA39" s="5">
        <f t="shared" si="8"/>
        <v>0</v>
      </c>
      <c r="AB39" s="5">
        <f t="shared" si="8"/>
        <v>0</v>
      </c>
      <c r="AC39" s="5"/>
      <c r="AD39" s="5"/>
    </row>
    <row r="40" spans="2:30" ht="12.95" hidden="1" customHeight="1" x14ac:dyDescent="0.25">
      <c r="B40" s="24"/>
      <c r="C40" s="27"/>
      <c r="D40" s="5"/>
      <c r="E40" s="5"/>
      <c r="F40" s="5" t="s">
        <v>23</v>
      </c>
      <c r="G40" s="116"/>
      <c r="H40" s="116"/>
      <c r="I40" s="27"/>
      <c r="J40" s="5"/>
      <c r="K40" s="5"/>
      <c r="L40" s="5" t="s">
        <v>23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2:30" x14ac:dyDescent="0.25">
      <c r="B41" s="24" t="s">
        <v>31</v>
      </c>
      <c r="C41" s="27" t="s">
        <v>21</v>
      </c>
      <c r="D41" s="103" t="s">
        <v>84</v>
      </c>
      <c r="E41" s="54"/>
      <c r="F41" s="5">
        <f>MATCH($D41,FAC_TOTALS_APTA!$A$2:$AV$2,)</f>
        <v>12</v>
      </c>
      <c r="G41" s="116">
        <f>VLOOKUP(G39,FAC_TOTALS_APTA!$A$4:$AV$126,$F41,FALSE)</f>
        <v>11264859.978528</v>
      </c>
      <c r="H41" s="116">
        <f>VLOOKUP(H39,FAC_TOTALS_APTA!$A$4:$AV$126,$F41,FALSE)</f>
        <v>12605880.249967899</v>
      </c>
      <c r="I41" s="29">
        <f>IFERROR(H41/G41-1,"-")</f>
        <v>0.11904455749969589</v>
      </c>
      <c r="J41" s="30" t="str">
        <f>IF(C41="Log","_log","")</f>
        <v>_log</v>
      </c>
      <c r="K41" s="30" t="str">
        <f>CONCATENATE(D41,J41,"_FAC")</f>
        <v>VRM_ADJ_log_FAC</v>
      </c>
      <c r="L41" s="5">
        <f>MATCH($K41,FAC_TOTALS_APTA!$A$2:$AT$2,)</f>
        <v>26</v>
      </c>
      <c r="M41" s="28">
        <f>IF(M39=0,0,VLOOKUP(M39,FAC_TOTALS_APTA!$A$4:$AV$126,$L41,FALSE))</f>
        <v>3889438.7477632798</v>
      </c>
      <c r="N41" s="28">
        <f>IF(N39=0,0,VLOOKUP(N39,FAC_TOTALS_APTA!$A$4:$AV$126,$L41,FALSE))</f>
        <v>8775203.8347186595</v>
      </c>
      <c r="O41" s="28">
        <f>IF(O39=0,0,VLOOKUP(O39,FAC_TOTALS_APTA!$A$4:$AV$126,$L41,FALSE))</f>
        <v>17242637.625925101</v>
      </c>
      <c r="P41" s="28">
        <f>IF(P39=0,0,VLOOKUP(P39,FAC_TOTALS_APTA!$A$4:$AV$126,$L41,FALSE))</f>
        <v>16606073.4602076</v>
      </c>
      <c r="Q41" s="28">
        <f>IF(Q39=0,0,VLOOKUP(Q39,FAC_TOTALS_APTA!$A$4:$AV$126,$L41,FALSE))</f>
        <v>5087740.7111801496</v>
      </c>
      <c r="R41" s="28">
        <f>IF(R39=0,0,VLOOKUP(R39,FAC_TOTALS_APTA!$A$4:$AV$126,$L41,FALSE))</f>
        <v>9413217.8567218594</v>
      </c>
      <c r="S41" s="28">
        <f>IF(S39=0,0,VLOOKUP(S39,FAC_TOTALS_APTA!$A$4:$AV$126,$L41,FALSE))</f>
        <v>0</v>
      </c>
      <c r="T41" s="28">
        <f>IF(T39=0,0,VLOOKUP(T39,FAC_TOTALS_APTA!$A$4:$AV$126,$L41,FALSE))</f>
        <v>0</v>
      </c>
      <c r="U41" s="28">
        <f>IF(U39=0,0,VLOOKUP(U39,FAC_TOTALS_APTA!$A$4:$AV$126,$L41,FALSE))</f>
        <v>0</v>
      </c>
      <c r="V41" s="28">
        <f>IF(V39=0,0,VLOOKUP(V39,FAC_TOTALS_APTA!$A$4:$AV$126,$L41,FALSE))</f>
        <v>0</v>
      </c>
      <c r="W41" s="28">
        <f>IF(W39=0,0,VLOOKUP(W39,FAC_TOTALS_APTA!$A$4:$AV$126,$L41,FALSE))</f>
        <v>0</v>
      </c>
      <c r="X41" s="28">
        <f>IF(X39=0,0,VLOOKUP(X39,FAC_TOTALS_APTA!$A$4:$AV$126,$L41,FALSE))</f>
        <v>0</v>
      </c>
      <c r="Y41" s="28">
        <f>IF(Y39=0,0,VLOOKUP(Y39,FAC_TOTALS_APTA!$A$4:$AV$126,$L41,FALSE))</f>
        <v>0</v>
      </c>
      <c r="Z41" s="28">
        <f>IF(Z39=0,0,VLOOKUP(Z39,FAC_TOTALS_APTA!$A$4:$AV$126,$L41,FALSE))</f>
        <v>0</v>
      </c>
      <c r="AA41" s="28">
        <f>IF(AA39=0,0,VLOOKUP(AA39,FAC_TOTALS_APTA!$A$4:$AV$126,$L41,FALSE))</f>
        <v>0</v>
      </c>
      <c r="AB41" s="28">
        <f>IF(AB39=0,0,VLOOKUP(AB39,FAC_TOTALS_APTA!$A$4:$AV$126,$L41,FALSE))</f>
        <v>0</v>
      </c>
      <c r="AC41" s="31">
        <f>SUM(M41:AB41)</f>
        <v>61014312.236516654</v>
      </c>
      <c r="AD41" s="32">
        <f>AC41/G55</f>
        <v>6.6601807986734304E-2</v>
      </c>
    </row>
    <row r="42" spans="2:30" x14ac:dyDescent="0.25">
      <c r="B42" s="24" t="s">
        <v>52</v>
      </c>
      <c r="C42" s="27" t="s">
        <v>21</v>
      </c>
      <c r="D42" s="103" t="s">
        <v>94</v>
      </c>
      <c r="E42" s="54"/>
      <c r="F42" s="5">
        <f>MATCH($D42,FAC_TOTALS_APTA!$A$2:$AV$2,)</f>
        <v>13</v>
      </c>
      <c r="G42" s="122">
        <f>VLOOKUP(G39,FAC_TOTALS_APTA!$A$4:$AV$126,$F42,FALSE)</f>
        <v>0.99257439422925597</v>
      </c>
      <c r="H42" s="122">
        <f>VLOOKUP(H39,FAC_TOTALS_APTA!$A$4:$AV$126,$F42,FALSE)</f>
        <v>1.0085579264681701</v>
      </c>
      <c r="I42" s="29">
        <f t="shared" ref="I42:I53" si="9">IFERROR(H42/G42-1,"-")</f>
        <v>1.6103107567393415E-2</v>
      </c>
      <c r="J42" s="30" t="str">
        <f t="shared" ref="J42:J53" si="10">IF(C42="Log","_log","")</f>
        <v>_log</v>
      </c>
      <c r="K42" s="30" t="str">
        <f t="shared" ref="K42:K54" si="11">CONCATENATE(D42,J42,"_FAC")</f>
        <v>FARE_per_UPT_cleaned_2018_bus_log_FAC</v>
      </c>
      <c r="L42" s="5">
        <f>MATCH($K42,FAC_TOTALS_APTA!$A$2:$AT$2,)</f>
        <v>27</v>
      </c>
      <c r="M42" s="28">
        <f>IF(M39=0,0,VLOOKUP(M39,FAC_TOTALS_APTA!$A$4:$AV$126,$L42,FALSE))</f>
        <v>-7915939.6850095503</v>
      </c>
      <c r="N42" s="28">
        <f>IF(N39=0,0,VLOOKUP(N39,FAC_TOTALS_APTA!$A$4:$AV$126,$L42,FALSE))</f>
        <v>3538667.8594071702</v>
      </c>
      <c r="O42" s="28">
        <f>IF(O39=0,0,VLOOKUP(O39,FAC_TOTALS_APTA!$A$4:$AV$126,$L42,FALSE))</f>
        <v>-1974642.1639445799</v>
      </c>
      <c r="P42" s="28">
        <f>IF(P39=0,0,VLOOKUP(P39,FAC_TOTALS_APTA!$A$4:$AV$126,$L42,FALSE))</f>
        <v>-3633794.7622031998</v>
      </c>
      <c r="Q42" s="28">
        <f>IF(Q39=0,0,VLOOKUP(Q39,FAC_TOTALS_APTA!$A$4:$AV$126,$L42,FALSE))</f>
        <v>2840227.75649931</v>
      </c>
      <c r="R42" s="28">
        <f>IF(R39=0,0,VLOOKUP(R39,FAC_TOTALS_APTA!$A$4:$AV$126,$L42,FALSE))</f>
        <v>3821197.8674165602</v>
      </c>
      <c r="S42" s="28">
        <f>IF(S39=0,0,VLOOKUP(S39,FAC_TOTALS_APTA!$A$4:$AV$126,$L42,FALSE))</f>
        <v>0</v>
      </c>
      <c r="T42" s="28">
        <f>IF(T39=0,0,VLOOKUP(T39,FAC_TOTALS_APTA!$A$4:$AV$126,$L42,FALSE))</f>
        <v>0</v>
      </c>
      <c r="U42" s="28">
        <f>IF(U39=0,0,VLOOKUP(U39,FAC_TOTALS_APTA!$A$4:$AV$126,$L42,FALSE))</f>
        <v>0</v>
      </c>
      <c r="V42" s="28">
        <f>IF(V39=0,0,VLOOKUP(V39,FAC_TOTALS_APTA!$A$4:$AV$126,$L42,FALSE))</f>
        <v>0</v>
      </c>
      <c r="W42" s="28">
        <f>IF(W39=0,0,VLOOKUP(W39,FAC_TOTALS_APTA!$A$4:$AV$126,$L42,FALSE))</f>
        <v>0</v>
      </c>
      <c r="X42" s="28">
        <f>IF(X39=0,0,VLOOKUP(X39,FAC_TOTALS_APTA!$A$4:$AV$126,$L42,FALSE))</f>
        <v>0</v>
      </c>
      <c r="Y42" s="28">
        <f>IF(Y39=0,0,VLOOKUP(Y39,FAC_TOTALS_APTA!$A$4:$AV$126,$L42,FALSE))</f>
        <v>0</v>
      </c>
      <c r="Z42" s="28">
        <f>IF(Z39=0,0,VLOOKUP(Z39,FAC_TOTALS_APTA!$A$4:$AV$126,$L42,FALSE))</f>
        <v>0</v>
      </c>
      <c r="AA42" s="28">
        <f>IF(AA39=0,0,VLOOKUP(AA39,FAC_TOTALS_APTA!$A$4:$AV$126,$L42,FALSE))</f>
        <v>0</v>
      </c>
      <c r="AB42" s="28">
        <f>IF(AB39=0,0,VLOOKUP(AB39,FAC_TOTALS_APTA!$A$4:$AV$126,$L42,FALSE))</f>
        <v>0</v>
      </c>
      <c r="AC42" s="31">
        <f t="shared" ref="AC42:AC53" si="12">SUM(M42:AB42)</f>
        <v>-3324283.1278342898</v>
      </c>
      <c r="AD42" s="32">
        <f>AC42/G55</f>
        <v>-3.6287103543068628E-3</v>
      </c>
    </row>
    <row r="43" spans="2:30" x14ac:dyDescent="0.25">
      <c r="B43" s="114" t="s">
        <v>79</v>
      </c>
      <c r="C43" s="115"/>
      <c r="D43" s="103" t="s">
        <v>77</v>
      </c>
      <c r="E43" s="117"/>
      <c r="F43" s="103" t="e">
        <f>MATCH($D43,FAC_TOTALS_APTA!$A$2:$AV$2,)</f>
        <v>#N/A</v>
      </c>
      <c r="G43" s="116" t="e">
        <f>VLOOKUP(G39,FAC_TOTALS_APTA!$A$4:$AV$126,$F43,FALSE)</f>
        <v>#REF!</v>
      </c>
      <c r="H43" s="116" t="e">
        <f>VLOOKUP(H39,FAC_TOTALS_APTA!$A$4:$AV$126,$F43,FALSE)</f>
        <v>#REF!</v>
      </c>
      <c r="I43" s="118" t="str">
        <f>IFERROR(H43/G43-1,"-")</f>
        <v>-</v>
      </c>
      <c r="J43" s="119" t="str">
        <f t="shared" si="10"/>
        <v/>
      </c>
      <c r="K43" s="119" t="str">
        <f t="shared" si="11"/>
        <v>RESTRUCTURE_FAC</v>
      </c>
      <c r="L43" s="103" t="e">
        <f>MATCH($K43,FAC_TOTALS_APTA!$A$2:$AT$2,)</f>
        <v>#N/A</v>
      </c>
      <c r="M43" s="116" t="e">
        <f>IF(M39=0,0,VLOOKUP(M39,FAC_TOTALS_APTA!$A$4:$AV$126,$L43,FALSE))</f>
        <v>#REF!</v>
      </c>
      <c r="N43" s="116" t="e">
        <f>IF(N39=0,0,VLOOKUP(N39,FAC_TOTALS_APTA!$A$4:$AV$126,$L43,FALSE))</f>
        <v>#REF!</v>
      </c>
      <c r="O43" s="116" t="e">
        <f>IF(O39=0,0,VLOOKUP(O39,FAC_TOTALS_APTA!$A$4:$AV$126,$L43,FALSE))</f>
        <v>#REF!</v>
      </c>
      <c r="P43" s="116" t="e">
        <f>IF(P39=0,0,VLOOKUP(P39,FAC_TOTALS_APTA!$A$4:$AV$126,$L43,FALSE))</f>
        <v>#REF!</v>
      </c>
      <c r="Q43" s="116" t="e">
        <f>IF(Q39=0,0,VLOOKUP(Q39,FAC_TOTALS_APTA!$A$4:$AV$126,$L43,FALSE))</f>
        <v>#REF!</v>
      </c>
      <c r="R43" s="116" t="e">
        <f>IF(R39=0,0,VLOOKUP(R39,FAC_TOTALS_APTA!$A$4:$AV$126,$L43,FALSE))</f>
        <v>#REF!</v>
      </c>
      <c r="S43" s="116">
        <f>IF(S39=0,0,VLOOKUP(S39,FAC_TOTALS_APTA!$A$4:$AV$126,$L43,FALSE))</f>
        <v>0</v>
      </c>
      <c r="T43" s="116">
        <f>IF(T39=0,0,VLOOKUP(T39,FAC_TOTALS_APTA!$A$4:$AV$126,$L43,FALSE))</f>
        <v>0</v>
      </c>
      <c r="U43" s="116">
        <f>IF(U39=0,0,VLOOKUP(U39,FAC_TOTALS_APTA!$A$4:$AV$126,$L43,FALSE))</f>
        <v>0</v>
      </c>
      <c r="V43" s="116">
        <f>IF(V39=0,0,VLOOKUP(V39,FAC_TOTALS_APTA!$A$4:$AV$126,$L43,FALSE))</f>
        <v>0</v>
      </c>
      <c r="W43" s="116">
        <f>IF(W39=0,0,VLOOKUP(W39,FAC_TOTALS_APTA!$A$4:$AV$126,$L43,FALSE))</f>
        <v>0</v>
      </c>
      <c r="X43" s="116">
        <f>IF(X39=0,0,VLOOKUP(X39,FAC_TOTALS_APTA!$A$4:$AV$126,$L43,FALSE))</f>
        <v>0</v>
      </c>
      <c r="Y43" s="116">
        <f>IF(Y39=0,0,VLOOKUP(Y39,FAC_TOTALS_APTA!$A$4:$AV$126,$L43,FALSE))</f>
        <v>0</v>
      </c>
      <c r="Z43" s="116">
        <f>IF(Z39=0,0,VLOOKUP(Z39,FAC_TOTALS_APTA!$A$4:$AV$126,$L43,FALSE))</f>
        <v>0</v>
      </c>
      <c r="AA43" s="116">
        <f>IF(AA39=0,0,VLOOKUP(AA39,FAC_TOTALS_APTA!$A$4:$AV$126,$L43,FALSE))</f>
        <v>0</v>
      </c>
      <c r="AB43" s="116">
        <f>IF(AB39=0,0,VLOOKUP(AB39,FAC_TOTALS_APTA!$A$4:$AV$126,$L43,FALSE))</f>
        <v>0</v>
      </c>
      <c r="AC43" s="120" t="e">
        <f t="shared" si="12"/>
        <v>#REF!</v>
      </c>
      <c r="AD43" s="121" t="e">
        <f>AC43/G56</f>
        <v>#REF!</v>
      </c>
    </row>
    <row r="44" spans="2:30" x14ac:dyDescent="0.25">
      <c r="B44" s="114" t="s">
        <v>80</v>
      </c>
      <c r="C44" s="115"/>
      <c r="D44" s="103" t="s">
        <v>76</v>
      </c>
      <c r="E44" s="117"/>
      <c r="F44" s="103">
        <f>MATCH($D44,FAC_TOTALS_APTA!$A$2:$AV$2,)</f>
        <v>21</v>
      </c>
      <c r="G44" s="116">
        <f>VLOOKUP(G39,FAC_TOTALS_APTA!$A$4:$AV$126,$F44,FALSE)</f>
        <v>0</v>
      </c>
      <c r="H44" s="116">
        <f>VLOOKUP(H39,FAC_TOTALS_APTA!$A$4:$AV$126,$F44,FALSE)</f>
        <v>0</v>
      </c>
      <c r="I44" s="118" t="str">
        <f>IFERROR(H44/G44-1,"-")</f>
        <v>-</v>
      </c>
      <c r="J44" s="119" t="str">
        <f t="shared" si="10"/>
        <v/>
      </c>
      <c r="K44" s="119" t="str">
        <f t="shared" si="11"/>
        <v>MAINTENANCE_WMATA_FAC</v>
      </c>
      <c r="L44" s="103">
        <f>MATCH($K44,FAC_TOTALS_APTA!$A$2:$AT$2,)</f>
        <v>35</v>
      </c>
      <c r="M44" s="116">
        <f>IF(M40=0,0,VLOOKUP(M40,FAC_TOTALS_APTA!$A$4:$AV$126,$L44,FALSE))</f>
        <v>0</v>
      </c>
      <c r="N44" s="116">
        <f>IF(N40=0,0,VLOOKUP(N40,FAC_TOTALS_APTA!$A$4:$AV$126,$L44,FALSE))</f>
        <v>0</v>
      </c>
      <c r="O44" s="116">
        <f>IF(O40=0,0,VLOOKUP(O40,FAC_TOTALS_APTA!$A$4:$AV$126,$L44,FALSE))</f>
        <v>0</v>
      </c>
      <c r="P44" s="116">
        <f>IF(P40=0,0,VLOOKUP(P40,FAC_TOTALS_APTA!$A$4:$AV$126,$L44,FALSE))</f>
        <v>0</v>
      </c>
      <c r="Q44" s="116">
        <f>IF(Q40=0,0,VLOOKUP(Q40,FAC_TOTALS_APTA!$A$4:$AV$126,$L44,FALSE))</f>
        <v>0</v>
      </c>
      <c r="R44" s="116">
        <f>IF(R40=0,0,VLOOKUP(R40,FAC_TOTALS_APTA!$A$4:$AV$126,$L44,FALSE))</f>
        <v>0</v>
      </c>
      <c r="S44" s="116">
        <f>IF(S40=0,0,VLOOKUP(S40,FAC_TOTALS_APTA!$A$4:$AV$126,$L44,FALSE))</f>
        <v>0</v>
      </c>
      <c r="T44" s="116">
        <f>IF(T40=0,0,VLOOKUP(T40,FAC_TOTALS_APTA!$A$4:$AV$126,$L44,FALSE))</f>
        <v>0</v>
      </c>
      <c r="U44" s="116">
        <f>IF(U40=0,0,VLOOKUP(U40,FAC_TOTALS_APTA!$A$4:$AV$126,$L44,FALSE))</f>
        <v>0</v>
      </c>
      <c r="V44" s="116">
        <f>IF(V40=0,0,VLOOKUP(V40,FAC_TOTALS_APTA!$A$4:$AV$126,$L44,FALSE))</f>
        <v>0</v>
      </c>
      <c r="W44" s="116">
        <f>IF(W40=0,0,VLOOKUP(W40,FAC_TOTALS_APTA!$A$4:$AV$126,$L44,FALSE))</f>
        <v>0</v>
      </c>
      <c r="X44" s="116">
        <f>IF(X40=0,0,VLOOKUP(X40,FAC_TOTALS_APTA!$A$4:$AV$126,$L44,FALSE))</f>
        <v>0</v>
      </c>
      <c r="Y44" s="116">
        <f>IF(Y40=0,0,VLOOKUP(Y40,FAC_TOTALS_APTA!$A$4:$AV$126,$L44,FALSE))</f>
        <v>0</v>
      </c>
      <c r="Z44" s="116">
        <f>IF(Z40=0,0,VLOOKUP(Z40,FAC_TOTALS_APTA!$A$4:$AV$126,$L44,FALSE))</f>
        <v>0</v>
      </c>
      <c r="AA44" s="116">
        <f>IF(AA40=0,0,VLOOKUP(AA40,FAC_TOTALS_APTA!$A$4:$AV$126,$L44,FALSE))</f>
        <v>0</v>
      </c>
      <c r="AB44" s="116">
        <f>IF(AB40=0,0,VLOOKUP(AB40,FAC_TOTALS_APTA!$A$4:$AV$126,$L44,FALSE))</f>
        <v>0</v>
      </c>
      <c r="AC44" s="120">
        <f t="shared" si="12"/>
        <v>0</v>
      </c>
      <c r="AD44" s="121">
        <f>AC44/G56</f>
        <v>0</v>
      </c>
    </row>
    <row r="45" spans="2:30" x14ac:dyDescent="0.25">
      <c r="B45" s="24" t="s">
        <v>48</v>
      </c>
      <c r="C45" s="27" t="s">
        <v>21</v>
      </c>
      <c r="D45" s="103" t="s">
        <v>8</v>
      </c>
      <c r="E45" s="54"/>
      <c r="F45" s="5">
        <f>MATCH($D45,FAC_TOTALS_APTA!$A$2:$AV$2,)</f>
        <v>15</v>
      </c>
      <c r="G45" s="116">
        <f>VLOOKUP(G39,FAC_TOTALS_APTA!$A$4:$AV$126,$F45,FALSE)</f>
        <v>2552570.2182420199</v>
      </c>
      <c r="H45" s="116">
        <f>VLOOKUP(H39,FAC_TOTALS_APTA!$A$4:$AV$126,$F45,FALSE)</f>
        <v>2755043.8205972002</v>
      </c>
      <c r="I45" s="29">
        <f t="shared" si="9"/>
        <v>7.9321462308145962E-2</v>
      </c>
      <c r="J45" s="30" t="str">
        <f t="shared" si="10"/>
        <v>_log</v>
      </c>
      <c r="K45" s="30" t="str">
        <f t="shared" si="11"/>
        <v>POP_EMP_log_FAC</v>
      </c>
      <c r="L45" s="5">
        <f>MATCH($K45,FAC_TOTALS_APTA!$A$2:$AT$2,)</f>
        <v>29</v>
      </c>
      <c r="M45" s="28">
        <f>IF(M39=0,0,VLOOKUP(M39,FAC_TOTALS_APTA!$A$4:$AV$126,$L45,FALSE))</f>
        <v>3847542.03167162</v>
      </c>
      <c r="N45" s="28">
        <f>IF(N39=0,0,VLOOKUP(N39,FAC_TOTALS_APTA!$A$4:$AV$126,$L45,FALSE))</f>
        <v>2912255.6614473602</v>
      </c>
      <c r="O45" s="28">
        <f>IF(O39=0,0,VLOOKUP(O39,FAC_TOTALS_APTA!$A$4:$AV$126,$L45,FALSE))</f>
        <v>2853666.3156681</v>
      </c>
      <c r="P45" s="28">
        <f>IF(P39=0,0,VLOOKUP(P39,FAC_TOTALS_APTA!$A$4:$AV$126,$L45,FALSE))</f>
        <v>2658112.2768782899</v>
      </c>
      <c r="Q45" s="28">
        <f>IF(Q39=0,0,VLOOKUP(Q39,FAC_TOTALS_APTA!$A$4:$AV$126,$L45,FALSE))</f>
        <v>2695120.0042936299</v>
      </c>
      <c r="R45" s="28">
        <f>IF(R39=0,0,VLOOKUP(R39,FAC_TOTALS_APTA!$A$4:$AV$126,$L45,FALSE))</f>
        <v>2340048.3531589499</v>
      </c>
      <c r="S45" s="28">
        <f>IF(S39=0,0,VLOOKUP(S39,FAC_TOTALS_APTA!$A$4:$AV$126,$L45,FALSE))</f>
        <v>0</v>
      </c>
      <c r="T45" s="28">
        <f>IF(T39=0,0,VLOOKUP(T39,FAC_TOTALS_APTA!$A$4:$AV$126,$L45,FALSE))</f>
        <v>0</v>
      </c>
      <c r="U45" s="28">
        <f>IF(U39=0,0,VLOOKUP(U39,FAC_TOTALS_APTA!$A$4:$AV$126,$L45,FALSE))</f>
        <v>0</v>
      </c>
      <c r="V45" s="28">
        <f>IF(V39=0,0,VLOOKUP(V39,FAC_TOTALS_APTA!$A$4:$AV$126,$L45,FALSE))</f>
        <v>0</v>
      </c>
      <c r="W45" s="28">
        <f>IF(W39=0,0,VLOOKUP(W39,FAC_TOTALS_APTA!$A$4:$AV$126,$L45,FALSE))</f>
        <v>0</v>
      </c>
      <c r="X45" s="28">
        <f>IF(X39=0,0,VLOOKUP(X39,FAC_TOTALS_APTA!$A$4:$AV$126,$L45,FALSE))</f>
        <v>0</v>
      </c>
      <c r="Y45" s="28">
        <f>IF(Y39=0,0,VLOOKUP(Y39,FAC_TOTALS_APTA!$A$4:$AV$126,$L45,FALSE))</f>
        <v>0</v>
      </c>
      <c r="Z45" s="28">
        <f>IF(Z39=0,0,VLOOKUP(Z39,FAC_TOTALS_APTA!$A$4:$AV$126,$L45,FALSE))</f>
        <v>0</v>
      </c>
      <c r="AA45" s="28">
        <f>IF(AA39=0,0,VLOOKUP(AA39,FAC_TOTALS_APTA!$A$4:$AV$126,$L45,FALSE))</f>
        <v>0</v>
      </c>
      <c r="AB45" s="28">
        <f>IF(AB39=0,0,VLOOKUP(AB39,FAC_TOTALS_APTA!$A$4:$AV$126,$L45,FALSE))</f>
        <v>0</v>
      </c>
      <c r="AC45" s="31">
        <f t="shared" si="12"/>
        <v>17306744.643117949</v>
      </c>
      <c r="AD45" s="32">
        <f>AC45/G55</f>
        <v>1.8891641015770143E-2</v>
      </c>
    </row>
    <row r="46" spans="2:30" x14ac:dyDescent="0.25">
      <c r="B46" s="24" t="s">
        <v>72</v>
      </c>
      <c r="C46" s="27"/>
      <c r="D46" s="103" t="s">
        <v>71</v>
      </c>
      <c r="E46" s="54"/>
      <c r="F46" s="5">
        <f>MATCH($D46,FAC_TOTALS_APTA!$A$2:$AV$2,)</f>
        <v>16</v>
      </c>
      <c r="G46" s="122">
        <f>VLOOKUP(G39,FAC_TOTALS_APTA!$A$4:$AV$126,$F46,FALSE)</f>
        <v>0.33060451780988898</v>
      </c>
      <c r="H46" s="122">
        <f>VLOOKUP(H39,FAC_TOTALS_APTA!$A$4:$AV$126,$F46,FALSE)</f>
        <v>0.32665160783327502</v>
      </c>
      <c r="I46" s="29">
        <f t="shared" si="9"/>
        <v>-1.1956612095927355E-2</v>
      </c>
      <c r="J46" s="30" t="str">
        <f t="shared" si="10"/>
        <v/>
      </c>
      <c r="K46" s="30" t="str">
        <f t="shared" si="11"/>
        <v>TSD_POP_EMP_PCT_FAC</v>
      </c>
      <c r="L46" s="5">
        <f>MATCH($K46,FAC_TOTALS_APTA!$A$2:$AT$2,)</f>
        <v>30</v>
      </c>
      <c r="M46" s="28">
        <f>IF(M39=0,0,VLOOKUP(M39,FAC_TOTALS_APTA!$A$4:$AV$126,$L46,FALSE))</f>
        <v>-762093.24669654097</v>
      </c>
      <c r="N46" s="28">
        <f>IF(N39=0,0,VLOOKUP(N39,FAC_TOTALS_APTA!$A$4:$AV$126,$L46,FALSE))</f>
        <v>-1366250.24207681</v>
      </c>
      <c r="O46" s="28">
        <f>IF(O39=0,0,VLOOKUP(O39,FAC_TOTALS_APTA!$A$4:$AV$126,$L46,FALSE))</f>
        <v>825858.83814884699</v>
      </c>
      <c r="P46" s="28">
        <f>IF(P39=0,0,VLOOKUP(P39,FAC_TOTALS_APTA!$A$4:$AV$126,$L46,FALSE))</f>
        <v>-3116843.18663488</v>
      </c>
      <c r="Q46" s="28">
        <f>IF(Q39=0,0,VLOOKUP(Q39,FAC_TOTALS_APTA!$A$4:$AV$126,$L46,FALSE))</f>
        <v>-1183147.7777672799</v>
      </c>
      <c r="R46" s="28">
        <f>IF(R39=0,0,VLOOKUP(R39,FAC_TOTALS_APTA!$A$4:$AV$126,$L46,FALSE))</f>
        <v>1663484.6707526499</v>
      </c>
      <c r="S46" s="28">
        <f>IF(S39=0,0,VLOOKUP(S39,FAC_TOTALS_APTA!$A$4:$AV$126,$L46,FALSE))</f>
        <v>0</v>
      </c>
      <c r="T46" s="28">
        <f>IF(T39=0,0,VLOOKUP(T39,FAC_TOTALS_APTA!$A$4:$AV$126,$L46,FALSE))</f>
        <v>0</v>
      </c>
      <c r="U46" s="28">
        <f>IF(U39=0,0,VLOOKUP(U39,FAC_TOTALS_APTA!$A$4:$AV$126,$L46,FALSE))</f>
        <v>0</v>
      </c>
      <c r="V46" s="28">
        <f>IF(V39=0,0,VLOOKUP(V39,FAC_TOTALS_APTA!$A$4:$AV$126,$L46,FALSE))</f>
        <v>0</v>
      </c>
      <c r="W46" s="28">
        <f>IF(W39=0,0,VLOOKUP(W39,FAC_TOTALS_APTA!$A$4:$AV$126,$L46,FALSE))</f>
        <v>0</v>
      </c>
      <c r="X46" s="28">
        <f>IF(X39=0,0,VLOOKUP(X39,FAC_TOTALS_APTA!$A$4:$AV$126,$L46,FALSE))</f>
        <v>0</v>
      </c>
      <c r="Y46" s="28">
        <f>IF(Y39=0,0,VLOOKUP(Y39,FAC_TOTALS_APTA!$A$4:$AV$126,$L46,FALSE))</f>
        <v>0</v>
      </c>
      <c r="Z46" s="28">
        <f>IF(Z39=0,0,VLOOKUP(Z39,FAC_TOTALS_APTA!$A$4:$AV$126,$L46,FALSE))</f>
        <v>0</v>
      </c>
      <c r="AA46" s="28">
        <f>IF(AA39=0,0,VLOOKUP(AA39,FAC_TOTALS_APTA!$A$4:$AV$126,$L46,FALSE))</f>
        <v>0</v>
      </c>
      <c r="AB46" s="28">
        <f>IF(AB39=0,0,VLOOKUP(AB39,FAC_TOTALS_APTA!$A$4:$AV$126,$L46,FALSE))</f>
        <v>0</v>
      </c>
      <c r="AC46" s="31">
        <f t="shared" si="12"/>
        <v>-3938990.9442740139</v>
      </c>
      <c r="AD46" s="32">
        <f>AC46/G55</f>
        <v>-4.299711148346143E-3</v>
      </c>
    </row>
    <row r="47" spans="2:30" x14ac:dyDescent="0.2">
      <c r="B47" s="24" t="s">
        <v>49</v>
      </c>
      <c r="C47" s="27" t="s">
        <v>21</v>
      </c>
      <c r="D47" s="123" t="s">
        <v>81</v>
      </c>
      <c r="E47" s="54"/>
      <c r="F47" s="5">
        <f>MATCH($D47,FAC_TOTALS_APTA!$A$2:$AV$2,)</f>
        <v>17</v>
      </c>
      <c r="G47" s="124">
        <f>VLOOKUP(G39,FAC_TOTALS_APTA!$A$4:$AV$126,$F47,FALSE)</f>
        <v>4.0256358420234699</v>
      </c>
      <c r="H47" s="124">
        <f>VLOOKUP(H39,FAC_TOTALS_APTA!$A$4:$AV$126,$F47,FALSE)</f>
        <v>2.86612689037909</v>
      </c>
      <c r="I47" s="29">
        <f t="shared" si="9"/>
        <v>-0.28803125696077803</v>
      </c>
      <c r="J47" s="30" t="str">
        <f t="shared" si="10"/>
        <v>_log</v>
      </c>
      <c r="K47" s="30" t="str">
        <f t="shared" si="11"/>
        <v>GAS_PRICE_2018_log_FAC</v>
      </c>
      <c r="L47" s="5">
        <f>MATCH($K47,FAC_TOTALS_APTA!$A$2:$AT$2,)</f>
        <v>31</v>
      </c>
      <c r="M47" s="28">
        <f>IF(M39=0,0,VLOOKUP(M39,FAC_TOTALS_APTA!$A$4:$AV$126,$L47,FALSE))</f>
        <v>-4539837.70207923</v>
      </c>
      <c r="N47" s="28">
        <f>IF(N39=0,0,VLOOKUP(N39,FAC_TOTALS_APTA!$A$4:$AV$126,$L47,FALSE))</f>
        <v>-6426398.99783991</v>
      </c>
      <c r="O47" s="28">
        <f>IF(O39=0,0,VLOOKUP(O39,FAC_TOTALS_APTA!$A$4:$AV$126,$L47,FALSE))</f>
        <v>-32289919.3516993</v>
      </c>
      <c r="P47" s="28">
        <f>IF(P39=0,0,VLOOKUP(P39,FAC_TOTALS_APTA!$A$4:$AV$126,$L47,FALSE))</f>
        <v>-11579851.6219704</v>
      </c>
      <c r="Q47" s="28">
        <f>IF(Q39=0,0,VLOOKUP(Q39,FAC_TOTALS_APTA!$A$4:$AV$126,$L47,FALSE))</f>
        <v>7929899.8205142403</v>
      </c>
      <c r="R47" s="28">
        <f>IF(R39=0,0,VLOOKUP(R39,FAC_TOTALS_APTA!$A$4:$AV$126,$L47,FALSE))</f>
        <v>9210524.5527942497</v>
      </c>
      <c r="S47" s="28">
        <f>IF(S39=0,0,VLOOKUP(S39,FAC_TOTALS_APTA!$A$4:$AV$126,$L47,FALSE))</f>
        <v>0</v>
      </c>
      <c r="T47" s="28">
        <f>IF(T39=0,0,VLOOKUP(T39,FAC_TOTALS_APTA!$A$4:$AV$126,$L47,FALSE))</f>
        <v>0</v>
      </c>
      <c r="U47" s="28">
        <f>IF(U39=0,0,VLOOKUP(U39,FAC_TOTALS_APTA!$A$4:$AV$126,$L47,FALSE))</f>
        <v>0</v>
      </c>
      <c r="V47" s="28">
        <f>IF(V39=0,0,VLOOKUP(V39,FAC_TOTALS_APTA!$A$4:$AV$126,$L47,FALSE))</f>
        <v>0</v>
      </c>
      <c r="W47" s="28">
        <f>IF(W39=0,0,VLOOKUP(W39,FAC_TOTALS_APTA!$A$4:$AV$126,$L47,FALSE))</f>
        <v>0</v>
      </c>
      <c r="X47" s="28">
        <f>IF(X39=0,0,VLOOKUP(X39,FAC_TOTALS_APTA!$A$4:$AV$126,$L47,FALSE))</f>
        <v>0</v>
      </c>
      <c r="Y47" s="28">
        <f>IF(Y39=0,0,VLOOKUP(Y39,FAC_TOTALS_APTA!$A$4:$AV$126,$L47,FALSE))</f>
        <v>0</v>
      </c>
      <c r="Z47" s="28">
        <f>IF(Z39=0,0,VLOOKUP(Z39,FAC_TOTALS_APTA!$A$4:$AV$126,$L47,FALSE))</f>
        <v>0</v>
      </c>
      <c r="AA47" s="28">
        <f>IF(AA39=0,0,VLOOKUP(AA39,FAC_TOTALS_APTA!$A$4:$AV$126,$L47,FALSE))</f>
        <v>0</v>
      </c>
      <c r="AB47" s="28">
        <f>IF(AB39=0,0,VLOOKUP(AB39,FAC_TOTALS_APTA!$A$4:$AV$126,$L47,FALSE))</f>
        <v>0</v>
      </c>
      <c r="AC47" s="31">
        <f t="shared" si="12"/>
        <v>-37695583.300280355</v>
      </c>
      <c r="AD47" s="32">
        <f>AC47/G55</f>
        <v>-4.1147624366904639E-2</v>
      </c>
    </row>
    <row r="48" spans="2:30" x14ac:dyDescent="0.25">
      <c r="B48" s="24" t="s">
        <v>46</v>
      </c>
      <c r="C48" s="27" t="s">
        <v>21</v>
      </c>
      <c r="D48" s="103" t="s">
        <v>14</v>
      </c>
      <c r="E48" s="54"/>
      <c r="F48" s="5">
        <f>MATCH($D48,FAC_TOTALS_APTA!$A$2:$AV$2,)</f>
        <v>18</v>
      </c>
      <c r="G48" s="122">
        <f>VLOOKUP(G39,FAC_TOTALS_APTA!$A$4:$AV$126,$F48,FALSE)</f>
        <v>28874.309502126802</v>
      </c>
      <c r="H48" s="122">
        <f>VLOOKUP(H39,FAC_TOTALS_APTA!$A$4:$AV$126,$F48,FALSE)</f>
        <v>31624.666409858299</v>
      </c>
      <c r="I48" s="29">
        <f t="shared" si="9"/>
        <v>9.5252733490610808E-2</v>
      </c>
      <c r="J48" s="30" t="str">
        <f t="shared" si="10"/>
        <v>_log</v>
      </c>
      <c r="K48" s="30" t="str">
        <f t="shared" si="11"/>
        <v>TOTAL_MED_INC_INDIV_2018_log_FAC</v>
      </c>
      <c r="L48" s="5">
        <f>MATCH($K48,FAC_TOTALS_APTA!$A$2:$AT$2,)</f>
        <v>32</v>
      </c>
      <c r="M48" s="28">
        <f>IF(M39=0,0,VLOOKUP(M39,FAC_TOTALS_APTA!$A$4:$AV$126,$L48,FALSE))</f>
        <v>-939710.47116004501</v>
      </c>
      <c r="N48" s="28">
        <f>IF(N39=0,0,VLOOKUP(N39,FAC_TOTALS_APTA!$A$4:$AV$126,$L48,FALSE))</f>
        <v>-720382.83217392</v>
      </c>
      <c r="O48" s="28">
        <f>IF(O39=0,0,VLOOKUP(O39,FAC_TOTALS_APTA!$A$4:$AV$126,$L48,FALSE))</f>
        <v>-8036351.7399185896</v>
      </c>
      <c r="P48" s="28">
        <f>IF(P39=0,0,VLOOKUP(P39,FAC_TOTALS_APTA!$A$4:$AV$126,$L48,FALSE))</f>
        <v>-4923639.5468923999</v>
      </c>
      <c r="Q48" s="28">
        <f>IF(Q39=0,0,VLOOKUP(Q39,FAC_TOTALS_APTA!$A$4:$AV$126,$L48,FALSE))</f>
        <v>-962952.81581798405</v>
      </c>
      <c r="R48" s="28">
        <f>IF(R39=0,0,VLOOKUP(R39,FAC_TOTALS_APTA!$A$4:$AV$126,$L48,FALSE))</f>
        <v>-2290807.5596155198</v>
      </c>
      <c r="S48" s="28">
        <f>IF(S39=0,0,VLOOKUP(S39,FAC_TOTALS_APTA!$A$4:$AV$126,$L48,FALSE))</f>
        <v>0</v>
      </c>
      <c r="T48" s="28">
        <f>IF(T39=0,0,VLOOKUP(T39,FAC_TOTALS_APTA!$A$4:$AV$126,$L48,FALSE))</f>
        <v>0</v>
      </c>
      <c r="U48" s="28">
        <f>IF(U39=0,0,VLOOKUP(U39,FAC_TOTALS_APTA!$A$4:$AV$126,$L48,FALSE))</f>
        <v>0</v>
      </c>
      <c r="V48" s="28">
        <f>IF(V39=0,0,VLOOKUP(V39,FAC_TOTALS_APTA!$A$4:$AV$126,$L48,FALSE))</f>
        <v>0</v>
      </c>
      <c r="W48" s="28">
        <f>IF(W39=0,0,VLOOKUP(W39,FAC_TOTALS_APTA!$A$4:$AV$126,$L48,FALSE))</f>
        <v>0</v>
      </c>
      <c r="X48" s="28">
        <f>IF(X39=0,0,VLOOKUP(X39,FAC_TOTALS_APTA!$A$4:$AV$126,$L48,FALSE))</f>
        <v>0</v>
      </c>
      <c r="Y48" s="28">
        <f>IF(Y39=0,0,VLOOKUP(Y39,FAC_TOTALS_APTA!$A$4:$AV$126,$L48,FALSE))</f>
        <v>0</v>
      </c>
      <c r="Z48" s="28">
        <f>IF(Z39=0,0,VLOOKUP(Z39,FAC_TOTALS_APTA!$A$4:$AV$126,$L48,FALSE))</f>
        <v>0</v>
      </c>
      <c r="AA48" s="28">
        <f>IF(AA39=0,0,VLOOKUP(AA39,FAC_TOTALS_APTA!$A$4:$AV$126,$L48,FALSE))</f>
        <v>0</v>
      </c>
      <c r="AB48" s="28">
        <f>IF(AB39=0,0,VLOOKUP(AB39,FAC_TOTALS_APTA!$A$4:$AV$126,$L48,FALSE))</f>
        <v>0</v>
      </c>
      <c r="AC48" s="31">
        <f t="shared" si="12"/>
        <v>-17873844.965578459</v>
      </c>
      <c r="AD48" s="32">
        <f>AC48/G55</f>
        <v>-1.951067457365601E-2</v>
      </c>
    </row>
    <row r="49" spans="1:31" x14ac:dyDescent="0.25">
      <c r="B49" s="24" t="s">
        <v>62</v>
      </c>
      <c r="C49" s="27"/>
      <c r="D49" s="103" t="s">
        <v>9</v>
      </c>
      <c r="E49" s="54"/>
      <c r="F49" s="5">
        <f>MATCH($D49,FAC_TOTALS_APTA!$A$2:$AV$2,)</f>
        <v>19</v>
      </c>
      <c r="G49" s="116">
        <f>VLOOKUP(G39,FAC_TOTALS_APTA!$A$4:$AV$126,$F49,FALSE)</f>
        <v>8.2569154106646199</v>
      </c>
      <c r="H49" s="116">
        <f>VLOOKUP(H39,FAC_TOTALS_APTA!$A$4:$AV$126,$F49,FALSE)</f>
        <v>7.1994298882696199</v>
      </c>
      <c r="I49" s="29">
        <f t="shared" si="9"/>
        <v>-0.12807270872960053</v>
      </c>
      <c r="J49" s="30" t="str">
        <f t="shared" si="10"/>
        <v/>
      </c>
      <c r="K49" s="30" t="str">
        <f t="shared" si="11"/>
        <v>PCT_HH_NO_VEH_FAC</v>
      </c>
      <c r="L49" s="5">
        <f>MATCH($K49,FAC_TOTALS_APTA!$A$2:$AT$2,)</f>
        <v>33</v>
      </c>
      <c r="M49" s="28">
        <f>IF(M39=0,0,VLOOKUP(M39,FAC_TOTALS_APTA!$A$4:$AV$126,$L49,FALSE))</f>
        <v>-1718053.33141726</v>
      </c>
      <c r="N49" s="28">
        <f>IF(N39=0,0,VLOOKUP(N39,FAC_TOTALS_APTA!$A$4:$AV$126,$L49,FALSE))</f>
        <v>353645.43886191898</v>
      </c>
      <c r="O49" s="28">
        <f>IF(O39=0,0,VLOOKUP(O39,FAC_TOTALS_APTA!$A$4:$AV$126,$L49,FALSE))</f>
        <v>-1937921.73187989</v>
      </c>
      <c r="P49" s="28">
        <f>IF(P39=0,0,VLOOKUP(P39,FAC_TOTALS_APTA!$A$4:$AV$126,$L49,FALSE))</f>
        <v>-1210124.7213198999</v>
      </c>
      <c r="Q49" s="28">
        <f>IF(Q39=0,0,VLOOKUP(Q39,FAC_TOTALS_APTA!$A$4:$AV$126,$L49,FALSE))</f>
        <v>-2524665.0559995002</v>
      </c>
      <c r="R49" s="28">
        <f>IF(R39=0,0,VLOOKUP(R39,FAC_TOTALS_APTA!$A$4:$AV$126,$L49,FALSE))</f>
        <v>-2049079.94572819</v>
      </c>
      <c r="S49" s="28">
        <f>IF(S39=0,0,VLOOKUP(S39,FAC_TOTALS_APTA!$A$4:$AV$126,$L49,FALSE))</f>
        <v>0</v>
      </c>
      <c r="T49" s="28">
        <f>IF(T39=0,0,VLOOKUP(T39,FAC_TOTALS_APTA!$A$4:$AV$126,$L49,FALSE))</f>
        <v>0</v>
      </c>
      <c r="U49" s="28">
        <f>IF(U39=0,0,VLOOKUP(U39,FAC_TOTALS_APTA!$A$4:$AV$126,$L49,FALSE))</f>
        <v>0</v>
      </c>
      <c r="V49" s="28">
        <f>IF(V39=0,0,VLOOKUP(V39,FAC_TOTALS_APTA!$A$4:$AV$126,$L49,FALSE))</f>
        <v>0</v>
      </c>
      <c r="W49" s="28">
        <f>IF(W39=0,0,VLOOKUP(W39,FAC_TOTALS_APTA!$A$4:$AV$126,$L49,FALSE))</f>
        <v>0</v>
      </c>
      <c r="X49" s="28">
        <f>IF(X39=0,0,VLOOKUP(X39,FAC_TOTALS_APTA!$A$4:$AV$126,$L49,FALSE))</f>
        <v>0</v>
      </c>
      <c r="Y49" s="28">
        <f>IF(Y39=0,0,VLOOKUP(Y39,FAC_TOTALS_APTA!$A$4:$AV$126,$L49,FALSE))</f>
        <v>0</v>
      </c>
      <c r="Z49" s="28">
        <f>IF(Z39=0,0,VLOOKUP(Z39,FAC_TOTALS_APTA!$A$4:$AV$126,$L49,FALSE))</f>
        <v>0</v>
      </c>
      <c r="AA49" s="28">
        <f>IF(AA39=0,0,VLOOKUP(AA39,FAC_TOTALS_APTA!$A$4:$AV$126,$L49,FALSE))</f>
        <v>0</v>
      </c>
      <c r="AB49" s="28">
        <f>IF(AB39=0,0,VLOOKUP(AB39,FAC_TOTALS_APTA!$A$4:$AV$126,$L49,FALSE))</f>
        <v>0</v>
      </c>
      <c r="AC49" s="31">
        <f t="shared" si="12"/>
        <v>-9086199.347482821</v>
      </c>
      <c r="AD49" s="32">
        <f>AC49/G55</f>
        <v>-9.9182844497927303E-3</v>
      </c>
    </row>
    <row r="50" spans="1:31" x14ac:dyDescent="0.25">
      <c r="B50" s="24" t="s">
        <v>47</v>
      </c>
      <c r="C50" s="27"/>
      <c r="D50" s="103" t="s">
        <v>28</v>
      </c>
      <c r="E50" s="54"/>
      <c r="F50" s="5">
        <f>MATCH($D50,FAC_TOTALS_APTA!$A$2:$AV$2,)</f>
        <v>20</v>
      </c>
      <c r="G50" s="124">
        <f>VLOOKUP(G39,FAC_TOTALS_APTA!$A$4:$AV$126,$F50,FALSE)</f>
        <v>4.1251469761152801</v>
      </c>
      <c r="H50" s="124">
        <f>VLOOKUP(H39,FAC_TOTALS_APTA!$A$4:$AV$126,$F50,FALSE)</f>
        <v>5.4675502827794897</v>
      </c>
      <c r="I50" s="29">
        <f t="shared" si="9"/>
        <v>0.32541950976214018</v>
      </c>
      <c r="J50" s="30" t="str">
        <f t="shared" si="10"/>
        <v/>
      </c>
      <c r="K50" s="30" t="str">
        <f t="shared" si="11"/>
        <v>JTW_HOME_PCT_FAC</v>
      </c>
      <c r="L50" s="5">
        <f>MATCH($K50,FAC_TOTALS_APTA!$A$2:$AT$2,)</f>
        <v>34</v>
      </c>
      <c r="M50" s="28">
        <f>IF(M39=0,0,VLOOKUP(M39,FAC_TOTALS_APTA!$A$4:$AV$126,$L50,FALSE))</f>
        <v>-465030.24939523498</v>
      </c>
      <c r="N50" s="28">
        <f>IF(N39=0,0,VLOOKUP(N39,FAC_TOTALS_APTA!$A$4:$AV$126,$L50,FALSE))</f>
        <v>-583375.67396680801</v>
      </c>
      <c r="O50" s="28">
        <f>IF(O39=0,0,VLOOKUP(O39,FAC_TOTALS_APTA!$A$4:$AV$126,$L50,FALSE))</f>
        <v>-1013317.43137774</v>
      </c>
      <c r="P50" s="28">
        <f>IF(P39=0,0,VLOOKUP(P39,FAC_TOTALS_APTA!$A$4:$AV$126,$L50,FALSE))</f>
        <v>-3362766.21270537</v>
      </c>
      <c r="Q50" s="28">
        <f>IF(Q39=0,0,VLOOKUP(Q39,FAC_TOTALS_APTA!$A$4:$AV$126,$L50,FALSE))</f>
        <v>-1427690.4437877701</v>
      </c>
      <c r="R50" s="28">
        <f>IF(R39=0,0,VLOOKUP(R39,FAC_TOTALS_APTA!$A$4:$AV$126,$L50,FALSE))</f>
        <v>-1773971.81687422</v>
      </c>
      <c r="S50" s="28">
        <f>IF(S39=0,0,VLOOKUP(S39,FAC_TOTALS_APTA!$A$4:$AV$126,$L50,FALSE))</f>
        <v>0</v>
      </c>
      <c r="T50" s="28">
        <f>IF(T39=0,0,VLOOKUP(T39,FAC_TOTALS_APTA!$A$4:$AV$126,$L50,FALSE))</f>
        <v>0</v>
      </c>
      <c r="U50" s="28">
        <f>IF(U39=0,0,VLOOKUP(U39,FAC_TOTALS_APTA!$A$4:$AV$126,$L50,FALSE))</f>
        <v>0</v>
      </c>
      <c r="V50" s="28">
        <f>IF(V39=0,0,VLOOKUP(V39,FAC_TOTALS_APTA!$A$4:$AV$126,$L50,FALSE))</f>
        <v>0</v>
      </c>
      <c r="W50" s="28">
        <f>IF(W39=0,0,VLOOKUP(W39,FAC_TOTALS_APTA!$A$4:$AV$126,$L50,FALSE))</f>
        <v>0</v>
      </c>
      <c r="X50" s="28">
        <f>IF(X39=0,0,VLOOKUP(X39,FAC_TOTALS_APTA!$A$4:$AV$126,$L50,FALSE))</f>
        <v>0</v>
      </c>
      <c r="Y50" s="28">
        <f>IF(Y39=0,0,VLOOKUP(Y39,FAC_TOTALS_APTA!$A$4:$AV$126,$L50,FALSE))</f>
        <v>0</v>
      </c>
      <c r="Z50" s="28">
        <f>IF(Z39=0,0,VLOOKUP(Z39,FAC_TOTALS_APTA!$A$4:$AV$126,$L50,FALSE))</f>
        <v>0</v>
      </c>
      <c r="AA50" s="28">
        <f>IF(AA39=0,0,VLOOKUP(AA39,FAC_TOTALS_APTA!$A$4:$AV$126,$L50,FALSE))</f>
        <v>0</v>
      </c>
      <c r="AB50" s="28">
        <f>IF(AB39=0,0,VLOOKUP(AB39,FAC_TOTALS_APTA!$A$4:$AV$126,$L50,FALSE))</f>
        <v>0</v>
      </c>
      <c r="AC50" s="31">
        <f t="shared" si="12"/>
        <v>-8626151.8281071447</v>
      </c>
      <c r="AD50" s="32">
        <f>AC50/G55</f>
        <v>-9.4161072486229624E-3</v>
      </c>
    </row>
    <row r="51" spans="1:31" x14ac:dyDescent="0.25">
      <c r="B51" s="24" t="s">
        <v>63</v>
      </c>
      <c r="C51" s="27"/>
      <c r="D51" s="125" t="s">
        <v>87</v>
      </c>
      <c r="E51" s="54"/>
      <c r="F51" s="5">
        <f>MATCH($D51,FAC_TOTALS_APTA!$A$2:$AV$2,)</f>
        <v>22</v>
      </c>
      <c r="G51" s="124">
        <f>VLOOKUP(G39,FAC_TOTALS_APTA!$A$4:$AV$126,$F51,FALSE)</f>
        <v>0</v>
      </c>
      <c r="H51" s="124">
        <f>VLOOKUP(H39,FAC_TOTALS_APTA!$A$4:$AV$126,$F51,FALSE)</f>
        <v>0.236664205159581</v>
      </c>
      <c r="I51" s="29" t="str">
        <f t="shared" si="9"/>
        <v>-</v>
      </c>
      <c r="J51" s="30" t="str">
        <f t="shared" si="10"/>
        <v/>
      </c>
      <c r="K51" s="30" t="str">
        <f t="shared" si="11"/>
        <v>TNC_TRIPS_PER_TRANSIT_TRIP_BUS_FAC</v>
      </c>
      <c r="L51" s="5">
        <f>MATCH($K51,FAC_TOTALS_APTA!$A$2:$AT$2,)</f>
        <v>36</v>
      </c>
      <c r="M51" s="28">
        <f>IF(M39=0,0,VLOOKUP(M39,FAC_TOTALS_APTA!$A$4:$AV$126,$L51,FALSE))</f>
        <v>0</v>
      </c>
      <c r="N51" s="28">
        <f>IF(N39=0,0,VLOOKUP(N39,FAC_TOTALS_APTA!$A$4:$AV$126,$L51,FALSE))</f>
        <v>-3836407.6363300602</v>
      </c>
      <c r="O51" s="28">
        <f>IF(O39=0,0,VLOOKUP(O39,FAC_TOTALS_APTA!$A$4:$AV$126,$L51,FALSE))</f>
        <v>-5739197.9018191798</v>
      </c>
      <c r="P51" s="28">
        <f>IF(P39=0,0,VLOOKUP(P39,FAC_TOTALS_APTA!$A$4:$AV$126,$L51,FALSE))</f>
        <v>-8560689.5726499707</v>
      </c>
      <c r="Q51" s="28">
        <f>IF(Q39=0,0,VLOOKUP(Q39,FAC_TOTALS_APTA!$A$4:$AV$126,$L51,FALSE))</f>
        <v>-9839052.5347741395</v>
      </c>
      <c r="R51" s="28">
        <f>IF(R39=0,0,VLOOKUP(R39,FAC_TOTALS_APTA!$A$4:$AV$126,$L51,FALSE))</f>
        <v>5526345.4739310602</v>
      </c>
      <c r="S51" s="28">
        <f>IF(S39=0,0,VLOOKUP(S39,FAC_TOTALS_APTA!$A$4:$AV$126,$L51,FALSE))</f>
        <v>0</v>
      </c>
      <c r="T51" s="28">
        <f>IF(T39=0,0,VLOOKUP(T39,FAC_TOTALS_APTA!$A$4:$AV$126,$L51,FALSE))</f>
        <v>0</v>
      </c>
      <c r="U51" s="28">
        <f>IF(U39=0,0,VLOOKUP(U39,FAC_TOTALS_APTA!$A$4:$AV$126,$L51,FALSE))</f>
        <v>0</v>
      </c>
      <c r="V51" s="28">
        <f>IF(V39=0,0,VLOOKUP(V39,FAC_TOTALS_APTA!$A$4:$AV$126,$L51,FALSE))</f>
        <v>0</v>
      </c>
      <c r="W51" s="28">
        <f>IF(W39=0,0,VLOOKUP(W39,FAC_TOTALS_APTA!$A$4:$AV$126,$L51,FALSE))</f>
        <v>0</v>
      </c>
      <c r="X51" s="28">
        <f>IF(X39=0,0,VLOOKUP(X39,FAC_TOTALS_APTA!$A$4:$AV$126,$L51,FALSE))</f>
        <v>0</v>
      </c>
      <c r="Y51" s="28">
        <f>IF(Y39=0,0,VLOOKUP(Y39,FAC_TOTALS_APTA!$A$4:$AV$126,$L51,FALSE))</f>
        <v>0</v>
      </c>
      <c r="Z51" s="28">
        <f>IF(Z39=0,0,VLOOKUP(Z39,FAC_TOTALS_APTA!$A$4:$AV$126,$L51,FALSE))</f>
        <v>0</v>
      </c>
      <c r="AA51" s="28">
        <f>IF(AA39=0,0,VLOOKUP(AA39,FAC_TOTALS_APTA!$A$4:$AV$126,$L51,FALSE))</f>
        <v>0</v>
      </c>
      <c r="AB51" s="28">
        <f>IF(AB39=0,0,VLOOKUP(AB39,FAC_TOTALS_APTA!$A$4:$AV$126,$L51,FALSE))</f>
        <v>0</v>
      </c>
      <c r="AC51" s="31">
        <f t="shared" si="12"/>
        <v>-22449002.171642289</v>
      </c>
      <c r="AD51" s="32">
        <f>AC51/G55</f>
        <v>-2.4504810057248624E-2</v>
      </c>
    </row>
    <row r="52" spans="1:31" x14ac:dyDescent="0.25">
      <c r="B52" s="24" t="s">
        <v>64</v>
      </c>
      <c r="C52" s="27"/>
      <c r="D52" s="103" t="s">
        <v>43</v>
      </c>
      <c r="E52" s="54"/>
      <c r="F52" s="5">
        <f>MATCH($D52,FAC_TOTALS_APTA!$A$2:$AV$2,)</f>
        <v>24</v>
      </c>
      <c r="G52" s="124">
        <f>VLOOKUP(G39,FAC_TOTALS_APTA!$A$4:$AV$126,$F52,FALSE)</f>
        <v>8.9326402136675601E-2</v>
      </c>
      <c r="H52" s="124">
        <f>VLOOKUP(H39,FAC_TOTALS_APTA!$A$4:$AV$126,$F52,FALSE)</f>
        <v>0.82475758674098198</v>
      </c>
      <c r="I52" s="29">
        <f t="shared" si="9"/>
        <v>8.2330774218247988</v>
      </c>
      <c r="J52" s="30" t="str">
        <f t="shared" si="10"/>
        <v/>
      </c>
      <c r="K52" s="30" t="str">
        <f t="shared" si="11"/>
        <v>BIKE_SHARE_FAC</v>
      </c>
      <c r="L52" s="5">
        <f>MATCH($K52,FAC_TOTALS_APTA!$A$2:$AT$2,)</f>
        <v>38</v>
      </c>
      <c r="M52" s="28">
        <f>IF(M39=0,0,VLOOKUP(M39,FAC_TOTALS_APTA!$A$4:$AV$126,$L52,FALSE))</f>
        <v>448847.608965375</v>
      </c>
      <c r="N52" s="28">
        <f>IF(N39=0,0,VLOOKUP(N39,FAC_TOTALS_APTA!$A$4:$AV$126,$L52,FALSE))</f>
        <v>688495.33856669196</v>
      </c>
      <c r="O52" s="28">
        <f>IF(O39=0,0,VLOOKUP(O39,FAC_TOTALS_APTA!$A$4:$AV$126,$L52,FALSE))</f>
        <v>1501541.9299319801</v>
      </c>
      <c r="P52" s="28">
        <f>IF(P39=0,0,VLOOKUP(P39,FAC_TOTALS_APTA!$A$4:$AV$126,$L52,FALSE))</f>
        <v>969483.82960160403</v>
      </c>
      <c r="Q52" s="28">
        <f>IF(Q39=0,0,VLOOKUP(Q39,FAC_TOTALS_APTA!$A$4:$AV$126,$L52,FALSE))</f>
        <v>699670.87082032103</v>
      </c>
      <c r="R52" s="28">
        <f>IF(R39=0,0,VLOOKUP(R39,FAC_TOTALS_APTA!$A$4:$AV$126,$L52,FALSE))</f>
        <v>669280.29039815499</v>
      </c>
      <c r="S52" s="28">
        <f>IF(S39=0,0,VLOOKUP(S39,FAC_TOTALS_APTA!$A$4:$AV$126,$L52,FALSE))</f>
        <v>0</v>
      </c>
      <c r="T52" s="28">
        <f>IF(T39=0,0,VLOOKUP(T39,FAC_TOTALS_APTA!$A$4:$AV$126,$L52,FALSE))</f>
        <v>0</v>
      </c>
      <c r="U52" s="28">
        <f>IF(U39=0,0,VLOOKUP(U39,FAC_TOTALS_APTA!$A$4:$AV$126,$L52,FALSE))</f>
        <v>0</v>
      </c>
      <c r="V52" s="28">
        <f>IF(V39=0,0,VLOOKUP(V39,FAC_TOTALS_APTA!$A$4:$AV$126,$L52,FALSE))</f>
        <v>0</v>
      </c>
      <c r="W52" s="28">
        <f>IF(W39=0,0,VLOOKUP(W39,FAC_TOTALS_APTA!$A$4:$AV$126,$L52,FALSE))</f>
        <v>0</v>
      </c>
      <c r="X52" s="28">
        <f>IF(X39=0,0,VLOOKUP(X39,FAC_TOTALS_APTA!$A$4:$AV$126,$L52,FALSE))</f>
        <v>0</v>
      </c>
      <c r="Y52" s="28">
        <f>IF(Y39=0,0,VLOOKUP(Y39,FAC_TOTALS_APTA!$A$4:$AV$126,$L52,FALSE))</f>
        <v>0</v>
      </c>
      <c r="Z52" s="28">
        <f>IF(Z39=0,0,VLOOKUP(Z39,FAC_TOTALS_APTA!$A$4:$AV$126,$L52,FALSE))</f>
        <v>0</v>
      </c>
      <c r="AA52" s="28">
        <f>IF(AA39=0,0,VLOOKUP(AA39,FAC_TOTALS_APTA!$A$4:$AV$126,$L52,FALSE))</f>
        <v>0</v>
      </c>
      <c r="AB52" s="28">
        <f>IF(AB39=0,0,VLOOKUP(AB39,FAC_TOTALS_APTA!$A$4:$AV$126,$L52,FALSE))</f>
        <v>0</v>
      </c>
      <c r="AC52" s="31">
        <f t="shared" si="12"/>
        <v>4977319.8682841277</v>
      </c>
      <c r="AD52" s="32">
        <f>AC52/G55</f>
        <v>5.4331269173532948E-3</v>
      </c>
    </row>
    <row r="53" spans="1:31" x14ac:dyDescent="0.25">
      <c r="B53" s="7" t="s">
        <v>65</v>
      </c>
      <c r="C53" s="26"/>
      <c r="D53" s="128" t="s">
        <v>44</v>
      </c>
      <c r="E53" s="55"/>
      <c r="F53" s="6">
        <f>MATCH($D53,FAC_TOTALS_APTA!$A$2:$AV$2,)</f>
        <v>25</v>
      </c>
      <c r="G53" s="130">
        <f>VLOOKUP(G39,FAC_TOTALS_APTA!$A$4:$AV$126,$F53,FALSE)</f>
        <v>0</v>
      </c>
      <c r="H53" s="130">
        <f>VLOOKUP(H39,FAC_TOTALS_APTA!$A$4:$AV$126,$F53,FALSE)</f>
        <v>0.41079761662414999</v>
      </c>
      <c r="I53" s="35" t="str">
        <f t="shared" si="9"/>
        <v>-</v>
      </c>
      <c r="J53" s="36" t="str">
        <f t="shared" si="10"/>
        <v/>
      </c>
      <c r="K53" s="36" t="str">
        <f t="shared" si="11"/>
        <v>scooter_flag_FAC</v>
      </c>
      <c r="L53" s="6">
        <f>MATCH($K53,FAC_TOTALS_APTA!$A$2:$AT$2,)</f>
        <v>39</v>
      </c>
      <c r="M53" s="37">
        <f>IF(M39=0,0,VLOOKUP(M39,FAC_TOTALS_APTA!$A$4:$AV$126,$L53,FALSE))</f>
        <v>0</v>
      </c>
      <c r="N53" s="37">
        <f>IF(N39=0,0,VLOOKUP(N39,FAC_TOTALS_APTA!$A$4:$AV$126,$L53,FALSE))</f>
        <v>0</v>
      </c>
      <c r="O53" s="37">
        <f>IF(O39=0,0,VLOOKUP(O39,FAC_TOTALS_APTA!$A$4:$AV$126,$L53,FALSE))</f>
        <v>0</v>
      </c>
      <c r="P53" s="37">
        <f>IF(P39=0,0,VLOOKUP(P39,FAC_TOTALS_APTA!$A$4:$AV$126,$L53,FALSE))</f>
        <v>0</v>
      </c>
      <c r="Q53" s="37">
        <f>IF(Q39=0,0,VLOOKUP(Q39,FAC_TOTALS_APTA!$A$4:$AV$126,$L53,FALSE))</f>
        <v>0</v>
      </c>
      <c r="R53" s="37">
        <f>IF(R39=0,0,VLOOKUP(R39,FAC_TOTALS_APTA!$A$4:$AV$126,$L53,FALSE))</f>
        <v>-20021590.081888299</v>
      </c>
      <c r="S53" s="37">
        <f>IF(S39=0,0,VLOOKUP(S39,FAC_TOTALS_APTA!$A$4:$AV$126,$L53,FALSE))</f>
        <v>0</v>
      </c>
      <c r="T53" s="37">
        <f>IF(T39=0,0,VLOOKUP(T39,FAC_TOTALS_APTA!$A$4:$AV$126,$L53,FALSE))</f>
        <v>0</v>
      </c>
      <c r="U53" s="37">
        <f>IF(U39=0,0,VLOOKUP(U39,FAC_TOTALS_APTA!$A$4:$AV$126,$L53,FALSE))</f>
        <v>0</v>
      </c>
      <c r="V53" s="37">
        <f>IF(V39=0,0,VLOOKUP(V39,FAC_TOTALS_APTA!$A$4:$AV$126,$L53,FALSE))</f>
        <v>0</v>
      </c>
      <c r="W53" s="37">
        <f>IF(W39=0,0,VLOOKUP(W39,FAC_TOTALS_APTA!$A$4:$AV$126,$L53,FALSE))</f>
        <v>0</v>
      </c>
      <c r="X53" s="37">
        <f>IF(X39=0,0,VLOOKUP(X39,FAC_TOTALS_APTA!$A$4:$AV$126,$L53,FALSE))</f>
        <v>0</v>
      </c>
      <c r="Y53" s="37">
        <f>IF(Y39=0,0,VLOOKUP(Y39,FAC_TOTALS_APTA!$A$4:$AV$126,$L53,FALSE))</f>
        <v>0</v>
      </c>
      <c r="Z53" s="37">
        <f>IF(Z39=0,0,VLOOKUP(Z39,FAC_TOTALS_APTA!$A$4:$AV$126,$L53,FALSE))</f>
        <v>0</v>
      </c>
      <c r="AA53" s="37">
        <f>IF(AA39=0,0,VLOOKUP(AA39,FAC_TOTALS_APTA!$A$4:$AV$126,$L53,FALSE))</f>
        <v>0</v>
      </c>
      <c r="AB53" s="37">
        <f>IF(AB39=0,0,VLOOKUP(AB39,FAC_TOTALS_APTA!$A$4:$AV$126,$L53,FALSE))</f>
        <v>0</v>
      </c>
      <c r="AC53" s="38">
        <f t="shared" si="12"/>
        <v>-20021590.081888299</v>
      </c>
      <c r="AD53" s="39">
        <f>AC53/G55</f>
        <v>-2.1855103324838483E-2</v>
      </c>
    </row>
    <row r="54" spans="1:31" x14ac:dyDescent="0.25">
      <c r="B54" s="40" t="s">
        <v>53</v>
      </c>
      <c r="C54" s="41"/>
      <c r="D54" s="40" t="s">
        <v>45</v>
      </c>
      <c r="E54" s="42"/>
      <c r="F54" s="43"/>
      <c r="G54" s="140"/>
      <c r="H54" s="140"/>
      <c r="I54" s="45"/>
      <c r="J54" s="46"/>
      <c r="K54" s="46" t="str">
        <f t="shared" si="11"/>
        <v>New_Reporter_FAC</v>
      </c>
      <c r="L54" s="43">
        <f>MATCH($K54,FAC_TOTALS_APTA!$A$2:$AT$2,)</f>
        <v>43</v>
      </c>
      <c r="M54" s="44">
        <f>IF(M39=0,0,VLOOKUP(M39,FAC_TOTALS_APTA!$A$4:$AV$126,$L54,FALSE))</f>
        <v>0</v>
      </c>
      <c r="N54" s="44">
        <f>IF(N39=0,0,VLOOKUP(N39,FAC_TOTALS_APTA!$A$4:$AV$126,$L54,FALSE))</f>
        <v>0</v>
      </c>
      <c r="O54" s="44">
        <f>IF(O39=0,0,VLOOKUP(O39,FAC_TOTALS_APTA!$A$4:$AV$126,$L54,FALSE))</f>
        <v>0</v>
      </c>
      <c r="P54" s="44">
        <f>IF(P39=0,0,VLOOKUP(P39,FAC_TOTALS_APTA!$A$4:$AV$126,$L54,FALSE))</f>
        <v>0</v>
      </c>
      <c r="Q54" s="44">
        <f>IF(Q39=0,0,VLOOKUP(Q39,FAC_TOTALS_APTA!$A$4:$AV$126,$L54,FALSE))</f>
        <v>0</v>
      </c>
      <c r="R54" s="44">
        <f>IF(R39=0,0,VLOOKUP(R39,FAC_TOTALS_APTA!$A$4:$AV$126,$L54,FALSE))</f>
        <v>0</v>
      </c>
      <c r="S54" s="44">
        <f>IF(S39=0,0,VLOOKUP(S39,FAC_TOTALS_APTA!$A$4:$AV$126,$L54,FALSE))</f>
        <v>0</v>
      </c>
      <c r="T54" s="44">
        <f>IF(T39=0,0,VLOOKUP(T39,FAC_TOTALS_APTA!$A$4:$AV$126,$L54,FALSE))</f>
        <v>0</v>
      </c>
      <c r="U54" s="44">
        <f>IF(U39=0,0,VLOOKUP(U39,FAC_TOTALS_APTA!$A$4:$AV$126,$L54,FALSE))</f>
        <v>0</v>
      </c>
      <c r="V54" s="44">
        <f>IF(V39=0,0,VLOOKUP(V39,FAC_TOTALS_APTA!$A$4:$AV$126,$L54,FALSE))</f>
        <v>0</v>
      </c>
      <c r="W54" s="44">
        <f>IF(W39=0,0,VLOOKUP(W39,FAC_TOTALS_APTA!$A$4:$AV$126,$L54,FALSE))</f>
        <v>0</v>
      </c>
      <c r="X54" s="44">
        <f>IF(X39=0,0,VLOOKUP(X39,FAC_TOTALS_APTA!$A$4:$AV$126,$L54,FALSE))</f>
        <v>0</v>
      </c>
      <c r="Y54" s="44">
        <f>IF(Y39=0,0,VLOOKUP(Y39,FAC_TOTALS_APTA!$A$4:$AV$126,$L54,FALSE))</f>
        <v>0</v>
      </c>
      <c r="Z54" s="44">
        <f>IF(Z39=0,0,VLOOKUP(Z39,FAC_TOTALS_APTA!$A$4:$AV$126,$L54,FALSE))</f>
        <v>0</v>
      </c>
      <c r="AA54" s="44">
        <f>IF(AA39=0,0,VLOOKUP(AA39,FAC_TOTALS_APTA!$A$4:$AV$126,$L54,FALSE))</f>
        <v>0</v>
      </c>
      <c r="AB54" s="44">
        <f>IF(AB39=0,0,VLOOKUP(AB39,FAC_TOTALS_APTA!$A$4:$AV$126,$L54,FALSE))</f>
        <v>0</v>
      </c>
      <c r="AC54" s="47">
        <f>SUM(M54:AB54)</f>
        <v>0</v>
      </c>
      <c r="AD54" s="48">
        <f>AC54/G56</f>
        <v>0</v>
      </c>
    </row>
    <row r="55" spans="1:31" s="106" customFormat="1" ht="15.75" customHeight="1" x14ac:dyDescent="0.25">
      <c r="A55" s="105"/>
      <c r="B55" s="24" t="s">
        <v>66</v>
      </c>
      <c r="C55" s="27"/>
      <c r="D55" s="5" t="s">
        <v>6</v>
      </c>
      <c r="E55" s="54"/>
      <c r="F55" s="5">
        <f>MATCH($D55,FAC_TOTALS_APTA!$A$2:$AT$2,)</f>
        <v>10</v>
      </c>
      <c r="G55" s="116">
        <f>VLOOKUP(G39,FAC_TOTALS_APTA!$A$4:$AV$126,$F55,FALSE)</f>
        <v>916105944.88169801</v>
      </c>
      <c r="H55" s="116">
        <f>VLOOKUP(H39,FAC_TOTALS_APTA!$A$4:$AT$126,$F55,FALSE)</f>
        <v>877309876.20454895</v>
      </c>
      <c r="I55" s="111">
        <f t="shared" ref="I55" si="13">H55/G55-1</f>
        <v>-4.2348888678109153E-2</v>
      </c>
      <c r="J55" s="30"/>
      <c r="K55" s="30"/>
      <c r="L55" s="5"/>
      <c r="M55" s="28" t="e">
        <f t="shared" ref="M55:AB55" si="14">SUM(M41:M48)</f>
        <v>#REF!</v>
      </c>
      <c r="N55" s="28" t="e">
        <f t="shared" si="14"/>
        <v>#REF!</v>
      </c>
      <c r="O55" s="28" t="e">
        <f t="shared" si="14"/>
        <v>#REF!</v>
      </c>
      <c r="P55" s="28" t="e">
        <f t="shared" si="14"/>
        <v>#REF!</v>
      </c>
      <c r="Q55" s="28" t="e">
        <f t="shared" si="14"/>
        <v>#REF!</v>
      </c>
      <c r="R55" s="28" t="e">
        <f t="shared" si="14"/>
        <v>#REF!</v>
      </c>
      <c r="S55" s="28">
        <f t="shared" si="14"/>
        <v>0</v>
      </c>
      <c r="T55" s="28">
        <f t="shared" si="14"/>
        <v>0</v>
      </c>
      <c r="U55" s="28">
        <f t="shared" si="14"/>
        <v>0</v>
      </c>
      <c r="V55" s="28">
        <f t="shared" si="14"/>
        <v>0</v>
      </c>
      <c r="W55" s="28">
        <f t="shared" si="14"/>
        <v>0</v>
      </c>
      <c r="X55" s="28">
        <f t="shared" si="14"/>
        <v>0</v>
      </c>
      <c r="Y55" s="28">
        <f t="shared" si="14"/>
        <v>0</v>
      </c>
      <c r="Z55" s="28">
        <f t="shared" si="14"/>
        <v>0</v>
      </c>
      <c r="AA55" s="28">
        <f t="shared" si="14"/>
        <v>0</v>
      </c>
      <c r="AB55" s="28">
        <f t="shared" si="14"/>
        <v>0</v>
      </c>
      <c r="AC55" s="31">
        <f>H55-G55</f>
        <v>-38796068.677149057</v>
      </c>
      <c r="AD55" s="32">
        <f>I55</f>
        <v>-4.2348888678109153E-2</v>
      </c>
      <c r="AE55" s="105"/>
    </row>
    <row r="56" spans="1:31" ht="13.5" customHeight="1" thickBot="1" x14ac:dyDescent="0.3">
      <c r="B56" s="8" t="s">
        <v>50</v>
      </c>
      <c r="C56" s="22"/>
      <c r="D56" s="22" t="s">
        <v>4</v>
      </c>
      <c r="E56" s="22"/>
      <c r="F56" s="22">
        <f>MATCH($D56,FAC_TOTALS_APTA!$A$2:$AT$2,)</f>
        <v>8</v>
      </c>
      <c r="G56" s="113">
        <f>VLOOKUP(G39,FAC_TOTALS_APTA!$A$4:$AT$126,$F56,FALSE)</f>
        <v>961216517.99999905</v>
      </c>
      <c r="H56" s="113">
        <f>VLOOKUP(H39,FAC_TOTALS_APTA!$A$4:$AT$126,$F56,FALSE)</f>
        <v>809531783</v>
      </c>
      <c r="I56" s="112">
        <f t="shared" ref="I56" si="15">H56/G56-1</f>
        <v>-0.15780496085898432</v>
      </c>
      <c r="J56" s="49"/>
      <c r="K56" s="49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50">
        <f>H56-G56</f>
        <v>-151684734.99999905</v>
      </c>
      <c r="AD56" s="51">
        <f>I56</f>
        <v>-0.15780496085898432</v>
      </c>
    </row>
    <row r="57" spans="1:31" ht="14.25" thickTop="1" thickBot="1" x14ac:dyDescent="0.3">
      <c r="B57" s="56" t="s">
        <v>67</v>
      </c>
      <c r="C57" s="57"/>
      <c r="D57" s="57"/>
      <c r="E57" s="58"/>
      <c r="F57" s="57"/>
      <c r="G57" s="153"/>
      <c r="H57" s="153"/>
      <c r="I57" s="59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1">
        <f>AD56-AD55</f>
        <v>-0.11545607218087517</v>
      </c>
    </row>
    <row r="58" spans="1:31" ht="13.5" thickTop="1" x14ac:dyDescent="0.25"/>
    <row r="59" spans="1:31" s="9" customFormat="1" x14ac:dyDescent="0.25">
      <c r="B59" s="17" t="s">
        <v>25</v>
      </c>
      <c r="E59" s="5"/>
      <c r="G59" s="105"/>
      <c r="H59" s="105"/>
      <c r="I59" s="16"/>
    </row>
    <row r="60" spans="1:31" x14ac:dyDescent="0.25">
      <c r="B60" s="14" t="s">
        <v>16</v>
      </c>
      <c r="C60" s="15" t="s">
        <v>17</v>
      </c>
      <c r="D60" s="9"/>
      <c r="E60" s="5"/>
      <c r="F60" s="9"/>
      <c r="G60" s="105"/>
      <c r="H60" s="105"/>
      <c r="I60" s="1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1" x14ac:dyDescent="0.25">
      <c r="B61" s="14"/>
      <c r="C61" s="15"/>
      <c r="D61" s="9"/>
      <c r="E61" s="5"/>
      <c r="F61" s="9"/>
      <c r="G61" s="105"/>
      <c r="H61" s="105"/>
      <c r="I61" s="1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1" x14ac:dyDescent="0.25">
      <c r="B62" s="17" t="s">
        <v>26</v>
      </c>
      <c r="C62" s="18">
        <v>0</v>
      </c>
      <c r="D62" s="9"/>
      <c r="E62" s="5"/>
      <c r="F62" s="9"/>
      <c r="G62" s="105"/>
      <c r="H62" s="105"/>
      <c r="I62" s="1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1" ht="13.5" thickBot="1" x14ac:dyDescent="0.3">
      <c r="B63" s="19" t="s">
        <v>34</v>
      </c>
      <c r="C63" s="20">
        <v>3</v>
      </c>
      <c r="D63" s="21"/>
      <c r="E63" s="22"/>
      <c r="F63" s="21"/>
      <c r="G63" s="156"/>
      <c r="H63" s="156"/>
      <c r="I63" s="23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1:31" ht="13.5" thickTop="1" x14ac:dyDescent="0.25">
      <c r="B64" s="60"/>
      <c r="C64" s="61"/>
      <c r="D64" s="61"/>
      <c r="E64" s="61"/>
      <c r="F64" s="61"/>
      <c r="G64" s="165" t="s">
        <v>51</v>
      </c>
      <c r="H64" s="165"/>
      <c r="I64" s="16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165" t="s">
        <v>55</v>
      </c>
      <c r="AD64" s="165"/>
    </row>
    <row r="65" spans="2:33" x14ac:dyDescent="0.25">
      <c r="B65" s="7" t="s">
        <v>18</v>
      </c>
      <c r="C65" s="26" t="s">
        <v>19</v>
      </c>
      <c r="D65" s="6" t="s">
        <v>20</v>
      </c>
      <c r="E65" s="6"/>
      <c r="F65" s="6"/>
      <c r="G65" s="127">
        <f>$C$1</f>
        <v>2012</v>
      </c>
      <c r="H65" s="127">
        <f>$C$2</f>
        <v>2018</v>
      </c>
      <c r="I65" s="26" t="s">
        <v>22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 t="s">
        <v>24</v>
      </c>
      <c r="AD65" s="26" t="s">
        <v>22</v>
      </c>
    </row>
    <row r="66" spans="2:33" ht="12.95" hidden="1" customHeight="1" x14ac:dyDescent="0.25">
      <c r="B66" s="24"/>
      <c r="C66" s="27"/>
      <c r="D66" s="5"/>
      <c r="E66" s="5"/>
      <c r="F66" s="5"/>
      <c r="G66" s="103"/>
      <c r="H66" s="103"/>
      <c r="I66" s="27"/>
      <c r="J66" s="5"/>
      <c r="K66" s="5"/>
      <c r="L66" s="5"/>
      <c r="M66" s="5">
        <v>1</v>
      </c>
      <c r="N66" s="5">
        <v>2</v>
      </c>
      <c r="O66" s="5">
        <v>3</v>
      </c>
      <c r="P66" s="5">
        <v>4</v>
      </c>
      <c r="Q66" s="5">
        <v>5</v>
      </c>
      <c r="R66" s="5">
        <v>6</v>
      </c>
      <c r="S66" s="5">
        <v>7</v>
      </c>
      <c r="T66" s="5">
        <v>8</v>
      </c>
      <c r="U66" s="5">
        <v>9</v>
      </c>
      <c r="V66" s="5">
        <v>10</v>
      </c>
      <c r="W66" s="5">
        <v>11</v>
      </c>
      <c r="X66" s="5">
        <v>12</v>
      </c>
      <c r="Y66" s="5">
        <v>13</v>
      </c>
      <c r="Z66" s="5">
        <v>14</v>
      </c>
      <c r="AA66" s="5">
        <v>15</v>
      </c>
      <c r="AB66" s="5">
        <v>16</v>
      </c>
      <c r="AC66" s="5"/>
      <c r="AD66" s="5"/>
    </row>
    <row r="67" spans="2:33" ht="12.95" hidden="1" customHeight="1" x14ac:dyDescent="0.25">
      <c r="B67" s="24"/>
      <c r="C67" s="27"/>
      <c r="D67" s="5"/>
      <c r="E67" s="5"/>
      <c r="F67" s="5"/>
      <c r="G67" s="103" t="str">
        <f>CONCATENATE($C62,"_",$C63,"_",G65)</f>
        <v>0_3_2012</v>
      </c>
      <c r="H67" s="103" t="str">
        <f>CONCATENATE($C62,"_",$C63,"_",H65)</f>
        <v>0_3_2018</v>
      </c>
      <c r="I67" s="27"/>
      <c r="J67" s="5"/>
      <c r="K67" s="5"/>
      <c r="L67" s="5"/>
      <c r="M67" s="5" t="str">
        <f>IF($G65+M66&gt;$H65,0,CONCATENATE($C62,"_",$C63,"_",$G65+M66))</f>
        <v>0_3_2013</v>
      </c>
      <c r="N67" s="5" t="str">
        <f t="shared" ref="N67:AB67" si="16">IF($G65+N66&gt;$H65,0,CONCATENATE($C62,"_",$C63,"_",$G65+N66))</f>
        <v>0_3_2014</v>
      </c>
      <c r="O67" s="5" t="str">
        <f t="shared" si="16"/>
        <v>0_3_2015</v>
      </c>
      <c r="P67" s="5" t="str">
        <f t="shared" si="16"/>
        <v>0_3_2016</v>
      </c>
      <c r="Q67" s="5" t="str">
        <f t="shared" si="16"/>
        <v>0_3_2017</v>
      </c>
      <c r="R67" s="5" t="str">
        <f t="shared" si="16"/>
        <v>0_3_2018</v>
      </c>
      <c r="S67" s="5">
        <f t="shared" si="16"/>
        <v>0</v>
      </c>
      <c r="T67" s="5">
        <f t="shared" si="16"/>
        <v>0</v>
      </c>
      <c r="U67" s="5">
        <f t="shared" si="16"/>
        <v>0</v>
      </c>
      <c r="V67" s="5">
        <f t="shared" si="16"/>
        <v>0</v>
      </c>
      <c r="W67" s="5">
        <f t="shared" si="16"/>
        <v>0</v>
      </c>
      <c r="X67" s="5">
        <f t="shared" si="16"/>
        <v>0</v>
      </c>
      <c r="Y67" s="5">
        <f t="shared" si="16"/>
        <v>0</v>
      </c>
      <c r="Z67" s="5">
        <f t="shared" si="16"/>
        <v>0</v>
      </c>
      <c r="AA67" s="5">
        <f t="shared" si="16"/>
        <v>0</v>
      </c>
      <c r="AB67" s="5">
        <f t="shared" si="16"/>
        <v>0</v>
      </c>
      <c r="AC67" s="5"/>
      <c r="AD67" s="5"/>
    </row>
    <row r="68" spans="2:33" ht="12.95" hidden="1" customHeight="1" x14ac:dyDescent="0.25">
      <c r="B68" s="24"/>
      <c r="C68" s="27"/>
      <c r="D68" s="5"/>
      <c r="E68" s="5"/>
      <c r="F68" s="5" t="s">
        <v>23</v>
      </c>
      <c r="G68" s="116"/>
      <c r="H68" s="116"/>
      <c r="I68" s="27"/>
      <c r="J68" s="5"/>
      <c r="K68" s="5"/>
      <c r="L68" s="5" t="s">
        <v>23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2:33" x14ac:dyDescent="0.25">
      <c r="B69" s="24" t="s">
        <v>31</v>
      </c>
      <c r="C69" s="27" t="s">
        <v>21</v>
      </c>
      <c r="D69" s="103" t="s">
        <v>84</v>
      </c>
      <c r="E69" s="54"/>
      <c r="F69" s="5">
        <f>MATCH($D69,FAC_TOTALS_APTA!$A$2:$AV$2,)</f>
        <v>12</v>
      </c>
      <c r="G69" s="116">
        <f>VLOOKUP(G67,FAC_TOTALS_APTA!$A$4:$AV$126,$F69,FALSE)</f>
        <v>1935564.7547657499</v>
      </c>
      <c r="H69" s="116">
        <f>VLOOKUP(H67,FAC_TOTALS_APTA!$A$4:$AV$126,$F69,FALSE)</f>
        <v>2110597.3381989901</v>
      </c>
      <c r="I69" s="29">
        <f>IFERROR(H69/G69-1,"-")</f>
        <v>9.0429722385817701E-2</v>
      </c>
      <c r="J69" s="30" t="str">
        <f>IF(C69="Log","_log","")</f>
        <v>_log</v>
      </c>
      <c r="K69" s="30" t="str">
        <f>CONCATENATE(D69,J69,"_FAC")</f>
        <v>VRM_ADJ_log_FAC</v>
      </c>
      <c r="L69" s="5">
        <f>MATCH($K69,FAC_TOTALS_APTA!$A$2:$AT$2,)</f>
        <v>26</v>
      </c>
      <c r="M69" s="28">
        <f>IF(M67=0,0,VLOOKUP(M67,FAC_TOTALS_APTA!$A$4:$AV$126,$L69,FALSE))</f>
        <v>1413559.2103143099</v>
      </c>
      <c r="N69" s="28">
        <f>IF(N67=0,0,VLOOKUP(N67,FAC_TOTALS_APTA!$A$4:$AV$126,$L69,FALSE))</f>
        <v>4219238.9793786202</v>
      </c>
      <c r="O69" s="28">
        <f>IF(O67=0,0,VLOOKUP(O67,FAC_TOTALS_APTA!$A$4:$AV$126,$L69,FALSE))</f>
        <v>4067991.7939074701</v>
      </c>
      <c r="P69" s="28">
        <f>IF(P67=0,0,VLOOKUP(P67,FAC_TOTALS_APTA!$A$4:$AV$126,$L69,FALSE))</f>
        <v>2712842.5058378801</v>
      </c>
      <c r="Q69" s="28">
        <f>IF(Q67=0,0,VLOOKUP(Q67,FAC_TOTALS_APTA!$A$4:$AV$126,$L69,FALSE))</f>
        <v>2136524.6434188602</v>
      </c>
      <c r="R69" s="28">
        <f>IF(R67=0,0,VLOOKUP(R67,FAC_TOTALS_APTA!$A$4:$AV$126,$L69,FALSE))</f>
        <v>2262115.6102690399</v>
      </c>
      <c r="S69" s="28">
        <f>IF(S67=0,0,VLOOKUP(S67,FAC_TOTALS_APTA!$A$4:$AV$126,$L69,FALSE))</f>
        <v>0</v>
      </c>
      <c r="T69" s="28">
        <f>IF(T67=0,0,VLOOKUP(T67,FAC_TOTALS_APTA!$A$4:$AV$126,$L69,FALSE))</f>
        <v>0</v>
      </c>
      <c r="U69" s="28">
        <f>IF(U67=0,0,VLOOKUP(U67,FAC_TOTALS_APTA!$A$4:$AV$126,$L69,FALSE))</f>
        <v>0</v>
      </c>
      <c r="V69" s="28">
        <f>IF(V67=0,0,VLOOKUP(V67,FAC_TOTALS_APTA!$A$4:$AV$126,$L69,FALSE))</f>
        <v>0</v>
      </c>
      <c r="W69" s="28">
        <f>IF(W67=0,0,VLOOKUP(W67,FAC_TOTALS_APTA!$A$4:$AV$126,$L69,FALSE))</f>
        <v>0</v>
      </c>
      <c r="X69" s="28">
        <f>IF(X67=0,0,VLOOKUP(X67,FAC_TOTALS_APTA!$A$4:$AV$126,$L69,FALSE))</f>
        <v>0</v>
      </c>
      <c r="Y69" s="28">
        <f>IF(Y67=0,0,VLOOKUP(Y67,FAC_TOTALS_APTA!$A$4:$AV$126,$L69,FALSE))</f>
        <v>0</v>
      </c>
      <c r="Z69" s="28">
        <f>IF(Z67=0,0,VLOOKUP(Z67,FAC_TOTALS_APTA!$A$4:$AV$126,$L69,FALSE))</f>
        <v>0</v>
      </c>
      <c r="AA69" s="28">
        <f>IF(AA67=0,0,VLOOKUP(AA67,FAC_TOTALS_APTA!$A$4:$AV$126,$L69,FALSE))</f>
        <v>0</v>
      </c>
      <c r="AB69" s="28">
        <f>IF(AB67=0,0,VLOOKUP(AB67,FAC_TOTALS_APTA!$A$4:$AV$126,$L69,FALSE))</f>
        <v>0</v>
      </c>
      <c r="AC69" s="31">
        <f>SUM(M69:AB69)</f>
        <v>16812272.74312618</v>
      </c>
      <c r="AD69" s="32">
        <f>AC69/G83</f>
        <v>5.7543035336808511E-2</v>
      </c>
    </row>
    <row r="70" spans="2:33" x14ac:dyDescent="0.25">
      <c r="B70" s="24" t="s">
        <v>52</v>
      </c>
      <c r="C70" s="27" t="s">
        <v>21</v>
      </c>
      <c r="D70" s="103" t="s">
        <v>94</v>
      </c>
      <c r="E70" s="54"/>
      <c r="F70" s="5">
        <f>MATCH($D70,FAC_TOTALS_APTA!$A$2:$AV$2,)</f>
        <v>13</v>
      </c>
      <c r="G70" s="122">
        <f>VLOOKUP(G67,FAC_TOTALS_APTA!$A$4:$AV$126,$F70,FALSE)</f>
        <v>0.82821757692531495</v>
      </c>
      <c r="H70" s="122">
        <f>VLOOKUP(H67,FAC_TOTALS_APTA!$A$4:$AV$126,$F70,FALSE)</f>
        <v>0.97569250120411</v>
      </c>
      <c r="I70" s="29">
        <f t="shared" ref="I70:I81" si="17">IFERROR(H70/G70-1,"-")</f>
        <v>0.17806302158701182</v>
      </c>
      <c r="J70" s="30" t="str">
        <f t="shared" ref="J70:J79" si="18">IF(C70="Log","_log","")</f>
        <v>_log</v>
      </c>
      <c r="K70" s="30" t="str">
        <f t="shared" ref="K70:K81" si="19">CONCATENATE(D70,J70,"_FAC")</f>
        <v>FARE_per_UPT_cleaned_2018_bus_log_FAC</v>
      </c>
      <c r="L70" s="5">
        <f>MATCH($K70,FAC_TOTALS_APTA!$A$2:$AT$2,)</f>
        <v>27</v>
      </c>
      <c r="M70" s="28">
        <f>IF(M67=0,0,VLOOKUP(M67,FAC_TOTALS_APTA!$A$4:$AV$126,$L70,FALSE))</f>
        <v>-6233784.8232903201</v>
      </c>
      <c r="N70" s="28">
        <f>IF(N67=0,0,VLOOKUP(N67,FAC_TOTALS_APTA!$A$4:$AV$126,$L70,FALSE))</f>
        <v>457118.441467545</v>
      </c>
      <c r="O70" s="28">
        <f>IF(O67=0,0,VLOOKUP(O67,FAC_TOTALS_APTA!$A$4:$AV$126,$L70,FALSE))</f>
        <v>-3910989.6937868102</v>
      </c>
      <c r="P70" s="28">
        <f>IF(P67=0,0,VLOOKUP(P67,FAC_TOTALS_APTA!$A$4:$AV$126,$L70,FALSE))</f>
        <v>-4286695.70161865</v>
      </c>
      <c r="Q70" s="28">
        <f>IF(Q67=0,0,VLOOKUP(Q67,FAC_TOTALS_APTA!$A$4:$AV$126,$L70,FALSE))</f>
        <v>501225.04391012201</v>
      </c>
      <c r="R70" s="28">
        <f>IF(R67=0,0,VLOOKUP(R67,FAC_TOTALS_APTA!$A$4:$AV$126,$L70,FALSE))</f>
        <v>888101.99015683495</v>
      </c>
      <c r="S70" s="28">
        <f>IF(S67=0,0,VLOOKUP(S67,FAC_TOTALS_APTA!$A$4:$AV$126,$L70,FALSE))</f>
        <v>0</v>
      </c>
      <c r="T70" s="28">
        <f>IF(T67=0,0,VLOOKUP(T67,FAC_TOTALS_APTA!$A$4:$AV$126,$L70,FALSE))</f>
        <v>0</v>
      </c>
      <c r="U70" s="28">
        <f>IF(U67=0,0,VLOOKUP(U67,FAC_TOTALS_APTA!$A$4:$AV$126,$L70,FALSE))</f>
        <v>0</v>
      </c>
      <c r="V70" s="28">
        <f>IF(V67=0,0,VLOOKUP(V67,FAC_TOTALS_APTA!$A$4:$AV$126,$L70,FALSE))</f>
        <v>0</v>
      </c>
      <c r="W70" s="28">
        <f>IF(W67=0,0,VLOOKUP(W67,FAC_TOTALS_APTA!$A$4:$AV$126,$L70,FALSE))</f>
        <v>0</v>
      </c>
      <c r="X70" s="28">
        <f>IF(X67=0,0,VLOOKUP(X67,FAC_TOTALS_APTA!$A$4:$AV$126,$L70,FALSE))</f>
        <v>0</v>
      </c>
      <c r="Y70" s="28">
        <f>IF(Y67=0,0,VLOOKUP(Y67,FAC_TOTALS_APTA!$A$4:$AV$126,$L70,FALSE))</f>
        <v>0</v>
      </c>
      <c r="Z70" s="28">
        <f>IF(Z67=0,0,VLOOKUP(Z67,FAC_TOTALS_APTA!$A$4:$AV$126,$L70,FALSE))</f>
        <v>0</v>
      </c>
      <c r="AA70" s="28">
        <f>IF(AA67=0,0,VLOOKUP(AA67,FAC_TOTALS_APTA!$A$4:$AV$126,$L70,FALSE))</f>
        <v>0</v>
      </c>
      <c r="AB70" s="28">
        <f>IF(AB67=0,0,VLOOKUP(AB67,FAC_TOTALS_APTA!$A$4:$AV$126,$L70,FALSE))</f>
        <v>0</v>
      </c>
      <c r="AC70" s="31">
        <f t="shared" ref="AC70:AC81" si="20">SUM(M70:AB70)</f>
        <v>-12585024.74316128</v>
      </c>
      <c r="AD70" s="32">
        <f>AC70/G83</f>
        <v>-4.3074516728050669E-2</v>
      </c>
    </row>
    <row r="71" spans="2:33" x14ac:dyDescent="0.25">
      <c r="B71" s="114" t="s">
        <v>79</v>
      </c>
      <c r="C71" s="115"/>
      <c r="D71" s="103" t="s">
        <v>77</v>
      </c>
      <c r="E71" s="117"/>
      <c r="F71" s="103" t="e">
        <f>MATCH($D71,FAC_TOTALS_APTA!$A$2:$AV$2,)</f>
        <v>#N/A</v>
      </c>
      <c r="G71" s="116" t="e">
        <f>VLOOKUP(G67,FAC_TOTALS_APTA!$A$4:$AV$126,$F71,FALSE)</f>
        <v>#REF!</v>
      </c>
      <c r="H71" s="116" t="e">
        <f>VLOOKUP(H67,FAC_TOTALS_APTA!$A$4:$AV$126,$F71,FALSE)</f>
        <v>#REF!</v>
      </c>
      <c r="I71" s="118" t="str">
        <f>IFERROR(H71/G71-1,"-")</f>
        <v>-</v>
      </c>
      <c r="J71" s="119" t="str">
        <f t="shared" si="18"/>
        <v/>
      </c>
      <c r="K71" s="119" t="str">
        <f t="shared" si="19"/>
        <v>RESTRUCTURE_FAC</v>
      </c>
      <c r="L71" s="103" t="e">
        <f>MATCH($K71,FAC_TOTALS_APTA!$A$2:$AT$2,)</f>
        <v>#N/A</v>
      </c>
      <c r="M71" s="116" t="e">
        <f>IF(M67=0,0,VLOOKUP(M67,FAC_TOTALS_APTA!$A$4:$AV$126,$L71,FALSE))</f>
        <v>#REF!</v>
      </c>
      <c r="N71" s="116" t="e">
        <f>IF(N67=0,0,VLOOKUP(N67,FAC_TOTALS_APTA!$A$4:$AV$126,$L71,FALSE))</f>
        <v>#REF!</v>
      </c>
      <c r="O71" s="116" t="e">
        <f>IF(O67=0,0,VLOOKUP(O67,FAC_TOTALS_APTA!$A$4:$AV$126,$L71,FALSE))</f>
        <v>#REF!</v>
      </c>
      <c r="P71" s="116" t="e">
        <f>IF(P67=0,0,VLOOKUP(P67,FAC_TOTALS_APTA!$A$4:$AV$126,$L71,FALSE))</f>
        <v>#REF!</v>
      </c>
      <c r="Q71" s="116" t="e">
        <f>IF(Q67=0,0,VLOOKUP(Q67,FAC_TOTALS_APTA!$A$4:$AV$126,$L71,FALSE))</f>
        <v>#REF!</v>
      </c>
      <c r="R71" s="116" t="e">
        <f>IF(R67=0,0,VLOOKUP(R67,FAC_TOTALS_APTA!$A$4:$AV$126,$L71,FALSE))</f>
        <v>#REF!</v>
      </c>
      <c r="S71" s="116">
        <f>IF(S67=0,0,VLOOKUP(S67,FAC_TOTALS_APTA!$A$4:$AV$126,$L71,FALSE))</f>
        <v>0</v>
      </c>
      <c r="T71" s="116">
        <f>IF(T67=0,0,VLOOKUP(T67,FAC_TOTALS_APTA!$A$4:$AV$126,$L71,FALSE))</f>
        <v>0</v>
      </c>
      <c r="U71" s="116">
        <f>IF(U67=0,0,VLOOKUP(U67,FAC_TOTALS_APTA!$A$4:$AV$126,$L71,FALSE))</f>
        <v>0</v>
      </c>
      <c r="V71" s="116">
        <f>IF(V67=0,0,VLOOKUP(V67,FAC_TOTALS_APTA!$A$4:$AV$126,$L71,FALSE))</f>
        <v>0</v>
      </c>
      <c r="W71" s="116">
        <f>IF(W67=0,0,VLOOKUP(W67,FAC_TOTALS_APTA!$A$4:$AV$126,$L71,FALSE))</f>
        <v>0</v>
      </c>
      <c r="X71" s="116">
        <f>IF(X67=0,0,VLOOKUP(X67,FAC_TOTALS_APTA!$A$4:$AV$126,$L71,FALSE))</f>
        <v>0</v>
      </c>
      <c r="Y71" s="116">
        <f>IF(Y67=0,0,VLOOKUP(Y67,FAC_TOTALS_APTA!$A$4:$AV$126,$L71,FALSE))</f>
        <v>0</v>
      </c>
      <c r="Z71" s="116">
        <f>IF(Z67=0,0,VLOOKUP(Z67,FAC_TOTALS_APTA!$A$4:$AV$126,$L71,FALSE))</f>
        <v>0</v>
      </c>
      <c r="AA71" s="116">
        <f>IF(AA67=0,0,VLOOKUP(AA67,FAC_TOTALS_APTA!$A$4:$AV$126,$L71,FALSE))</f>
        <v>0</v>
      </c>
      <c r="AB71" s="116">
        <f>IF(AB67=0,0,VLOOKUP(AB67,FAC_TOTALS_APTA!$A$4:$AV$126,$L71,FALSE))</f>
        <v>0</v>
      </c>
      <c r="AC71" s="120" t="e">
        <f t="shared" si="20"/>
        <v>#REF!</v>
      </c>
      <c r="AD71" s="121" t="e">
        <f>AC71/G84</f>
        <v>#REF!</v>
      </c>
    </row>
    <row r="72" spans="2:33" x14ac:dyDescent="0.25">
      <c r="B72" s="114" t="s">
        <v>80</v>
      </c>
      <c r="C72" s="115"/>
      <c r="D72" s="103" t="s">
        <v>76</v>
      </c>
      <c r="E72" s="117"/>
      <c r="F72" s="103">
        <f>MATCH($D72,FAC_TOTALS_APTA!$A$2:$AV$2,)</f>
        <v>21</v>
      </c>
      <c r="G72" s="116">
        <f>VLOOKUP(G67,FAC_TOTALS_APTA!$A$4:$AV$126,$F72,FALSE)</f>
        <v>0</v>
      </c>
      <c r="H72" s="116">
        <f>VLOOKUP(H67,FAC_TOTALS_APTA!$A$4:$AV$126,$F72,FALSE)</f>
        <v>0</v>
      </c>
      <c r="I72" s="118" t="str">
        <f>IFERROR(H72/G72-1,"-")</f>
        <v>-</v>
      </c>
      <c r="J72" s="119" t="str">
        <f t="shared" si="18"/>
        <v/>
      </c>
      <c r="K72" s="119" t="str">
        <f t="shared" si="19"/>
        <v>MAINTENANCE_WMATA_FAC</v>
      </c>
      <c r="L72" s="103">
        <f>MATCH($K72,FAC_TOTALS_APTA!$A$2:$AT$2,)</f>
        <v>35</v>
      </c>
      <c r="M72" s="116">
        <f>IF(M68=0,0,VLOOKUP(M68,FAC_TOTALS_APTA!$A$4:$AV$126,$L72,FALSE))</f>
        <v>0</v>
      </c>
      <c r="N72" s="116">
        <f>IF(N68=0,0,VLOOKUP(N68,FAC_TOTALS_APTA!$A$4:$AV$126,$L72,FALSE))</f>
        <v>0</v>
      </c>
      <c r="O72" s="116">
        <f>IF(O68=0,0,VLOOKUP(O68,FAC_TOTALS_APTA!$A$4:$AV$126,$L72,FALSE))</f>
        <v>0</v>
      </c>
      <c r="P72" s="116">
        <f>IF(P68=0,0,VLOOKUP(P68,FAC_TOTALS_APTA!$A$4:$AV$126,$L72,FALSE))</f>
        <v>0</v>
      </c>
      <c r="Q72" s="116">
        <f>IF(Q68=0,0,VLOOKUP(Q68,FAC_TOTALS_APTA!$A$4:$AV$126,$L72,FALSE))</f>
        <v>0</v>
      </c>
      <c r="R72" s="116">
        <f>IF(R68=0,0,VLOOKUP(R68,FAC_TOTALS_APTA!$A$4:$AV$126,$L72,FALSE))</f>
        <v>0</v>
      </c>
      <c r="S72" s="116">
        <f>IF(S68=0,0,VLOOKUP(S68,FAC_TOTALS_APTA!$A$4:$AV$126,$L72,FALSE))</f>
        <v>0</v>
      </c>
      <c r="T72" s="116">
        <f>IF(T68=0,0,VLOOKUP(T68,FAC_TOTALS_APTA!$A$4:$AV$126,$L72,FALSE))</f>
        <v>0</v>
      </c>
      <c r="U72" s="116">
        <f>IF(U68=0,0,VLOOKUP(U68,FAC_TOTALS_APTA!$A$4:$AV$126,$L72,FALSE))</f>
        <v>0</v>
      </c>
      <c r="V72" s="116">
        <f>IF(V68=0,0,VLOOKUP(V68,FAC_TOTALS_APTA!$A$4:$AV$126,$L72,FALSE))</f>
        <v>0</v>
      </c>
      <c r="W72" s="116">
        <f>IF(W68=0,0,VLOOKUP(W68,FAC_TOTALS_APTA!$A$4:$AV$126,$L72,FALSE))</f>
        <v>0</v>
      </c>
      <c r="X72" s="116">
        <f>IF(X68=0,0,VLOOKUP(X68,FAC_TOTALS_APTA!$A$4:$AV$126,$L72,FALSE))</f>
        <v>0</v>
      </c>
      <c r="Y72" s="116">
        <f>IF(Y68=0,0,VLOOKUP(Y68,FAC_TOTALS_APTA!$A$4:$AV$126,$L72,FALSE))</f>
        <v>0</v>
      </c>
      <c r="Z72" s="116">
        <f>IF(Z68=0,0,VLOOKUP(Z68,FAC_TOTALS_APTA!$A$4:$AV$126,$L72,FALSE))</f>
        <v>0</v>
      </c>
      <c r="AA72" s="116">
        <f>IF(AA68=0,0,VLOOKUP(AA68,FAC_TOTALS_APTA!$A$4:$AV$126,$L72,FALSE))</f>
        <v>0</v>
      </c>
      <c r="AB72" s="116">
        <f>IF(AB68=0,0,VLOOKUP(AB68,FAC_TOTALS_APTA!$A$4:$AV$126,$L72,FALSE))</f>
        <v>0</v>
      </c>
      <c r="AC72" s="120">
        <f t="shared" si="20"/>
        <v>0</v>
      </c>
      <c r="AD72" s="121">
        <f>AC72/G84</f>
        <v>0</v>
      </c>
    </row>
    <row r="73" spans="2:33" x14ac:dyDescent="0.25">
      <c r="B73" s="24" t="s">
        <v>48</v>
      </c>
      <c r="C73" s="27" t="s">
        <v>21</v>
      </c>
      <c r="D73" s="103" t="s">
        <v>8</v>
      </c>
      <c r="E73" s="54"/>
      <c r="F73" s="5">
        <f>MATCH($D73,FAC_TOTALS_APTA!$A$2:$AV$2,)</f>
        <v>15</v>
      </c>
      <c r="G73" s="116">
        <f>VLOOKUP(G67,FAC_TOTALS_APTA!$A$4:$AV$126,$F73,FALSE)</f>
        <v>608223.96752153302</v>
      </c>
      <c r="H73" s="116">
        <f>VLOOKUP(H67,FAC_TOTALS_APTA!$A$4:$AV$126,$F73,FALSE)</f>
        <v>643261.456961027</v>
      </c>
      <c r="I73" s="29">
        <f t="shared" si="17"/>
        <v>5.7606229465552161E-2</v>
      </c>
      <c r="J73" s="30" t="str">
        <f t="shared" si="18"/>
        <v>_log</v>
      </c>
      <c r="K73" s="30" t="str">
        <f t="shared" si="19"/>
        <v>POP_EMP_log_FAC</v>
      </c>
      <c r="L73" s="5">
        <f>MATCH($K73,FAC_TOTALS_APTA!$A$2:$AT$2,)</f>
        <v>29</v>
      </c>
      <c r="M73" s="28">
        <f>IF(M67=0,0,VLOOKUP(M67,FAC_TOTALS_APTA!$A$4:$AV$126,$L73,FALSE))</f>
        <v>916014.62158751104</v>
      </c>
      <c r="N73" s="28">
        <f>IF(N67=0,0,VLOOKUP(N67,FAC_TOTALS_APTA!$A$4:$AV$126,$L73,FALSE))</f>
        <v>552783.819185831</v>
      </c>
      <c r="O73" s="28">
        <f>IF(O67=0,0,VLOOKUP(O67,FAC_TOTALS_APTA!$A$4:$AV$126,$L73,FALSE))</f>
        <v>633865.272248558</v>
      </c>
      <c r="P73" s="28">
        <f>IF(P67=0,0,VLOOKUP(P67,FAC_TOTALS_APTA!$A$4:$AV$126,$L73,FALSE))</f>
        <v>582942.42578342999</v>
      </c>
      <c r="Q73" s="28">
        <f>IF(Q67=0,0,VLOOKUP(Q67,FAC_TOTALS_APTA!$A$4:$AV$126,$L73,FALSE))</f>
        <v>494895.54960136599</v>
      </c>
      <c r="R73" s="28">
        <f>IF(R67=0,0,VLOOKUP(R67,FAC_TOTALS_APTA!$A$4:$AV$126,$L73,FALSE))</f>
        <v>520905.52629163198</v>
      </c>
      <c r="S73" s="28">
        <f>IF(S67=0,0,VLOOKUP(S67,FAC_TOTALS_APTA!$A$4:$AV$126,$L73,FALSE))</f>
        <v>0</v>
      </c>
      <c r="T73" s="28">
        <f>IF(T67=0,0,VLOOKUP(T67,FAC_TOTALS_APTA!$A$4:$AV$126,$L73,FALSE))</f>
        <v>0</v>
      </c>
      <c r="U73" s="28">
        <f>IF(U67=0,0,VLOOKUP(U67,FAC_TOTALS_APTA!$A$4:$AV$126,$L73,FALSE))</f>
        <v>0</v>
      </c>
      <c r="V73" s="28">
        <f>IF(V67=0,0,VLOOKUP(V67,FAC_TOTALS_APTA!$A$4:$AV$126,$L73,FALSE))</f>
        <v>0</v>
      </c>
      <c r="W73" s="28">
        <f>IF(W67=0,0,VLOOKUP(W67,FAC_TOTALS_APTA!$A$4:$AV$126,$L73,FALSE))</f>
        <v>0</v>
      </c>
      <c r="X73" s="28">
        <f>IF(X67=0,0,VLOOKUP(X67,FAC_TOTALS_APTA!$A$4:$AV$126,$L73,FALSE))</f>
        <v>0</v>
      </c>
      <c r="Y73" s="28">
        <f>IF(Y67=0,0,VLOOKUP(Y67,FAC_TOTALS_APTA!$A$4:$AV$126,$L73,FALSE))</f>
        <v>0</v>
      </c>
      <c r="Z73" s="28">
        <f>IF(Z67=0,0,VLOOKUP(Z67,FAC_TOTALS_APTA!$A$4:$AV$126,$L73,FALSE))</f>
        <v>0</v>
      </c>
      <c r="AA73" s="28">
        <f>IF(AA67=0,0,VLOOKUP(AA67,FAC_TOTALS_APTA!$A$4:$AV$126,$L73,FALSE))</f>
        <v>0</v>
      </c>
      <c r="AB73" s="28">
        <f>IF(AB67=0,0,VLOOKUP(AB67,FAC_TOTALS_APTA!$A$4:$AV$126,$L73,FALSE))</f>
        <v>0</v>
      </c>
      <c r="AC73" s="31">
        <f t="shared" si="20"/>
        <v>3701407.2146983277</v>
      </c>
      <c r="AD73" s="32">
        <f>AC73/G83</f>
        <v>1.266873369267617E-2</v>
      </c>
    </row>
    <row r="74" spans="2:33" x14ac:dyDescent="0.25">
      <c r="B74" s="24" t="s">
        <v>72</v>
      </c>
      <c r="C74" s="27"/>
      <c r="D74" s="103" t="s">
        <v>71</v>
      </c>
      <c r="E74" s="54"/>
      <c r="F74" s="5">
        <f>MATCH($D74,FAC_TOTALS_APTA!$A$2:$AV$2,)</f>
        <v>16</v>
      </c>
      <c r="G74" s="122">
        <f>VLOOKUP(G67,FAC_TOTALS_APTA!$A$4:$AV$126,$F74,FALSE)</f>
        <v>0.20287939749310699</v>
      </c>
      <c r="H74" s="122">
        <f>VLOOKUP(H67,FAC_TOTALS_APTA!$A$4:$AV$126,$F74,FALSE)</f>
        <v>0.199048693555371</v>
      </c>
      <c r="I74" s="29">
        <f t="shared" si="17"/>
        <v>-1.8881680373021292E-2</v>
      </c>
      <c r="J74" s="30" t="str">
        <f t="shared" si="18"/>
        <v/>
      </c>
      <c r="K74" s="30" t="str">
        <f t="shared" si="19"/>
        <v>TSD_POP_EMP_PCT_FAC</v>
      </c>
      <c r="L74" s="5">
        <f>MATCH($K74,FAC_TOTALS_APTA!$A$2:$AT$2,)</f>
        <v>30</v>
      </c>
      <c r="M74" s="28">
        <f>IF(M67=0,0,VLOOKUP(M67,FAC_TOTALS_APTA!$A$4:$AV$126,$L74,FALSE))</f>
        <v>-121019.498916827</v>
      </c>
      <c r="N74" s="28">
        <f>IF(N67=0,0,VLOOKUP(N67,FAC_TOTALS_APTA!$A$4:$AV$126,$L74,FALSE))</f>
        <v>-677045.73529521399</v>
      </c>
      <c r="O74" s="28">
        <f>IF(O67=0,0,VLOOKUP(O67,FAC_TOTALS_APTA!$A$4:$AV$126,$L74,FALSE))</f>
        <v>-874925.20639056806</v>
      </c>
      <c r="P74" s="28">
        <f>IF(P67=0,0,VLOOKUP(P67,FAC_TOTALS_APTA!$A$4:$AV$126,$L74,FALSE))</f>
        <v>1255833.10488853</v>
      </c>
      <c r="Q74" s="28">
        <f>IF(Q67=0,0,VLOOKUP(Q67,FAC_TOTALS_APTA!$A$4:$AV$126,$L74,FALSE))</f>
        <v>-178097.64082568799</v>
      </c>
      <c r="R74" s="28">
        <f>IF(R67=0,0,VLOOKUP(R67,FAC_TOTALS_APTA!$A$4:$AV$126,$L74,FALSE))</f>
        <v>-265220.14110439498</v>
      </c>
      <c r="S74" s="28">
        <f>IF(S67=0,0,VLOOKUP(S67,FAC_TOTALS_APTA!$A$4:$AV$126,$L74,FALSE))</f>
        <v>0</v>
      </c>
      <c r="T74" s="28">
        <f>IF(T67=0,0,VLOOKUP(T67,FAC_TOTALS_APTA!$A$4:$AV$126,$L74,FALSE))</f>
        <v>0</v>
      </c>
      <c r="U74" s="28">
        <f>IF(U67=0,0,VLOOKUP(U67,FAC_TOTALS_APTA!$A$4:$AV$126,$L74,FALSE))</f>
        <v>0</v>
      </c>
      <c r="V74" s="28">
        <f>IF(V67=0,0,VLOOKUP(V67,FAC_TOTALS_APTA!$A$4:$AV$126,$L74,FALSE))</f>
        <v>0</v>
      </c>
      <c r="W74" s="28">
        <f>IF(W67=0,0,VLOOKUP(W67,FAC_TOTALS_APTA!$A$4:$AV$126,$L74,FALSE))</f>
        <v>0</v>
      </c>
      <c r="X74" s="28">
        <f>IF(X67=0,0,VLOOKUP(X67,FAC_TOTALS_APTA!$A$4:$AV$126,$L74,FALSE))</f>
        <v>0</v>
      </c>
      <c r="Y74" s="28">
        <f>IF(Y67=0,0,VLOOKUP(Y67,FAC_TOTALS_APTA!$A$4:$AV$126,$L74,FALSE))</f>
        <v>0</v>
      </c>
      <c r="Z74" s="28">
        <f>IF(Z67=0,0,VLOOKUP(Z67,FAC_TOTALS_APTA!$A$4:$AV$126,$L74,FALSE))</f>
        <v>0</v>
      </c>
      <c r="AA74" s="28">
        <f>IF(AA67=0,0,VLOOKUP(AA67,FAC_TOTALS_APTA!$A$4:$AV$126,$L74,FALSE))</f>
        <v>0</v>
      </c>
      <c r="AB74" s="28">
        <f>IF(AB67=0,0,VLOOKUP(AB67,FAC_TOTALS_APTA!$A$4:$AV$126,$L74,FALSE))</f>
        <v>0</v>
      </c>
      <c r="AC74" s="31">
        <f t="shared" si="20"/>
        <v>-860475.11764416192</v>
      </c>
      <c r="AD74" s="32">
        <f>AC74/G83</f>
        <v>-2.9451312655682897E-3</v>
      </c>
    </row>
    <row r="75" spans="2:33" x14ac:dyDescent="0.2">
      <c r="B75" s="24" t="s">
        <v>49</v>
      </c>
      <c r="C75" s="27" t="s">
        <v>21</v>
      </c>
      <c r="D75" s="123" t="s">
        <v>81</v>
      </c>
      <c r="E75" s="54"/>
      <c r="F75" s="5">
        <f>MATCH($D75,FAC_TOTALS_APTA!$A$2:$AV$2,)</f>
        <v>17</v>
      </c>
      <c r="G75" s="124">
        <f>VLOOKUP(G67,FAC_TOTALS_APTA!$A$4:$AV$126,$F75,FALSE)</f>
        <v>3.99676458590372</v>
      </c>
      <c r="H75" s="124">
        <f>VLOOKUP(H67,FAC_TOTALS_APTA!$A$4:$AV$126,$F75,FALSE)</f>
        <v>2.8183435351760502</v>
      </c>
      <c r="I75" s="29">
        <f t="shared" si="17"/>
        <v>-0.29484374808660729</v>
      </c>
      <c r="J75" s="30" t="str">
        <f t="shared" si="18"/>
        <v>_log</v>
      </c>
      <c r="K75" s="30" t="str">
        <f t="shared" si="19"/>
        <v>GAS_PRICE_2018_log_FAC</v>
      </c>
      <c r="L75" s="5">
        <f>MATCH($K75,FAC_TOTALS_APTA!$A$2:$AT$2,)</f>
        <v>31</v>
      </c>
      <c r="M75" s="28">
        <f>IF(M67=0,0,VLOOKUP(M67,FAC_TOTALS_APTA!$A$4:$AV$126,$L75,FALSE))</f>
        <v>-1395129.2106236999</v>
      </c>
      <c r="N75" s="28">
        <f>IF(N67=0,0,VLOOKUP(N67,FAC_TOTALS_APTA!$A$4:$AV$126,$L75,FALSE))</f>
        <v>-2048697.11270637</v>
      </c>
      <c r="O75" s="28">
        <f>IF(O67=0,0,VLOOKUP(O67,FAC_TOTALS_APTA!$A$4:$AV$126,$L75,FALSE))</f>
        <v>-10919293.1532524</v>
      </c>
      <c r="P75" s="28">
        <f>IF(P67=0,0,VLOOKUP(P67,FAC_TOTALS_APTA!$A$4:$AV$126,$L75,FALSE))</f>
        <v>-3544990.92572502</v>
      </c>
      <c r="Q75" s="28">
        <f>IF(Q67=0,0,VLOOKUP(Q67,FAC_TOTALS_APTA!$A$4:$AV$126,$L75,FALSE))</f>
        <v>2544591.9592144801</v>
      </c>
      <c r="R75" s="28">
        <f>IF(R67=0,0,VLOOKUP(R67,FAC_TOTALS_APTA!$A$4:$AV$126,$L75,FALSE))</f>
        <v>2789911.3543839599</v>
      </c>
      <c r="S75" s="28">
        <f>IF(S67=0,0,VLOOKUP(S67,FAC_TOTALS_APTA!$A$4:$AV$126,$L75,FALSE))</f>
        <v>0</v>
      </c>
      <c r="T75" s="28">
        <f>IF(T67=0,0,VLOOKUP(T67,FAC_TOTALS_APTA!$A$4:$AV$126,$L75,FALSE))</f>
        <v>0</v>
      </c>
      <c r="U75" s="28">
        <f>IF(U67=0,0,VLOOKUP(U67,FAC_TOTALS_APTA!$A$4:$AV$126,$L75,FALSE))</f>
        <v>0</v>
      </c>
      <c r="V75" s="28">
        <f>IF(V67=0,0,VLOOKUP(V67,FAC_TOTALS_APTA!$A$4:$AV$126,$L75,FALSE))</f>
        <v>0</v>
      </c>
      <c r="W75" s="28">
        <f>IF(W67=0,0,VLOOKUP(W67,FAC_TOTALS_APTA!$A$4:$AV$126,$L75,FALSE))</f>
        <v>0</v>
      </c>
      <c r="X75" s="28">
        <f>IF(X67=0,0,VLOOKUP(X67,FAC_TOTALS_APTA!$A$4:$AV$126,$L75,FALSE))</f>
        <v>0</v>
      </c>
      <c r="Y75" s="28">
        <f>IF(Y67=0,0,VLOOKUP(Y67,FAC_TOTALS_APTA!$A$4:$AV$126,$L75,FALSE))</f>
        <v>0</v>
      </c>
      <c r="Z75" s="28">
        <f>IF(Z67=0,0,VLOOKUP(Z67,FAC_TOTALS_APTA!$A$4:$AV$126,$L75,FALSE))</f>
        <v>0</v>
      </c>
      <c r="AA75" s="28">
        <f>IF(AA67=0,0,VLOOKUP(AA67,FAC_TOTALS_APTA!$A$4:$AV$126,$L75,FALSE))</f>
        <v>0</v>
      </c>
      <c r="AB75" s="28">
        <f>IF(AB67=0,0,VLOOKUP(AB67,FAC_TOTALS_APTA!$A$4:$AV$126,$L75,FALSE))</f>
        <v>0</v>
      </c>
      <c r="AC75" s="31">
        <f t="shared" si="20"/>
        <v>-12573607.088709051</v>
      </c>
      <c r="AD75" s="32">
        <f>AC75/G83</f>
        <v>-4.3035437746663296E-2</v>
      </c>
    </row>
    <row r="76" spans="2:33" x14ac:dyDescent="0.25">
      <c r="B76" s="24" t="s">
        <v>46</v>
      </c>
      <c r="C76" s="27" t="s">
        <v>21</v>
      </c>
      <c r="D76" s="103" t="s">
        <v>14</v>
      </c>
      <c r="E76" s="54"/>
      <c r="F76" s="5">
        <f>MATCH($D76,FAC_TOTALS_APTA!$A$2:$AV$2,)</f>
        <v>18</v>
      </c>
      <c r="G76" s="122">
        <f>VLOOKUP(G67,FAC_TOTALS_APTA!$A$4:$AV$126,$F76,FALSE)</f>
        <v>25928.146323228299</v>
      </c>
      <c r="H76" s="122">
        <f>VLOOKUP(H67,FAC_TOTALS_APTA!$A$4:$AV$126,$F76,FALSE)</f>
        <v>28105.315492605201</v>
      </c>
      <c r="I76" s="29">
        <f t="shared" si="17"/>
        <v>8.3969333643664212E-2</v>
      </c>
      <c r="J76" s="30" t="str">
        <f t="shared" si="18"/>
        <v>_log</v>
      </c>
      <c r="K76" s="30" t="str">
        <f t="shared" si="19"/>
        <v>TOTAL_MED_INC_INDIV_2018_log_FAC</v>
      </c>
      <c r="L76" s="5">
        <f>MATCH($K76,FAC_TOTALS_APTA!$A$2:$AT$2,)</f>
        <v>32</v>
      </c>
      <c r="M76" s="28">
        <f>IF(M67=0,0,VLOOKUP(M67,FAC_TOTALS_APTA!$A$4:$AV$126,$L76,FALSE))</f>
        <v>-21138.990065313901</v>
      </c>
      <c r="N76" s="28">
        <f>IF(N67=0,0,VLOOKUP(N67,FAC_TOTALS_APTA!$A$4:$AV$126,$L76,FALSE))</f>
        <v>-930545.15897243295</v>
      </c>
      <c r="O76" s="28">
        <f>IF(O67=0,0,VLOOKUP(O67,FAC_TOTALS_APTA!$A$4:$AV$126,$L76,FALSE))</f>
        <v>-2106732.4664892</v>
      </c>
      <c r="P76" s="28">
        <f>IF(P67=0,0,VLOOKUP(P67,FAC_TOTALS_APTA!$A$4:$AV$126,$L76,FALSE))</f>
        <v>-813595.39186000905</v>
      </c>
      <c r="Q76" s="28">
        <f>IF(Q67=0,0,VLOOKUP(Q67,FAC_TOTALS_APTA!$A$4:$AV$126,$L76,FALSE))</f>
        <v>-680063.24111077702</v>
      </c>
      <c r="R76" s="28">
        <f>IF(R67=0,0,VLOOKUP(R67,FAC_TOTALS_APTA!$A$4:$AV$126,$L76,FALSE))</f>
        <v>-792094.786155415</v>
      </c>
      <c r="S76" s="28">
        <f>IF(S67=0,0,VLOOKUP(S67,FAC_TOTALS_APTA!$A$4:$AV$126,$L76,FALSE))</f>
        <v>0</v>
      </c>
      <c r="T76" s="28">
        <f>IF(T67=0,0,VLOOKUP(T67,FAC_TOTALS_APTA!$A$4:$AV$126,$L76,FALSE))</f>
        <v>0</v>
      </c>
      <c r="U76" s="28">
        <f>IF(U67=0,0,VLOOKUP(U67,FAC_TOTALS_APTA!$A$4:$AV$126,$L76,FALSE))</f>
        <v>0</v>
      </c>
      <c r="V76" s="28">
        <f>IF(V67=0,0,VLOOKUP(V67,FAC_TOTALS_APTA!$A$4:$AV$126,$L76,FALSE))</f>
        <v>0</v>
      </c>
      <c r="W76" s="28">
        <f>IF(W67=0,0,VLOOKUP(W67,FAC_TOTALS_APTA!$A$4:$AV$126,$L76,FALSE))</f>
        <v>0</v>
      </c>
      <c r="X76" s="28">
        <f>IF(X67=0,0,VLOOKUP(X67,FAC_TOTALS_APTA!$A$4:$AV$126,$L76,FALSE))</f>
        <v>0</v>
      </c>
      <c r="Y76" s="28">
        <f>IF(Y67=0,0,VLOOKUP(Y67,FAC_TOTALS_APTA!$A$4:$AV$126,$L76,FALSE))</f>
        <v>0</v>
      </c>
      <c r="Z76" s="28">
        <f>IF(Z67=0,0,VLOOKUP(Z67,FAC_TOTALS_APTA!$A$4:$AV$126,$L76,FALSE))</f>
        <v>0</v>
      </c>
      <c r="AA76" s="28">
        <f>IF(AA67=0,0,VLOOKUP(AA67,FAC_TOTALS_APTA!$A$4:$AV$126,$L76,FALSE))</f>
        <v>0</v>
      </c>
      <c r="AB76" s="28">
        <f>IF(AB67=0,0,VLOOKUP(AB67,FAC_TOTALS_APTA!$A$4:$AV$126,$L76,FALSE))</f>
        <v>0</v>
      </c>
      <c r="AC76" s="31">
        <f t="shared" si="20"/>
        <v>-5344170.0346531477</v>
      </c>
      <c r="AD76" s="32">
        <f>AC76/G83</f>
        <v>-1.8291385694756288E-2</v>
      </c>
    </row>
    <row r="77" spans="2:33" x14ac:dyDescent="0.25">
      <c r="B77" s="24" t="s">
        <v>62</v>
      </c>
      <c r="C77" s="27"/>
      <c r="D77" s="103" t="s">
        <v>9</v>
      </c>
      <c r="E77" s="54"/>
      <c r="F77" s="5">
        <f>MATCH($D77,FAC_TOTALS_APTA!$A$2:$AV$2,)</f>
        <v>19</v>
      </c>
      <c r="G77" s="116">
        <f>VLOOKUP(G67,FAC_TOTALS_APTA!$A$4:$AV$126,$F77,FALSE)</f>
        <v>7.33093904795337</v>
      </c>
      <c r="H77" s="116">
        <f>VLOOKUP(H67,FAC_TOTALS_APTA!$A$4:$AV$126,$F77,FALSE)</f>
        <v>6.9794359227421401</v>
      </c>
      <c r="I77" s="29">
        <f t="shared" si="17"/>
        <v>-4.7947899022480867E-2</v>
      </c>
      <c r="J77" s="30" t="str">
        <f t="shared" si="18"/>
        <v/>
      </c>
      <c r="K77" s="30" t="str">
        <f t="shared" si="19"/>
        <v>PCT_HH_NO_VEH_FAC</v>
      </c>
      <c r="L77" s="5">
        <f>MATCH($K77,FAC_TOTALS_APTA!$A$2:$AT$2,)</f>
        <v>33</v>
      </c>
      <c r="M77" s="28">
        <f>IF(M67=0,0,VLOOKUP(M67,FAC_TOTALS_APTA!$A$4:$AV$126,$L77,FALSE))</f>
        <v>98487.504336219397</v>
      </c>
      <c r="N77" s="28">
        <f>IF(N67=0,0,VLOOKUP(N67,FAC_TOTALS_APTA!$A$4:$AV$126,$L77,FALSE))</f>
        <v>120346.50051126401</v>
      </c>
      <c r="O77" s="28">
        <f>IF(O67=0,0,VLOOKUP(O67,FAC_TOTALS_APTA!$A$4:$AV$126,$L77,FALSE))</f>
        <v>-463659.67662694701</v>
      </c>
      <c r="P77" s="28">
        <f>IF(P67=0,0,VLOOKUP(P67,FAC_TOTALS_APTA!$A$4:$AV$126,$L77,FALSE))</f>
        <v>-357271.813605264</v>
      </c>
      <c r="Q77" s="28">
        <f>IF(Q67=0,0,VLOOKUP(Q67,FAC_TOTALS_APTA!$A$4:$AV$126,$L77,FALSE))</f>
        <v>-108001.32356233</v>
      </c>
      <c r="R77" s="28">
        <f>IF(R67=0,0,VLOOKUP(R67,FAC_TOTALS_APTA!$A$4:$AV$126,$L77,FALSE))</f>
        <v>-146885.66275518699</v>
      </c>
      <c r="S77" s="28">
        <f>IF(S67=0,0,VLOOKUP(S67,FAC_TOTALS_APTA!$A$4:$AV$126,$L77,FALSE))</f>
        <v>0</v>
      </c>
      <c r="T77" s="28">
        <f>IF(T67=0,0,VLOOKUP(T67,FAC_TOTALS_APTA!$A$4:$AV$126,$L77,FALSE))</f>
        <v>0</v>
      </c>
      <c r="U77" s="28">
        <f>IF(U67=0,0,VLOOKUP(U67,FAC_TOTALS_APTA!$A$4:$AV$126,$L77,FALSE))</f>
        <v>0</v>
      </c>
      <c r="V77" s="28">
        <f>IF(V67=0,0,VLOOKUP(V67,FAC_TOTALS_APTA!$A$4:$AV$126,$L77,FALSE))</f>
        <v>0</v>
      </c>
      <c r="W77" s="28">
        <f>IF(W67=0,0,VLOOKUP(W67,FAC_TOTALS_APTA!$A$4:$AV$126,$L77,FALSE))</f>
        <v>0</v>
      </c>
      <c r="X77" s="28">
        <f>IF(X67=0,0,VLOOKUP(X67,FAC_TOTALS_APTA!$A$4:$AV$126,$L77,FALSE))</f>
        <v>0</v>
      </c>
      <c r="Y77" s="28">
        <f>IF(Y67=0,0,VLOOKUP(Y67,FAC_TOTALS_APTA!$A$4:$AV$126,$L77,FALSE))</f>
        <v>0</v>
      </c>
      <c r="Z77" s="28">
        <f>IF(Z67=0,0,VLOOKUP(Z67,FAC_TOTALS_APTA!$A$4:$AV$126,$L77,FALSE))</f>
        <v>0</v>
      </c>
      <c r="AA77" s="28">
        <f>IF(AA67=0,0,VLOOKUP(AA67,FAC_TOTALS_APTA!$A$4:$AV$126,$L77,FALSE))</f>
        <v>0</v>
      </c>
      <c r="AB77" s="28">
        <f>IF(AB67=0,0,VLOOKUP(AB67,FAC_TOTALS_APTA!$A$4:$AV$126,$L77,FALSE))</f>
        <v>0</v>
      </c>
      <c r="AC77" s="31">
        <f t="shared" si="20"/>
        <v>-856984.4717022446</v>
      </c>
      <c r="AD77" s="32">
        <f>AC77/G83</f>
        <v>-2.9331839003397448E-3</v>
      </c>
    </row>
    <row r="78" spans="2:33" x14ac:dyDescent="0.25">
      <c r="B78" s="24" t="s">
        <v>47</v>
      </c>
      <c r="C78" s="27"/>
      <c r="D78" s="103" t="s">
        <v>28</v>
      </c>
      <c r="E78" s="54"/>
      <c r="F78" s="5">
        <f>MATCH($D78,FAC_TOTALS_APTA!$A$2:$AV$2,)</f>
        <v>20</v>
      </c>
      <c r="G78" s="124">
        <f>VLOOKUP(G67,FAC_TOTALS_APTA!$A$4:$AV$126,$F78,FALSE)</f>
        <v>3.7964745491418501</v>
      </c>
      <c r="H78" s="124">
        <f>VLOOKUP(H67,FAC_TOTALS_APTA!$A$4:$AV$126,$F78,FALSE)</f>
        <v>5.1283173872823102</v>
      </c>
      <c r="I78" s="29">
        <f t="shared" si="17"/>
        <v>0.35081042185348199</v>
      </c>
      <c r="J78" s="30" t="str">
        <f t="shared" si="18"/>
        <v/>
      </c>
      <c r="K78" s="30" t="str">
        <f t="shared" si="19"/>
        <v>JTW_HOME_PCT_FAC</v>
      </c>
      <c r="L78" s="5">
        <f>MATCH($K78,FAC_TOTALS_APTA!$A$2:$AT$2,)</f>
        <v>34</v>
      </c>
      <c r="M78" s="28">
        <f>IF(M67=0,0,VLOOKUP(M67,FAC_TOTALS_APTA!$A$4:$AV$126,$L78,FALSE))</f>
        <v>213890.497776017</v>
      </c>
      <c r="N78" s="28">
        <f>IF(N67=0,0,VLOOKUP(N67,FAC_TOTALS_APTA!$A$4:$AV$126,$L78,FALSE))</f>
        <v>-373103.62025569699</v>
      </c>
      <c r="O78" s="28">
        <f>IF(O67=0,0,VLOOKUP(O67,FAC_TOTALS_APTA!$A$4:$AV$126,$L78,FALSE))</f>
        <v>27355.974253954901</v>
      </c>
      <c r="P78" s="28">
        <f>IF(P67=0,0,VLOOKUP(P67,FAC_TOTALS_APTA!$A$4:$AV$126,$L78,FALSE))</f>
        <v>-1208581.0211621299</v>
      </c>
      <c r="Q78" s="28">
        <f>IF(Q67=0,0,VLOOKUP(Q67,FAC_TOTALS_APTA!$A$4:$AV$126,$L78,FALSE))</f>
        <v>-587089.569157716</v>
      </c>
      <c r="R78" s="28">
        <f>IF(R67=0,0,VLOOKUP(R67,FAC_TOTALS_APTA!$A$4:$AV$126,$L78,FALSE))</f>
        <v>-723577.45463991596</v>
      </c>
      <c r="S78" s="28">
        <f>IF(S67=0,0,VLOOKUP(S67,FAC_TOTALS_APTA!$A$4:$AV$126,$L78,FALSE))</f>
        <v>0</v>
      </c>
      <c r="T78" s="28">
        <f>IF(T67=0,0,VLOOKUP(T67,FAC_TOTALS_APTA!$A$4:$AV$126,$L78,FALSE))</f>
        <v>0</v>
      </c>
      <c r="U78" s="28">
        <f>IF(U67=0,0,VLOOKUP(U67,FAC_TOTALS_APTA!$A$4:$AV$126,$L78,FALSE))</f>
        <v>0</v>
      </c>
      <c r="V78" s="28">
        <f>IF(V67=0,0,VLOOKUP(V67,FAC_TOTALS_APTA!$A$4:$AV$126,$L78,FALSE))</f>
        <v>0</v>
      </c>
      <c r="W78" s="28">
        <f>IF(W67=0,0,VLOOKUP(W67,FAC_TOTALS_APTA!$A$4:$AV$126,$L78,FALSE))</f>
        <v>0</v>
      </c>
      <c r="X78" s="28">
        <f>IF(X67=0,0,VLOOKUP(X67,FAC_TOTALS_APTA!$A$4:$AV$126,$L78,FALSE))</f>
        <v>0</v>
      </c>
      <c r="Y78" s="28">
        <f>IF(Y67=0,0,VLOOKUP(Y67,FAC_TOTALS_APTA!$A$4:$AV$126,$L78,FALSE))</f>
        <v>0</v>
      </c>
      <c r="Z78" s="28">
        <f>IF(Z67=0,0,VLOOKUP(Z67,FAC_TOTALS_APTA!$A$4:$AV$126,$L78,FALSE))</f>
        <v>0</v>
      </c>
      <c r="AA78" s="28">
        <f>IF(AA67=0,0,VLOOKUP(AA67,FAC_TOTALS_APTA!$A$4:$AV$126,$L78,FALSE))</f>
        <v>0</v>
      </c>
      <c r="AB78" s="28">
        <f>IF(AB67=0,0,VLOOKUP(AB67,FAC_TOTALS_APTA!$A$4:$AV$126,$L78,FALSE))</f>
        <v>0</v>
      </c>
      <c r="AC78" s="31">
        <f t="shared" si="20"/>
        <v>-2651105.1931854868</v>
      </c>
      <c r="AD78" s="32">
        <f>AC78/G83</f>
        <v>-9.0738856158184365E-3</v>
      </c>
    </row>
    <row r="79" spans="2:33" x14ac:dyDescent="0.25">
      <c r="B79" s="24" t="s">
        <v>63</v>
      </c>
      <c r="C79" s="27"/>
      <c r="D79" s="125" t="s">
        <v>87</v>
      </c>
      <c r="E79" s="54"/>
      <c r="F79" s="5">
        <f>MATCH($D79,FAC_TOTALS_APTA!$A$2:$AV$2,)</f>
        <v>22</v>
      </c>
      <c r="G79" s="124">
        <f>VLOOKUP(G67,FAC_TOTALS_APTA!$A$4:$AV$126,$F79,FALSE)</f>
        <v>0</v>
      </c>
      <c r="H79" s="124">
        <f>VLOOKUP(H67,FAC_TOTALS_APTA!$A$4:$AV$126,$F79,FALSE)</f>
        <v>0.49127887190703101</v>
      </c>
      <c r="I79" s="29" t="str">
        <f t="shared" si="17"/>
        <v>-</v>
      </c>
      <c r="J79" s="30" t="str">
        <f t="shared" si="18"/>
        <v/>
      </c>
      <c r="K79" s="30" t="str">
        <f t="shared" si="19"/>
        <v>TNC_TRIPS_PER_TRANSIT_TRIP_BUS_FAC</v>
      </c>
      <c r="L79" s="5">
        <f>MATCH($K79,FAC_TOTALS_APTA!$A$2:$AT$2,)</f>
        <v>36</v>
      </c>
      <c r="M79" s="28">
        <f>IF(M67=0,0,VLOOKUP(M67,FAC_TOTALS_APTA!$A$4:$AV$126,$L79,FALSE))</f>
        <v>0</v>
      </c>
      <c r="N79" s="28">
        <f>IF(N67=0,0,VLOOKUP(N67,FAC_TOTALS_APTA!$A$4:$AV$126,$L79,FALSE))</f>
        <v>0</v>
      </c>
      <c r="O79" s="28">
        <f>IF(O67=0,0,VLOOKUP(O67,FAC_TOTALS_APTA!$A$4:$AV$126,$L79,FALSE))</f>
        <v>-3218217.5200014198</v>
      </c>
      <c r="P79" s="28">
        <f>IF(P67=0,0,VLOOKUP(P67,FAC_TOTALS_APTA!$A$4:$AV$126,$L79,FALSE))</f>
        <v>-2270717.8312732298</v>
      </c>
      <c r="Q79" s="28">
        <f>IF(Q67=0,0,VLOOKUP(Q67,FAC_TOTALS_APTA!$A$4:$AV$126,$L79,FALSE))</f>
        <v>-3060312.18313597</v>
      </c>
      <c r="R79" s="28">
        <f>IF(R67=0,0,VLOOKUP(R67,FAC_TOTALS_APTA!$A$4:$AV$126,$L79,FALSE))</f>
        <v>-5067883.9970217599</v>
      </c>
      <c r="S79" s="28">
        <f>IF(S67=0,0,VLOOKUP(S67,FAC_TOTALS_APTA!$A$4:$AV$126,$L79,FALSE))</f>
        <v>0</v>
      </c>
      <c r="T79" s="28">
        <f>IF(T67=0,0,VLOOKUP(T67,FAC_TOTALS_APTA!$A$4:$AV$126,$L79,FALSE))</f>
        <v>0</v>
      </c>
      <c r="U79" s="28">
        <f>IF(U67=0,0,VLOOKUP(U67,FAC_TOTALS_APTA!$A$4:$AV$126,$L79,FALSE))</f>
        <v>0</v>
      </c>
      <c r="V79" s="28">
        <f>IF(V67=0,0,VLOOKUP(V67,FAC_TOTALS_APTA!$A$4:$AV$126,$L79,FALSE))</f>
        <v>0</v>
      </c>
      <c r="W79" s="28">
        <f>IF(W67=0,0,VLOOKUP(W67,FAC_TOTALS_APTA!$A$4:$AV$126,$L79,FALSE))</f>
        <v>0</v>
      </c>
      <c r="X79" s="28">
        <f>IF(X67=0,0,VLOOKUP(X67,FAC_TOTALS_APTA!$A$4:$AV$126,$L79,FALSE))</f>
        <v>0</v>
      </c>
      <c r="Y79" s="28">
        <f>IF(Y67=0,0,VLOOKUP(Y67,FAC_TOTALS_APTA!$A$4:$AV$126,$L79,FALSE))</f>
        <v>0</v>
      </c>
      <c r="Z79" s="28">
        <f>IF(Z67=0,0,VLOOKUP(Z67,FAC_TOTALS_APTA!$A$4:$AV$126,$L79,FALSE))</f>
        <v>0</v>
      </c>
      <c r="AA79" s="28">
        <f>IF(AA67=0,0,VLOOKUP(AA67,FAC_TOTALS_APTA!$A$4:$AV$126,$L79,FALSE))</f>
        <v>0</v>
      </c>
      <c r="AB79" s="28">
        <f>IF(AB67=0,0,VLOOKUP(AB67,FAC_TOTALS_APTA!$A$4:$AV$126,$L79,FALSE))</f>
        <v>0</v>
      </c>
      <c r="AC79" s="31">
        <f t="shared" si="20"/>
        <v>-13617131.531432379</v>
      </c>
      <c r="AD79" s="32">
        <f>AC79/G83</f>
        <v>-4.6607088337866247E-2</v>
      </c>
    </row>
    <row r="80" spans="2:33" x14ac:dyDescent="0.25">
      <c r="B80" s="24" t="s">
        <v>64</v>
      </c>
      <c r="C80" s="27"/>
      <c r="D80" s="103" t="s">
        <v>43</v>
      </c>
      <c r="E80" s="54"/>
      <c r="F80" s="5">
        <f>MATCH($D80,FAC_TOTALS_APTA!$A$2:$AV$2,)</f>
        <v>24</v>
      </c>
      <c r="G80" s="124">
        <f>VLOOKUP(G67,FAC_TOTALS_APTA!$A$4:$AV$126,$F80,FALSE)</f>
        <v>3.8681875663871497E-2</v>
      </c>
      <c r="H80" s="124">
        <f>VLOOKUP(H67,FAC_TOTALS_APTA!$A$4:$AV$126,$F80,FALSE)</f>
        <v>0.57605336462404799</v>
      </c>
      <c r="I80" s="29">
        <f t="shared" si="17"/>
        <v>13.892074252802491</v>
      </c>
      <c r="J80" s="30" t="str">
        <f t="shared" ref="J80:J81" si="21">IF(C80="Log","_log","")</f>
        <v/>
      </c>
      <c r="K80" s="30" t="str">
        <f t="shared" si="19"/>
        <v>BIKE_SHARE_FAC</v>
      </c>
      <c r="L80" s="5">
        <f>MATCH($K80,FAC_TOTALS_APTA!$A$2:$AT$2,)</f>
        <v>38</v>
      </c>
      <c r="M80" s="28">
        <f>IF(M67=0,0,VLOOKUP(M67,FAC_TOTALS_APTA!$A$4:$AV$126,$L80,FALSE))</f>
        <v>0</v>
      </c>
      <c r="N80" s="28">
        <f>IF(N67=0,0,VLOOKUP(N67,FAC_TOTALS_APTA!$A$4:$AV$126,$L80,FALSE))</f>
        <v>47068.361793861797</v>
      </c>
      <c r="O80" s="28">
        <f>IF(O67=0,0,VLOOKUP(O67,FAC_TOTALS_APTA!$A$4:$AV$126,$L80,FALSE))</f>
        <v>117476.89096316999</v>
      </c>
      <c r="P80" s="28">
        <f>IF(P67=0,0,VLOOKUP(P67,FAC_TOTALS_APTA!$A$4:$AV$126,$L80,FALSE))</f>
        <v>186092.40742660401</v>
      </c>
      <c r="Q80" s="28">
        <f>IF(Q67=0,0,VLOOKUP(Q67,FAC_TOTALS_APTA!$A$4:$AV$126,$L80,FALSE))</f>
        <v>436879.04523107101</v>
      </c>
      <c r="R80" s="28">
        <f>IF(R67=0,0,VLOOKUP(R67,FAC_TOTALS_APTA!$A$4:$AV$126,$L80,FALSE))</f>
        <v>300364.23737178103</v>
      </c>
      <c r="S80" s="28">
        <f>IF(S67=0,0,VLOOKUP(S67,FAC_TOTALS_APTA!$A$4:$AV$126,$L80,FALSE))</f>
        <v>0</v>
      </c>
      <c r="T80" s="28">
        <f>IF(T67=0,0,VLOOKUP(T67,FAC_TOTALS_APTA!$A$4:$AV$126,$L80,FALSE))</f>
        <v>0</v>
      </c>
      <c r="U80" s="28">
        <f>IF(U67=0,0,VLOOKUP(U67,FAC_TOTALS_APTA!$A$4:$AV$126,$L80,FALSE))</f>
        <v>0</v>
      </c>
      <c r="V80" s="28">
        <f>IF(V67=0,0,VLOOKUP(V67,FAC_TOTALS_APTA!$A$4:$AV$126,$L80,FALSE))</f>
        <v>0</v>
      </c>
      <c r="W80" s="28">
        <f>IF(W67=0,0,VLOOKUP(W67,FAC_TOTALS_APTA!$A$4:$AV$126,$L80,FALSE))</f>
        <v>0</v>
      </c>
      <c r="X80" s="28">
        <f>IF(X67=0,0,VLOOKUP(X67,FAC_TOTALS_APTA!$A$4:$AV$126,$L80,FALSE))</f>
        <v>0</v>
      </c>
      <c r="Y80" s="28">
        <f>IF(Y67=0,0,VLOOKUP(Y67,FAC_TOTALS_APTA!$A$4:$AV$126,$L80,FALSE))</f>
        <v>0</v>
      </c>
      <c r="Z80" s="28">
        <f>IF(Z67=0,0,VLOOKUP(Z67,FAC_TOTALS_APTA!$A$4:$AV$126,$L80,FALSE))</f>
        <v>0</v>
      </c>
      <c r="AA80" s="28">
        <f>IF(AA67=0,0,VLOOKUP(AA67,FAC_TOTALS_APTA!$A$4:$AV$126,$L80,FALSE))</f>
        <v>0</v>
      </c>
      <c r="AB80" s="28">
        <f>IF(AB67=0,0,VLOOKUP(AB67,FAC_TOTALS_APTA!$A$4:$AV$126,$L80,FALSE))</f>
        <v>0</v>
      </c>
      <c r="AC80" s="31">
        <f t="shared" si="20"/>
        <v>1087880.9427864878</v>
      </c>
      <c r="AD80" s="32">
        <f>AC80/G83</f>
        <v>3.7234687117836509E-3</v>
      </c>
      <c r="AG80" s="52"/>
    </row>
    <row r="81" spans="1:31" x14ac:dyDescent="0.25">
      <c r="B81" s="7" t="s">
        <v>65</v>
      </c>
      <c r="C81" s="26"/>
      <c r="D81" s="128" t="s">
        <v>44</v>
      </c>
      <c r="E81" s="55"/>
      <c r="F81" s="6">
        <f>MATCH($D81,FAC_TOTALS_APTA!$A$2:$AV$2,)</f>
        <v>25</v>
      </c>
      <c r="G81" s="130">
        <f>VLOOKUP(G67,FAC_TOTALS_APTA!$A$4:$AV$126,$F81,FALSE)</f>
        <v>0</v>
      </c>
      <c r="H81" s="130">
        <f>VLOOKUP(H67,FAC_TOTALS_APTA!$A$4:$AV$126,$F81,FALSE)</f>
        <v>6.7187175884046699E-2</v>
      </c>
      <c r="I81" s="35" t="str">
        <f t="shared" si="17"/>
        <v>-</v>
      </c>
      <c r="J81" s="36" t="str">
        <f t="shared" si="21"/>
        <v/>
      </c>
      <c r="K81" s="36" t="str">
        <f t="shared" si="19"/>
        <v>scooter_flag_FAC</v>
      </c>
      <c r="L81" s="6">
        <f>MATCH($K81,FAC_TOTALS_APTA!$A$2:$AT$2,)</f>
        <v>39</v>
      </c>
      <c r="M81" s="37">
        <f>IF(M67=0,0,VLOOKUP(M67,FAC_TOTALS_APTA!$A$4:$AV$126,$L81,FALSE))</f>
        <v>0</v>
      </c>
      <c r="N81" s="37">
        <f>IF(N67=0,0,VLOOKUP(N67,FAC_TOTALS_APTA!$A$4:$AV$126,$L81,FALSE))</f>
        <v>0</v>
      </c>
      <c r="O81" s="37">
        <f>IF(O67=0,0,VLOOKUP(O67,FAC_TOTALS_APTA!$A$4:$AV$126,$L81,FALSE))</f>
        <v>0</v>
      </c>
      <c r="P81" s="37">
        <f>IF(P67=0,0,VLOOKUP(P67,FAC_TOTALS_APTA!$A$4:$AV$126,$L81,FALSE))</f>
        <v>0</v>
      </c>
      <c r="Q81" s="37">
        <f>IF(Q67=0,0,VLOOKUP(Q67,FAC_TOTALS_APTA!$A$4:$AV$126,$L81,FALSE))</f>
        <v>0</v>
      </c>
      <c r="R81" s="37">
        <f>IF(R67=0,0,VLOOKUP(R67,FAC_TOTALS_APTA!$A$4:$AV$126,$L81,FALSE))</f>
        <v>-1239811.6634106201</v>
      </c>
      <c r="S81" s="37">
        <f>IF(S67=0,0,VLOOKUP(S67,FAC_TOTALS_APTA!$A$4:$AV$126,$L81,FALSE))</f>
        <v>0</v>
      </c>
      <c r="T81" s="37">
        <f>IF(T67=0,0,VLOOKUP(T67,FAC_TOTALS_APTA!$A$4:$AV$126,$L81,FALSE))</f>
        <v>0</v>
      </c>
      <c r="U81" s="37">
        <f>IF(U67=0,0,VLOOKUP(U67,FAC_TOTALS_APTA!$A$4:$AV$126,$L81,FALSE))</f>
        <v>0</v>
      </c>
      <c r="V81" s="37">
        <f>IF(V67=0,0,VLOOKUP(V67,FAC_TOTALS_APTA!$A$4:$AV$126,$L81,FALSE))</f>
        <v>0</v>
      </c>
      <c r="W81" s="37">
        <f>IF(W67=0,0,VLOOKUP(W67,FAC_TOTALS_APTA!$A$4:$AV$126,$L81,FALSE))</f>
        <v>0</v>
      </c>
      <c r="X81" s="37">
        <f>IF(X67=0,0,VLOOKUP(X67,FAC_TOTALS_APTA!$A$4:$AV$126,$L81,FALSE))</f>
        <v>0</v>
      </c>
      <c r="Y81" s="37">
        <f>IF(Y67=0,0,VLOOKUP(Y67,FAC_TOTALS_APTA!$A$4:$AV$126,$L81,FALSE))</f>
        <v>0</v>
      </c>
      <c r="Z81" s="37">
        <f>IF(Z67=0,0,VLOOKUP(Z67,FAC_TOTALS_APTA!$A$4:$AV$126,$L81,FALSE))</f>
        <v>0</v>
      </c>
      <c r="AA81" s="37">
        <f>IF(AA67=0,0,VLOOKUP(AA67,FAC_TOTALS_APTA!$A$4:$AV$126,$L81,FALSE))</f>
        <v>0</v>
      </c>
      <c r="AB81" s="37">
        <f>IF(AB67=0,0,VLOOKUP(AB67,FAC_TOTALS_APTA!$A$4:$AV$126,$L81,FALSE))</f>
        <v>0</v>
      </c>
      <c r="AC81" s="38">
        <f t="shared" si="20"/>
        <v>-1239811.6634106201</v>
      </c>
      <c r="AD81" s="39">
        <f>AC81/G83</f>
        <v>-4.2434790018377232E-3</v>
      </c>
    </row>
    <row r="82" spans="1:31" x14ac:dyDescent="0.25">
      <c r="B82" s="40" t="s">
        <v>53</v>
      </c>
      <c r="C82" s="41"/>
      <c r="D82" s="40" t="s">
        <v>45</v>
      </c>
      <c r="E82" s="42"/>
      <c r="F82" s="43"/>
      <c r="G82" s="140"/>
      <c r="H82" s="140"/>
      <c r="I82" s="45"/>
      <c r="J82" s="46"/>
      <c r="K82" s="46" t="str">
        <f t="shared" ref="K82" si="22">CONCATENATE(D82,J82,"_FAC")</f>
        <v>New_Reporter_FAC</v>
      </c>
      <c r="L82" s="43">
        <f>MATCH($K82,FAC_TOTALS_APTA!$A$2:$AT$2,)</f>
        <v>43</v>
      </c>
      <c r="M82" s="44">
        <f>IF(M67=0,0,VLOOKUP(M67,FAC_TOTALS_APTA!$A$4:$AV$126,$L82,FALSE))</f>
        <v>0</v>
      </c>
      <c r="N82" s="44">
        <f>IF(N67=0,0,VLOOKUP(N67,FAC_TOTALS_APTA!$A$4:$AV$126,$L82,FALSE))</f>
        <v>0</v>
      </c>
      <c r="O82" s="44">
        <f>IF(O67=0,0,VLOOKUP(O67,FAC_TOTALS_APTA!$A$4:$AV$126,$L82,FALSE))</f>
        <v>0</v>
      </c>
      <c r="P82" s="44">
        <f>IF(P67=0,0,VLOOKUP(P67,FAC_TOTALS_APTA!$A$4:$AV$126,$L82,FALSE))</f>
        <v>0</v>
      </c>
      <c r="Q82" s="44">
        <f>IF(Q67=0,0,VLOOKUP(Q67,FAC_TOTALS_APTA!$A$4:$AV$126,$L82,FALSE))</f>
        <v>0</v>
      </c>
      <c r="R82" s="44">
        <f>IF(R67=0,0,VLOOKUP(R67,FAC_TOTALS_APTA!$A$4:$AV$126,$L82,FALSE))</f>
        <v>0</v>
      </c>
      <c r="S82" s="44">
        <f>IF(S67=0,0,VLOOKUP(S67,FAC_TOTALS_APTA!$A$4:$AV$126,$L82,FALSE))</f>
        <v>0</v>
      </c>
      <c r="T82" s="44">
        <f>IF(T67=0,0,VLOOKUP(T67,FAC_TOTALS_APTA!$A$4:$AV$126,$L82,FALSE))</f>
        <v>0</v>
      </c>
      <c r="U82" s="44">
        <f>IF(U67=0,0,VLOOKUP(U67,FAC_TOTALS_APTA!$A$4:$AV$126,$L82,FALSE))</f>
        <v>0</v>
      </c>
      <c r="V82" s="44">
        <f>IF(V67=0,0,VLOOKUP(V67,FAC_TOTALS_APTA!$A$4:$AV$126,$L82,FALSE))</f>
        <v>0</v>
      </c>
      <c r="W82" s="44">
        <f>IF(W67=0,0,VLOOKUP(W67,FAC_TOTALS_APTA!$A$4:$AV$126,$L82,FALSE))</f>
        <v>0</v>
      </c>
      <c r="X82" s="44">
        <f>IF(X67=0,0,VLOOKUP(X67,FAC_TOTALS_APTA!$A$4:$AV$126,$L82,FALSE))</f>
        <v>0</v>
      </c>
      <c r="Y82" s="44">
        <f>IF(Y67=0,0,VLOOKUP(Y67,FAC_TOTALS_APTA!$A$4:$AV$126,$L82,FALSE))</f>
        <v>0</v>
      </c>
      <c r="Z82" s="44">
        <f>IF(Z67=0,0,VLOOKUP(Z67,FAC_TOTALS_APTA!$A$4:$AV$126,$L82,FALSE))</f>
        <v>0</v>
      </c>
      <c r="AA82" s="44">
        <f>IF(AA67=0,0,VLOOKUP(AA67,FAC_TOTALS_APTA!$A$4:$AV$126,$L82,FALSE))</f>
        <v>0</v>
      </c>
      <c r="AB82" s="44">
        <f>IF(AB67=0,0,VLOOKUP(AB67,FAC_TOTALS_APTA!$A$4:$AV$126,$L82,FALSE))</f>
        <v>0</v>
      </c>
      <c r="AC82" s="47">
        <f>SUM(M82:AB82)</f>
        <v>0</v>
      </c>
      <c r="AD82" s="48">
        <f>AC82/G84</f>
        <v>0</v>
      </c>
    </row>
    <row r="83" spans="1:31" s="106" customFormat="1" ht="15.75" customHeight="1" x14ac:dyDescent="0.25">
      <c r="A83" s="105"/>
      <c r="B83" s="24" t="s">
        <v>66</v>
      </c>
      <c r="C83" s="27"/>
      <c r="D83" s="5" t="s">
        <v>6</v>
      </c>
      <c r="E83" s="54"/>
      <c r="F83" s="5">
        <f>MATCH($D83,FAC_TOTALS_APTA!$A$2:$AT$2,)</f>
        <v>10</v>
      </c>
      <c r="G83" s="116">
        <f>VLOOKUP(G67,FAC_TOTALS_APTA!$A$4:$AV$126,$F83,FALSE)</f>
        <v>292168681.13962501</v>
      </c>
      <c r="H83" s="116">
        <f>VLOOKUP(H67,FAC_TOTALS_APTA!$A$4:$AT$126,$F83,FALSE)</f>
        <v>266197763.111056</v>
      </c>
      <c r="I83" s="111">
        <f t="shared" ref="I83" si="23">H83/G83-1</f>
        <v>-8.8890150468104889E-2</v>
      </c>
      <c r="J83" s="30"/>
      <c r="K83" s="30"/>
      <c r="L83" s="5"/>
      <c r="M83" s="28" t="e">
        <f t="shared" ref="M83:AB83" si="24">SUM(M69:M76)</f>
        <v>#REF!</v>
      </c>
      <c r="N83" s="28" t="e">
        <f t="shared" si="24"/>
        <v>#REF!</v>
      </c>
      <c r="O83" s="28" t="e">
        <f t="shared" si="24"/>
        <v>#REF!</v>
      </c>
      <c r="P83" s="28" t="e">
        <f t="shared" si="24"/>
        <v>#REF!</v>
      </c>
      <c r="Q83" s="28" t="e">
        <f t="shared" si="24"/>
        <v>#REF!</v>
      </c>
      <c r="R83" s="28" t="e">
        <f t="shared" si="24"/>
        <v>#REF!</v>
      </c>
      <c r="S83" s="28">
        <f t="shared" si="24"/>
        <v>0</v>
      </c>
      <c r="T83" s="28">
        <f t="shared" si="24"/>
        <v>0</v>
      </c>
      <c r="U83" s="28">
        <f t="shared" si="24"/>
        <v>0</v>
      </c>
      <c r="V83" s="28">
        <f t="shared" si="24"/>
        <v>0</v>
      </c>
      <c r="W83" s="28">
        <f t="shared" si="24"/>
        <v>0</v>
      </c>
      <c r="X83" s="28">
        <f t="shared" si="24"/>
        <v>0</v>
      </c>
      <c r="Y83" s="28">
        <f t="shared" si="24"/>
        <v>0</v>
      </c>
      <c r="Z83" s="28">
        <f t="shared" si="24"/>
        <v>0</v>
      </c>
      <c r="AA83" s="28">
        <f t="shared" si="24"/>
        <v>0</v>
      </c>
      <c r="AB83" s="28">
        <f t="shared" si="24"/>
        <v>0</v>
      </c>
      <c r="AC83" s="31">
        <f>H83-G83</f>
        <v>-25970918.028569013</v>
      </c>
      <c r="AD83" s="32">
        <f>I83</f>
        <v>-8.8890150468104889E-2</v>
      </c>
      <c r="AE83" s="105"/>
    </row>
    <row r="84" spans="1:31" ht="13.5" customHeight="1" thickBot="1" x14ac:dyDescent="0.3">
      <c r="B84" s="8" t="s">
        <v>50</v>
      </c>
      <c r="C84" s="22"/>
      <c r="D84" s="22" t="s">
        <v>4</v>
      </c>
      <c r="E84" s="22"/>
      <c r="F84" s="22">
        <f>MATCH($D84,FAC_TOTALS_APTA!$A$2:$AT$2,)</f>
        <v>8</v>
      </c>
      <c r="G84" s="113">
        <f>VLOOKUP(G67,FAC_TOTALS_APTA!$A$4:$AT$126,$F84,FALSE)</f>
        <v>308556319.99999899</v>
      </c>
      <c r="H84" s="113">
        <f>VLOOKUP(H67,FAC_TOTALS_APTA!$A$4:$AT$126,$F84,FALSE)</f>
        <v>263469331</v>
      </c>
      <c r="I84" s="112">
        <f t="shared" ref="I84" si="25">H84/G84-1</f>
        <v>-0.14612239671512528</v>
      </c>
      <c r="J84" s="49"/>
      <c r="K84" s="49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50">
        <f>H84-G84</f>
        <v>-45086988.999998987</v>
      </c>
      <c r="AD84" s="51">
        <f>I84</f>
        <v>-0.14612239671512528</v>
      </c>
    </row>
    <row r="85" spans="1:31" ht="14.25" thickTop="1" thickBot="1" x14ac:dyDescent="0.3">
      <c r="B85" s="56" t="s">
        <v>67</v>
      </c>
      <c r="C85" s="57"/>
      <c r="D85" s="57"/>
      <c r="E85" s="58"/>
      <c r="F85" s="57"/>
      <c r="G85" s="153"/>
      <c r="H85" s="153"/>
      <c r="I85" s="59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1">
        <f>AD84-AD83</f>
        <v>-5.7232246247020391E-2</v>
      </c>
    </row>
    <row r="86" spans="1:31" ht="13.5" thickTop="1" x14ac:dyDescent="0.25"/>
    <row r="87" spans="1:31" s="9" customFormat="1" x14ac:dyDescent="0.25">
      <c r="B87" s="17" t="s">
        <v>25</v>
      </c>
      <c r="E87" s="5"/>
      <c r="G87" s="105"/>
      <c r="H87" s="105"/>
      <c r="I87" s="16"/>
    </row>
    <row r="88" spans="1:31" x14ac:dyDescent="0.25">
      <c r="B88" s="14" t="s">
        <v>16</v>
      </c>
      <c r="C88" s="15" t="s">
        <v>17</v>
      </c>
      <c r="D88" s="9"/>
      <c r="E88" s="5"/>
      <c r="F88" s="9"/>
      <c r="G88" s="105"/>
      <c r="H88" s="105"/>
      <c r="I88" s="1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1" x14ac:dyDescent="0.25">
      <c r="B89" s="14"/>
      <c r="C89" s="15"/>
      <c r="D89" s="9"/>
      <c r="E89" s="5"/>
      <c r="F89" s="9"/>
      <c r="G89" s="105"/>
      <c r="H89" s="105"/>
      <c r="I89" s="1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1" x14ac:dyDescent="0.25">
      <c r="B90" s="17" t="s">
        <v>26</v>
      </c>
      <c r="C90" s="18">
        <v>0</v>
      </c>
      <c r="D90" s="9"/>
      <c r="E90" s="5"/>
      <c r="F90" s="9"/>
      <c r="G90" s="105"/>
      <c r="H90" s="105"/>
      <c r="I90" s="1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1" ht="13.5" thickBot="1" x14ac:dyDescent="0.3">
      <c r="B91" s="19" t="s">
        <v>35</v>
      </c>
      <c r="C91" s="20">
        <v>10</v>
      </c>
      <c r="D91" s="21"/>
      <c r="E91" s="22"/>
      <c r="F91" s="21"/>
      <c r="G91" s="156"/>
      <c r="H91" s="156"/>
      <c r="I91" s="2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1:31" ht="13.5" thickTop="1" x14ac:dyDescent="0.25">
      <c r="B92" s="60"/>
      <c r="C92" s="61"/>
      <c r="D92" s="61"/>
      <c r="E92" s="61"/>
      <c r="F92" s="61"/>
      <c r="G92" s="165" t="s">
        <v>51</v>
      </c>
      <c r="H92" s="165"/>
      <c r="I92" s="16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165" t="s">
        <v>55</v>
      </c>
      <c r="AD92" s="165"/>
    </row>
    <row r="93" spans="1:31" x14ac:dyDescent="0.25">
      <c r="B93" s="7" t="s">
        <v>18</v>
      </c>
      <c r="C93" s="26" t="s">
        <v>19</v>
      </c>
      <c r="D93" s="6" t="s">
        <v>20</v>
      </c>
      <c r="E93" s="6"/>
      <c r="F93" s="6"/>
      <c r="G93" s="127">
        <f>$C$1</f>
        <v>2012</v>
      </c>
      <c r="H93" s="127">
        <f>$C$2</f>
        <v>2018</v>
      </c>
      <c r="I93" s="26" t="s">
        <v>22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 t="s">
        <v>24</v>
      </c>
      <c r="AD93" s="26" t="s">
        <v>22</v>
      </c>
    </row>
    <row r="94" spans="1:31" ht="12.95" hidden="1" customHeight="1" x14ac:dyDescent="0.25">
      <c r="B94" s="24"/>
      <c r="C94" s="27"/>
      <c r="D94" s="5"/>
      <c r="E94" s="5"/>
      <c r="F94" s="5"/>
      <c r="G94" s="103"/>
      <c r="H94" s="103"/>
      <c r="I94" s="27"/>
      <c r="J94" s="5"/>
      <c r="K94" s="5"/>
      <c r="L94" s="5"/>
      <c r="M94" s="5">
        <v>1</v>
      </c>
      <c r="N94" s="5">
        <v>2</v>
      </c>
      <c r="O94" s="5">
        <v>3</v>
      </c>
      <c r="P94" s="5">
        <v>4</v>
      </c>
      <c r="Q94" s="5">
        <v>5</v>
      </c>
      <c r="R94" s="5">
        <v>6</v>
      </c>
      <c r="S94" s="5">
        <v>7</v>
      </c>
      <c r="T94" s="5">
        <v>8</v>
      </c>
      <c r="U94" s="5">
        <v>9</v>
      </c>
      <c r="V94" s="5">
        <v>10</v>
      </c>
      <c r="W94" s="5">
        <v>11</v>
      </c>
      <c r="X94" s="5">
        <v>12</v>
      </c>
      <c r="Y94" s="5">
        <v>13</v>
      </c>
      <c r="Z94" s="5">
        <v>14</v>
      </c>
      <c r="AA94" s="5">
        <v>15</v>
      </c>
      <c r="AB94" s="5">
        <v>16</v>
      </c>
      <c r="AC94" s="5"/>
      <c r="AD94" s="5"/>
    </row>
    <row r="95" spans="1:31" ht="12.95" hidden="1" customHeight="1" x14ac:dyDescent="0.25">
      <c r="B95" s="24"/>
      <c r="C95" s="27"/>
      <c r="D95" s="5"/>
      <c r="E95" s="5"/>
      <c r="F95" s="5"/>
      <c r="G95" s="103" t="str">
        <f>CONCATENATE($C90,"_",$C91,"_",G93)</f>
        <v>0_10_2012</v>
      </c>
      <c r="H95" s="103" t="str">
        <f>CONCATENATE($C90,"_",$C91,"_",H93)</f>
        <v>0_10_2018</v>
      </c>
      <c r="I95" s="27"/>
      <c r="J95" s="5"/>
      <c r="K95" s="5"/>
      <c r="L95" s="5"/>
      <c r="M95" s="5" t="str">
        <f>IF($G93+M94&gt;$H93,0,CONCATENATE($C90,"_",$C91,"_",$G93+M94))</f>
        <v>0_10_2013</v>
      </c>
      <c r="N95" s="5" t="str">
        <f t="shared" ref="N95:AB95" si="26">IF($G93+N94&gt;$H93,0,CONCATENATE($C90,"_",$C91,"_",$G93+N94))</f>
        <v>0_10_2014</v>
      </c>
      <c r="O95" s="5" t="str">
        <f t="shared" si="26"/>
        <v>0_10_2015</v>
      </c>
      <c r="P95" s="5" t="str">
        <f t="shared" si="26"/>
        <v>0_10_2016</v>
      </c>
      <c r="Q95" s="5" t="str">
        <f t="shared" si="26"/>
        <v>0_10_2017</v>
      </c>
      <c r="R95" s="5" t="str">
        <f t="shared" si="26"/>
        <v>0_10_2018</v>
      </c>
      <c r="S95" s="5">
        <f t="shared" si="26"/>
        <v>0</v>
      </c>
      <c r="T95" s="5">
        <f t="shared" si="26"/>
        <v>0</v>
      </c>
      <c r="U95" s="5">
        <f t="shared" si="26"/>
        <v>0</v>
      </c>
      <c r="V95" s="5">
        <f t="shared" si="26"/>
        <v>0</v>
      </c>
      <c r="W95" s="5">
        <f t="shared" si="26"/>
        <v>0</v>
      </c>
      <c r="X95" s="5">
        <f t="shared" si="26"/>
        <v>0</v>
      </c>
      <c r="Y95" s="5">
        <f t="shared" si="26"/>
        <v>0</v>
      </c>
      <c r="Z95" s="5">
        <f t="shared" si="26"/>
        <v>0</v>
      </c>
      <c r="AA95" s="5">
        <f t="shared" si="26"/>
        <v>0</v>
      </c>
      <c r="AB95" s="5">
        <f t="shared" si="26"/>
        <v>0</v>
      </c>
      <c r="AC95" s="5"/>
      <c r="AD95" s="5"/>
    </row>
    <row r="96" spans="1:31" ht="12.95" hidden="1" customHeight="1" x14ac:dyDescent="0.25">
      <c r="B96" s="24"/>
      <c r="C96" s="27"/>
      <c r="D96" s="5"/>
      <c r="E96" s="5"/>
      <c r="F96" s="5" t="s">
        <v>23</v>
      </c>
      <c r="G96" s="116"/>
      <c r="H96" s="116"/>
      <c r="I96" s="27"/>
      <c r="J96" s="5"/>
      <c r="K96" s="5"/>
      <c r="L96" s="5" t="s">
        <v>23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1" x14ac:dyDescent="0.25">
      <c r="B97" s="24" t="s">
        <v>31</v>
      </c>
      <c r="C97" s="27" t="s">
        <v>21</v>
      </c>
      <c r="D97" s="103" t="s">
        <v>84</v>
      </c>
      <c r="E97" s="54"/>
      <c r="F97" s="5">
        <f>MATCH($D97,FAC_TOTALS_APTA!$A$2:$AV$2,)</f>
        <v>12</v>
      </c>
      <c r="G97" s="116">
        <f>VLOOKUP(G95,FAC_TOTALS_APTA!$A$4:$AV$126,$F97,FALSE)</f>
        <v>227959423.99999899</v>
      </c>
      <c r="H97" s="116">
        <f>VLOOKUP(H95,FAC_TOTALS_APTA!$A$4:$AV$126,$F97,FALSE)</f>
        <v>230662402</v>
      </c>
      <c r="I97" s="29">
        <f>IFERROR(H97/G97-1,"-")</f>
        <v>1.1857276845904874E-2</v>
      </c>
      <c r="J97" s="30" t="str">
        <f>IF(C97="Log","_log","")</f>
        <v>_log</v>
      </c>
      <c r="K97" s="30" t="str">
        <f>CONCATENATE(D97,J97,"_FAC")</f>
        <v>VRM_ADJ_log_FAC</v>
      </c>
      <c r="L97" s="5">
        <f>MATCH($K97,FAC_TOTALS_APTA!$A$2:$AT$2,)</f>
        <v>26</v>
      </c>
      <c r="M97" s="28">
        <f>IF(M95=0,0,VLOOKUP(M95,FAC_TOTALS_APTA!$A$4:$AV$126,$L97,FALSE))</f>
        <v>11080118.284280101</v>
      </c>
      <c r="N97" s="28">
        <f>IF(N95=0,0,VLOOKUP(N95,FAC_TOTALS_APTA!$A$4:$AV$126,$L97,FALSE))</f>
        <v>-57109.961628251898</v>
      </c>
      <c r="O97" s="28">
        <f>IF(O95=0,0,VLOOKUP(O95,FAC_TOTALS_APTA!$A$4:$AV$126,$L97,FALSE))</f>
        <v>2010811.7660854</v>
      </c>
      <c r="P97" s="28">
        <f>IF(P95=0,0,VLOOKUP(P95,FAC_TOTALS_APTA!$A$4:$AV$126,$L97,FALSE))</f>
        <v>-1690735.2805850101</v>
      </c>
      <c r="Q97" s="28">
        <f>IF(Q95=0,0,VLOOKUP(Q95,FAC_TOTALS_APTA!$A$4:$AV$126,$L97,FALSE))</f>
        <v>-3049838.6091799298</v>
      </c>
      <c r="R97" s="28">
        <f>IF(R95=0,0,VLOOKUP(R95,FAC_TOTALS_APTA!$A$4:$AV$126,$L97,FALSE))</f>
        <v>-673093.34839323501</v>
      </c>
      <c r="S97" s="28">
        <f>IF(S95=0,0,VLOOKUP(S95,FAC_TOTALS_APTA!$A$4:$AV$126,$L97,FALSE))</f>
        <v>0</v>
      </c>
      <c r="T97" s="28">
        <f>IF(T95=0,0,VLOOKUP(T95,FAC_TOTALS_APTA!$A$4:$AV$126,$L97,FALSE))</f>
        <v>0</v>
      </c>
      <c r="U97" s="28">
        <f>IF(U95=0,0,VLOOKUP(U95,FAC_TOTALS_APTA!$A$4:$AV$126,$L97,FALSE))</f>
        <v>0</v>
      </c>
      <c r="V97" s="28">
        <f>IF(V95=0,0,VLOOKUP(V95,FAC_TOTALS_APTA!$A$4:$AV$126,$L97,FALSE))</f>
        <v>0</v>
      </c>
      <c r="W97" s="28">
        <f>IF(W95=0,0,VLOOKUP(W95,FAC_TOTALS_APTA!$A$4:$AV$126,$L97,FALSE))</f>
        <v>0</v>
      </c>
      <c r="X97" s="28">
        <f>IF(X95=0,0,VLOOKUP(X95,FAC_TOTALS_APTA!$A$4:$AV$126,$L97,FALSE))</f>
        <v>0</v>
      </c>
      <c r="Y97" s="28">
        <f>IF(Y95=0,0,VLOOKUP(Y95,FAC_TOTALS_APTA!$A$4:$AV$126,$L97,FALSE))</f>
        <v>0</v>
      </c>
      <c r="Z97" s="28">
        <f>IF(Z95=0,0,VLOOKUP(Z95,FAC_TOTALS_APTA!$A$4:$AV$126,$L97,FALSE))</f>
        <v>0</v>
      </c>
      <c r="AA97" s="28">
        <f>IF(AA95=0,0,VLOOKUP(AA95,FAC_TOTALS_APTA!$A$4:$AV$126,$L97,FALSE))</f>
        <v>0</v>
      </c>
      <c r="AB97" s="28">
        <f>IF(AB95=0,0,VLOOKUP(AB95,FAC_TOTALS_APTA!$A$4:$AV$126,$L97,FALSE))</f>
        <v>0</v>
      </c>
      <c r="AC97" s="31">
        <f>SUM(M97:AB97)</f>
        <v>7620152.8505790727</v>
      </c>
      <c r="AD97" s="32">
        <f>AC97/G111</f>
        <v>6.9523424883043824E-3</v>
      </c>
    </row>
    <row r="98" spans="1:31" x14ac:dyDescent="0.25">
      <c r="B98" s="24" t="s">
        <v>52</v>
      </c>
      <c r="C98" s="27" t="s">
        <v>21</v>
      </c>
      <c r="D98" s="103" t="s">
        <v>94</v>
      </c>
      <c r="E98" s="54"/>
      <c r="F98" s="5">
        <f>MATCH($D98,FAC_TOTALS_APTA!$A$2:$AV$2,)</f>
        <v>13</v>
      </c>
      <c r="G98" s="122">
        <f>VLOOKUP(G95,FAC_TOTALS_APTA!$A$4:$AV$126,$F98,FALSE)</f>
        <v>1.36910030643</v>
      </c>
      <c r="H98" s="122">
        <f>VLOOKUP(H95,FAC_TOTALS_APTA!$A$4:$AV$126,$F98,FALSE)</f>
        <v>1.7232403279999999</v>
      </c>
      <c r="I98" s="29">
        <f t="shared" ref="I98:I109" si="27">IFERROR(H98/G98-1,"-")</f>
        <v>0.25866623497692309</v>
      </c>
      <c r="J98" s="30" t="str">
        <f t="shared" ref="J98:J107" si="28">IF(C98="Log","_log","")</f>
        <v>_log</v>
      </c>
      <c r="K98" s="30" t="str">
        <f t="shared" ref="K98:K109" si="29">CONCATENATE(D98,J98,"_FAC")</f>
        <v>FARE_per_UPT_cleaned_2018_bus_log_FAC</v>
      </c>
      <c r="L98" s="5">
        <f>MATCH($K98,FAC_TOTALS_APTA!$A$2:$AT$2,)</f>
        <v>27</v>
      </c>
      <c r="M98" s="28">
        <f>IF(M95=0,0,VLOOKUP(M95,FAC_TOTALS_APTA!$A$4:$AV$126,$L98,FALSE))</f>
        <v>-61893795.866254598</v>
      </c>
      <c r="N98" s="28">
        <f>IF(N95=0,0,VLOOKUP(N95,FAC_TOTALS_APTA!$A$4:$AV$126,$L98,FALSE))</f>
        <v>889861.79082341201</v>
      </c>
      <c r="O98" s="28">
        <f>IF(O95=0,0,VLOOKUP(O95,FAC_TOTALS_APTA!$A$4:$AV$126,$L98,FALSE))</f>
        <v>-12042801.5414933</v>
      </c>
      <c r="P98" s="28">
        <f>IF(P95=0,0,VLOOKUP(P95,FAC_TOTALS_APTA!$A$4:$AV$126,$L98,FALSE))</f>
        <v>-1401139.2804272801</v>
      </c>
      <c r="Q98" s="28">
        <f>IF(Q95=0,0,VLOOKUP(Q95,FAC_TOTALS_APTA!$A$4:$AV$126,$L98,FALSE))</f>
        <v>-9978087.2337657604</v>
      </c>
      <c r="R98" s="28">
        <f>IF(R95=0,0,VLOOKUP(R95,FAC_TOTALS_APTA!$A$4:$AV$126,$L98,FALSE))</f>
        <v>2148043.7780052801</v>
      </c>
      <c r="S98" s="28">
        <f>IF(S95=0,0,VLOOKUP(S95,FAC_TOTALS_APTA!$A$4:$AV$126,$L98,FALSE))</f>
        <v>0</v>
      </c>
      <c r="T98" s="28">
        <f>IF(T95=0,0,VLOOKUP(T95,FAC_TOTALS_APTA!$A$4:$AV$126,$L98,FALSE))</f>
        <v>0</v>
      </c>
      <c r="U98" s="28">
        <f>IF(U95=0,0,VLOOKUP(U95,FAC_TOTALS_APTA!$A$4:$AV$126,$L98,FALSE))</f>
        <v>0</v>
      </c>
      <c r="V98" s="28">
        <f>IF(V95=0,0,VLOOKUP(V95,FAC_TOTALS_APTA!$A$4:$AV$126,$L98,FALSE))</f>
        <v>0</v>
      </c>
      <c r="W98" s="28">
        <f>IF(W95=0,0,VLOOKUP(W95,FAC_TOTALS_APTA!$A$4:$AV$126,$L98,FALSE))</f>
        <v>0</v>
      </c>
      <c r="X98" s="28">
        <f>IF(X95=0,0,VLOOKUP(X95,FAC_TOTALS_APTA!$A$4:$AV$126,$L98,FALSE))</f>
        <v>0</v>
      </c>
      <c r="Y98" s="28">
        <f>IF(Y95=0,0,VLOOKUP(Y95,FAC_TOTALS_APTA!$A$4:$AV$126,$L98,FALSE))</f>
        <v>0</v>
      </c>
      <c r="Z98" s="28">
        <f>IF(Z95=0,0,VLOOKUP(Z95,FAC_TOTALS_APTA!$A$4:$AV$126,$L98,FALSE))</f>
        <v>0</v>
      </c>
      <c r="AA98" s="28">
        <f>IF(AA95=0,0,VLOOKUP(AA95,FAC_TOTALS_APTA!$A$4:$AV$126,$L98,FALSE))</f>
        <v>0</v>
      </c>
      <c r="AB98" s="28">
        <f>IF(AB95=0,0,VLOOKUP(AB95,FAC_TOTALS_APTA!$A$4:$AV$126,$L98,FALSE))</f>
        <v>0</v>
      </c>
      <c r="AC98" s="31">
        <f t="shared" ref="AC98:AC109" si="30">SUM(M98:AB98)</f>
        <v>-82277918.353112236</v>
      </c>
      <c r="AD98" s="32">
        <f>AC98/G111</f>
        <v>-7.5067295739627019E-2</v>
      </c>
    </row>
    <row r="99" spans="1:31" x14ac:dyDescent="0.25">
      <c r="B99" s="114" t="s">
        <v>79</v>
      </c>
      <c r="C99" s="115"/>
      <c r="D99" s="103" t="s">
        <v>77</v>
      </c>
      <c r="E99" s="117"/>
      <c r="F99" s="103" t="e">
        <f>MATCH($D99,FAC_TOTALS_APTA!$A$2:$AV$2,)</f>
        <v>#N/A</v>
      </c>
      <c r="G99" s="116" t="e">
        <f>VLOOKUP(G95,FAC_TOTALS_APTA!$A$4:$AV$126,$F99,FALSE)</f>
        <v>#REF!</v>
      </c>
      <c r="H99" s="116" t="e">
        <f>VLOOKUP(H95,FAC_TOTALS_APTA!$A$4:$AV$126,$F99,FALSE)</f>
        <v>#REF!</v>
      </c>
      <c r="I99" s="118" t="str">
        <f>IFERROR(H99/G99-1,"-")</f>
        <v>-</v>
      </c>
      <c r="J99" s="119" t="str">
        <f t="shared" si="28"/>
        <v/>
      </c>
      <c r="K99" s="119" t="str">
        <f t="shared" si="29"/>
        <v>RESTRUCTURE_FAC</v>
      </c>
      <c r="L99" s="103" t="e">
        <f>MATCH($K99,FAC_TOTALS_APTA!$A$2:$AT$2,)</f>
        <v>#N/A</v>
      </c>
      <c r="M99" s="116" t="e">
        <f>IF(M95=0,0,VLOOKUP(M95,FAC_TOTALS_APTA!$A$4:$AV$126,$L99,FALSE))</f>
        <v>#REF!</v>
      </c>
      <c r="N99" s="116" t="e">
        <f>IF(N95=0,0,VLOOKUP(N95,FAC_TOTALS_APTA!$A$4:$AV$126,$L99,FALSE))</f>
        <v>#REF!</v>
      </c>
      <c r="O99" s="116" t="e">
        <f>IF(O95=0,0,VLOOKUP(O95,FAC_TOTALS_APTA!$A$4:$AV$126,$L99,FALSE))</f>
        <v>#REF!</v>
      </c>
      <c r="P99" s="116" t="e">
        <f>IF(P95=0,0,VLOOKUP(P95,FAC_TOTALS_APTA!$A$4:$AV$126,$L99,FALSE))</f>
        <v>#REF!</v>
      </c>
      <c r="Q99" s="116" t="e">
        <f>IF(Q95=0,0,VLOOKUP(Q95,FAC_TOTALS_APTA!$A$4:$AV$126,$L99,FALSE))</f>
        <v>#REF!</v>
      </c>
      <c r="R99" s="116" t="e">
        <f>IF(R95=0,0,VLOOKUP(R95,FAC_TOTALS_APTA!$A$4:$AV$126,$L99,FALSE))</f>
        <v>#REF!</v>
      </c>
      <c r="S99" s="116">
        <f>IF(S95=0,0,VLOOKUP(S95,FAC_TOTALS_APTA!$A$4:$AV$126,$L99,FALSE))</f>
        <v>0</v>
      </c>
      <c r="T99" s="116">
        <f>IF(T95=0,0,VLOOKUP(T95,FAC_TOTALS_APTA!$A$4:$AV$126,$L99,FALSE))</f>
        <v>0</v>
      </c>
      <c r="U99" s="116">
        <f>IF(U95=0,0,VLOOKUP(U95,FAC_TOTALS_APTA!$A$4:$AV$126,$L99,FALSE))</f>
        <v>0</v>
      </c>
      <c r="V99" s="116">
        <f>IF(V95=0,0,VLOOKUP(V95,FAC_TOTALS_APTA!$A$4:$AV$126,$L99,FALSE))</f>
        <v>0</v>
      </c>
      <c r="W99" s="116">
        <f>IF(W95=0,0,VLOOKUP(W95,FAC_TOTALS_APTA!$A$4:$AV$126,$L99,FALSE))</f>
        <v>0</v>
      </c>
      <c r="X99" s="116">
        <f>IF(X95=0,0,VLOOKUP(X95,FAC_TOTALS_APTA!$A$4:$AV$126,$L99,FALSE))</f>
        <v>0</v>
      </c>
      <c r="Y99" s="116">
        <f>IF(Y95=0,0,VLOOKUP(Y95,FAC_TOTALS_APTA!$A$4:$AV$126,$L99,FALSE))</f>
        <v>0</v>
      </c>
      <c r="Z99" s="116">
        <f>IF(Z95=0,0,VLOOKUP(Z95,FAC_TOTALS_APTA!$A$4:$AV$126,$L99,FALSE))</f>
        <v>0</v>
      </c>
      <c r="AA99" s="116">
        <f>IF(AA95=0,0,VLOOKUP(AA95,FAC_TOTALS_APTA!$A$4:$AV$126,$L99,FALSE))</f>
        <v>0</v>
      </c>
      <c r="AB99" s="116">
        <f>IF(AB95=0,0,VLOOKUP(AB95,FAC_TOTALS_APTA!$A$4:$AV$126,$L99,FALSE))</f>
        <v>0</v>
      </c>
      <c r="AC99" s="120" t="e">
        <f t="shared" si="30"/>
        <v>#REF!</v>
      </c>
      <c r="AD99" s="121" t="e">
        <f>AC99/G112</f>
        <v>#REF!</v>
      </c>
    </row>
    <row r="100" spans="1:31" x14ac:dyDescent="0.25">
      <c r="B100" s="114" t="s">
        <v>80</v>
      </c>
      <c r="C100" s="115"/>
      <c r="D100" s="103" t="s">
        <v>76</v>
      </c>
      <c r="E100" s="117"/>
      <c r="F100" s="103">
        <f>MATCH($D100,FAC_TOTALS_APTA!$A$2:$AV$2,)</f>
        <v>21</v>
      </c>
      <c r="G100" s="116">
        <f>VLOOKUP(G95,FAC_TOTALS_APTA!$A$4:$AV$126,$F100,FALSE)</f>
        <v>0</v>
      </c>
      <c r="H100" s="116">
        <f>VLOOKUP(H95,FAC_TOTALS_APTA!$A$4:$AV$126,$F100,FALSE)</f>
        <v>0</v>
      </c>
      <c r="I100" s="118" t="str">
        <f>IFERROR(H100/G100-1,"-")</f>
        <v>-</v>
      </c>
      <c r="J100" s="119" t="str">
        <f t="shared" si="28"/>
        <v/>
      </c>
      <c r="K100" s="119" t="str">
        <f t="shared" si="29"/>
        <v>MAINTENANCE_WMATA_FAC</v>
      </c>
      <c r="L100" s="103">
        <f>MATCH($K100,FAC_TOTALS_APTA!$A$2:$AT$2,)</f>
        <v>35</v>
      </c>
      <c r="M100" s="116">
        <f>IF(M96=0,0,VLOOKUP(M96,FAC_TOTALS_APTA!$A$4:$AV$126,$L100,FALSE))</f>
        <v>0</v>
      </c>
      <c r="N100" s="116">
        <f>IF(N96=0,0,VLOOKUP(N96,FAC_TOTALS_APTA!$A$4:$AV$126,$L100,FALSE))</f>
        <v>0</v>
      </c>
      <c r="O100" s="116">
        <f>IF(O96=0,0,VLOOKUP(O96,FAC_TOTALS_APTA!$A$4:$AV$126,$L100,FALSE))</f>
        <v>0</v>
      </c>
      <c r="P100" s="116">
        <f>IF(P96=0,0,VLOOKUP(P96,FAC_TOTALS_APTA!$A$4:$AV$126,$L100,FALSE))</f>
        <v>0</v>
      </c>
      <c r="Q100" s="116">
        <f>IF(Q96=0,0,VLOOKUP(Q96,FAC_TOTALS_APTA!$A$4:$AV$126,$L100,FALSE))</f>
        <v>0</v>
      </c>
      <c r="R100" s="116">
        <f>IF(R96=0,0,VLOOKUP(R96,FAC_TOTALS_APTA!$A$4:$AV$126,$L100,FALSE))</f>
        <v>0</v>
      </c>
      <c r="S100" s="116">
        <f>IF(S96=0,0,VLOOKUP(S96,FAC_TOTALS_APTA!$A$4:$AV$126,$L100,FALSE))</f>
        <v>0</v>
      </c>
      <c r="T100" s="116">
        <f>IF(T96=0,0,VLOOKUP(T96,FAC_TOTALS_APTA!$A$4:$AV$126,$L100,FALSE))</f>
        <v>0</v>
      </c>
      <c r="U100" s="116">
        <f>IF(U96=0,0,VLOOKUP(U96,FAC_TOTALS_APTA!$A$4:$AV$126,$L100,FALSE))</f>
        <v>0</v>
      </c>
      <c r="V100" s="116">
        <f>IF(V96=0,0,VLOOKUP(V96,FAC_TOTALS_APTA!$A$4:$AV$126,$L100,FALSE))</f>
        <v>0</v>
      </c>
      <c r="W100" s="116">
        <f>IF(W96=0,0,VLOOKUP(W96,FAC_TOTALS_APTA!$A$4:$AV$126,$L100,FALSE))</f>
        <v>0</v>
      </c>
      <c r="X100" s="116">
        <f>IF(X96=0,0,VLOOKUP(X96,FAC_TOTALS_APTA!$A$4:$AV$126,$L100,FALSE))</f>
        <v>0</v>
      </c>
      <c r="Y100" s="116">
        <f>IF(Y96=0,0,VLOOKUP(Y96,FAC_TOTALS_APTA!$A$4:$AV$126,$L100,FALSE))</f>
        <v>0</v>
      </c>
      <c r="Z100" s="116">
        <f>IF(Z96=0,0,VLOOKUP(Z96,FAC_TOTALS_APTA!$A$4:$AV$126,$L100,FALSE))</f>
        <v>0</v>
      </c>
      <c r="AA100" s="116">
        <f>IF(AA96=0,0,VLOOKUP(AA96,FAC_TOTALS_APTA!$A$4:$AV$126,$L100,FALSE))</f>
        <v>0</v>
      </c>
      <c r="AB100" s="116">
        <f>IF(AB96=0,0,VLOOKUP(AB96,FAC_TOTALS_APTA!$A$4:$AV$126,$L100,FALSE))</f>
        <v>0</v>
      </c>
      <c r="AC100" s="120">
        <f t="shared" si="30"/>
        <v>0</v>
      </c>
      <c r="AD100" s="121">
        <f>AC100/G112</f>
        <v>0</v>
      </c>
    </row>
    <row r="101" spans="1:31" x14ac:dyDescent="0.25">
      <c r="B101" s="24" t="s">
        <v>48</v>
      </c>
      <c r="C101" s="27" t="s">
        <v>21</v>
      </c>
      <c r="D101" s="103" t="s">
        <v>8</v>
      </c>
      <c r="E101" s="54"/>
      <c r="F101" s="5">
        <f>MATCH($D101,FAC_TOTALS_APTA!$A$2:$AV$2,)</f>
        <v>15</v>
      </c>
      <c r="G101" s="116">
        <f>VLOOKUP(G95,FAC_TOTALS_APTA!$A$4:$AV$126,$F101,FALSE)</f>
        <v>27909105.420000002</v>
      </c>
      <c r="H101" s="116">
        <f>VLOOKUP(H95,FAC_TOTALS_APTA!$A$4:$AV$126,$F101,FALSE)</f>
        <v>29807700.839999899</v>
      </c>
      <c r="I101" s="29">
        <f t="shared" si="27"/>
        <v>6.8027813555046501E-2</v>
      </c>
      <c r="J101" s="30" t="str">
        <f t="shared" si="28"/>
        <v>_log</v>
      </c>
      <c r="K101" s="30" t="str">
        <f t="shared" si="29"/>
        <v>POP_EMP_log_FAC</v>
      </c>
      <c r="L101" s="5">
        <f>MATCH($K101,FAC_TOTALS_APTA!$A$2:$AT$2,)</f>
        <v>29</v>
      </c>
      <c r="M101" s="28">
        <f>IF(M95=0,0,VLOOKUP(M95,FAC_TOTALS_APTA!$A$4:$AV$126,$L101,FALSE))</f>
        <v>7795037.4358344898</v>
      </c>
      <c r="N101" s="28">
        <f>IF(N95=0,0,VLOOKUP(N95,FAC_TOTALS_APTA!$A$4:$AV$126,$L101,FALSE))</f>
        <v>2447720.0347468099</v>
      </c>
      <c r="O101" s="28">
        <f>IF(O95=0,0,VLOOKUP(O95,FAC_TOTALS_APTA!$A$4:$AV$126,$L101,FALSE))</f>
        <v>2195336.4613424898</v>
      </c>
      <c r="P101" s="28">
        <f>IF(P95=0,0,VLOOKUP(P95,FAC_TOTALS_APTA!$A$4:$AV$126,$L101,FALSE))</f>
        <v>472637.05913712399</v>
      </c>
      <c r="Q101" s="28">
        <f>IF(Q95=0,0,VLOOKUP(Q95,FAC_TOTALS_APTA!$A$4:$AV$126,$L101,FALSE))</f>
        <v>1832018.18232942</v>
      </c>
      <c r="R101" s="28">
        <f>IF(R95=0,0,VLOOKUP(R95,FAC_TOTALS_APTA!$A$4:$AV$126,$L101,FALSE))</f>
        <v>1036731.70276673</v>
      </c>
      <c r="S101" s="28">
        <f>IF(S95=0,0,VLOOKUP(S95,FAC_TOTALS_APTA!$A$4:$AV$126,$L101,FALSE))</f>
        <v>0</v>
      </c>
      <c r="T101" s="28">
        <f>IF(T95=0,0,VLOOKUP(T95,FAC_TOTALS_APTA!$A$4:$AV$126,$L101,FALSE))</f>
        <v>0</v>
      </c>
      <c r="U101" s="28">
        <f>IF(U95=0,0,VLOOKUP(U95,FAC_TOTALS_APTA!$A$4:$AV$126,$L101,FALSE))</f>
        <v>0</v>
      </c>
      <c r="V101" s="28">
        <f>IF(V95=0,0,VLOOKUP(V95,FAC_TOTALS_APTA!$A$4:$AV$126,$L101,FALSE))</f>
        <v>0</v>
      </c>
      <c r="W101" s="28">
        <f>IF(W95=0,0,VLOOKUP(W95,FAC_TOTALS_APTA!$A$4:$AV$126,$L101,FALSE))</f>
        <v>0</v>
      </c>
      <c r="X101" s="28">
        <f>IF(X95=0,0,VLOOKUP(X95,FAC_TOTALS_APTA!$A$4:$AV$126,$L101,FALSE))</f>
        <v>0</v>
      </c>
      <c r="Y101" s="28">
        <f>IF(Y95=0,0,VLOOKUP(Y95,FAC_TOTALS_APTA!$A$4:$AV$126,$L101,FALSE))</f>
        <v>0</v>
      </c>
      <c r="Z101" s="28">
        <f>IF(Z95=0,0,VLOOKUP(Z95,FAC_TOTALS_APTA!$A$4:$AV$126,$L101,FALSE))</f>
        <v>0</v>
      </c>
      <c r="AA101" s="28">
        <f>IF(AA95=0,0,VLOOKUP(AA95,FAC_TOTALS_APTA!$A$4:$AV$126,$L101,FALSE))</f>
        <v>0</v>
      </c>
      <c r="AB101" s="28">
        <f>IF(AB95=0,0,VLOOKUP(AB95,FAC_TOTALS_APTA!$A$4:$AV$126,$L101,FALSE))</f>
        <v>0</v>
      </c>
      <c r="AC101" s="31">
        <f t="shared" si="30"/>
        <v>15779480.876157064</v>
      </c>
      <c r="AD101" s="32">
        <f>AC101/G111</f>
        <v>1.439660824262292E-2</v>
      </c>
    </row>
    <row r="102" spans="1:31" x14ac:dyDescent="0.25">
      <c r="B102" s="24" t="s">
        <v>72</v>
      </c>
      <c r="C102" s="27"/>
      <c r="D102" s="103" t="s">
        <v>71</v>
      </c>
      <c r="E102" s="54"/>
      <c r="F102" s="5">
        <f>MATCH($D102,FAC_TOTALS_APTA!$A$2:$AV$2,)</f>
        <v>16</v>
      </c>
      <c r="G102" s="122">
        <f>VLOOKUP(G95,FAC_TOTALS_APTA!$A$4:$AV$126,$F102,FALSE)</f>
        <v>0.70702565886186597</v>
      </c>
      <c r="H102" s="122">
        <f>VLOOKUP(H95,FAC_TOTALS_APTA!$A$4:$AV$126,$F102,FALSE)</f>
        <v>0.71440492607780803</v>
      </c>
      <c r="I102" s="29">
        <f t="shared" si="27"/>
        <v>1.0437057161151397E-2</v>
      </c>
      <c r="J102" s="30" t="str">
        <f t="shared" si="28"/>
        <v/>
      </c>
      <c r="K102" s="30" t="str">
        <f t="shared" si="29"/>
        <v>TSD_POP_EMP_PCT_FAC</v>
      </c>
      <c r="L102" s="5">
        <f>MATCH($K102,FAC_TOTALS_APTA!$A$2:$AT$2,)</f>
        <v>30</v>
      </c>
      <c r="M102" s="28">
        <f>IF(M95=0,0,VLOOKUP(M95,FAC_TOTALS_APTA!$A$4:$AV$126,$L102,FALSE))</f>
        <v>1171903.3754348599</v>
      </c>
      <c r="N102" s="28">
        <f>IF(N95=0,0,VLOOKUP(N95,FAC_TOTALS_APTA!$A$4:$AV$126,$L102,FALSE))</f>
        <v>2159126.0366219198</v>
      </c>
      <c r="O102" s="28">
        <f>IF(O95=0,0,VLOOKUP(O95,FAC_TOTALS_APTA!$A$4:$AV$126,$L102,FALSE))</f>
        <v>3152810.6103536701</v>
      </c>
      <c r="P102" s="28">
        <f>IF(P95=0,0,VLOOKUP(P95,FAC_TOTALS_APTA!$A$4:$AV$126,$L102,FALSE))</f>
        <v>742360.53336739505</v>
      </c>
      <c r="Q102" s="28">
        <f>IF(Q95=0,0,VLOOKUP(Q95,FAC_TOTALS_APTA!$A$4:$AV$126,$L102,FALSE))</f>
        <v>1252428.411634</v>
      </c>
      <c r="R102" s="28">
        <f>IF(R95=0,0,VLOOKUP(R95,FAC_TOTALS_APTA!$A$4:$AV$126,$L102,FALSE))</f>
        <v>-1051675.3536558601</v>
      </c>
      <c r="S102" s="28">
        <f>IF(S95=0,0,VLOOKUP(S95,FAC_TOTALS_APTA!$A$4:$AV$126,$L102,FALSE))</f>
        <v>0</v>
      </c>
      <c r="T102" s="28">
        <f>IF(T95=0,0,VLOOKUP(T95,FAC_TOTALS_APTA!$A$4:$AV$126,$L102,FALSE))</f>
        <v>0</v>
      </c>
      <c r="U102" s="28">
        <f>IF(U95=0,0,VLOOKUP(U95,FAC_TOTALS_APTA!$A$4:$AV$126,$L102,FALSE))</f>
        <v>0</v>
      </c>
      <c r="V102" s="28">
        <f>IF(V95=0,0,VLOOKUP(V95,FAC_TOTALS_APTA!$A$4:$AV$126,$L102,FALSE))</f>
        <v>0</v>
      </c>
      <c r="W102" s="28">
        <f>IF(W95=0,0,VLOOKUP(W95,FAC_TOTALS_APTA!$A$4:$AV$126,$L102,FALSE))</f>
        <v>0</v>
      </c>
      <c r="X102" s="28">
        <f>IF(X95=0,0,VLOOKUP(X95,FAC_TOTALS_APTA!$A$4:$AV$126,$L102,FALSE))</f>
        <v>0</v>
      </c>
      <c r="Y102" s="28">
        <f>IF(Y95=0,0,VLOOKUP(Y95,FAC_TOTALS_APTA!$A$4:$AV$126,$L102,FALSE))</f>
        <v>0</v>
      </c>
      <c r="Z102" s="28">
        <f>IF(Z95=0,0,VLOOKUP(Z95,FAC_TOTALS_APTA!$A$4:$AV$126,$L102,FALSE))</f>
        <v>0</v>
      </c>
      <c r="AA102" s="28">
        <f>IF(AA95=0,0,VLOOKUP(AA95,FAC_TOTALS_APTA!$A$4:$AV$126,$L102,FALSE))</f>
        <v>0</v>
      </c>
      <c r="AB102" s="28">
        <f>IF(AB95=0,0,VLOOKUP(AB95,FAC_TOTALS_APTA!$A$4:$AV$126,$L102,FALSE))</f>
        <v>0</v>
      </c>
      <c r="AC102" s="31">
        <f t="shared" si="30"/>
        <v>7426953.6137559861</v>
      </c>
      <c r="AD102" s="32">
        <f>AC102/G111</f>
        <v>6.7760747297421573E-3</v>
      </c>
    </row>
    <row r="103" spans="1:31" x14ac:dyDescent="0.2">
      <c r="B103" s="24" t="s">
        <v>49</v>
      </c>
      <c r="C103" s="27" t="s">
        <v>21</v>
      </c>
      <c r="D103" s="123" t="s">
        <v>81</v>
      </c>
      <c r="E103" s="54"/>
      <c r="F103" s="5">
        <f>MATCH($D103,FAC_TOTALS_APTA!$A$2:$AV$2,)</f>
        <v>17</v>
      </c>
      <c r="G103" s="124">
        <f>VLOOKUP(G95,FAC_TOTALS_APTA!$A$4:$AV$126,$F103,FALSE)</f>
        <v>4.1093000000000002</v>
      </c>
      <c r="H103" s="124">
        <f>VLOOKUP(H95,FAC_TOTALS_APTA!$A$4:$AV$126,$F103,FALSE)</f>
        <v>2.9199999999999902</v>
      </c>
      <c r="I103" s="29">
        <f t="shared" si="27"/>
        <v>-0.28941668897379358</v>
      </c>
      <c r="J103" s="30" t="str">
        <f t="shared" si="28"/>
        <v>_log</v>
      </c>
      <c r="K103" s="30" t="str">
        <f t="shared" si="29"/>
        <v>GAS_PRICE_2018_log_FAC</v>
      </c>
      <c r="L103" s="5">
        <f>MATCH($K103,FAC_TOTALS_APTA!$A$2:$AT$2,)</f>
        <v>31</v>
      </c>
      <c r="M103" s="28">
        <f>IF(M95=0,0,VLOOKUP(M95,FAC_TOTALS_APTA!$A$4:$AV$126,$L103,FALSE))</f>
        <v>-5113653.7287593698</v>
      </c>
      <c r="N103" s="28">
        <f>IF(N95=0,0,VLOOKUP(N95,FAC_TOTALS_APTA!$A$4:$AV$126,$L103,FALSE))</f>
        <v>-5999541.3153661098</v>
      </c>
      <c r="O103" s="28">
        <f>IF(O95=0,0,VLOOKUP(O95,FAC_TOTALS_APTA!$A$4:$AV$126,$L103,FALSE))</f>
        <v>-37285465.937739603</v>
      </c>
      <c r="P103" s="28">
        <f>IF(P95=0,0,VLOOKUP(P95,FAC_TOTALS_APTA!$A$4:$AV$126,$L103,FALSE))</f>
        <v>-11517046.7164109</v>
      </c>
      <c r="Q103" s="28">
        <f>IF(Q95=0,0,VLOOKUP(Q95,FAC_TOTALS_APTA!$A$4:$AV$126,$L103,FALSE))</f>
        <v>11258376.352300899</v>
      </c>
      <c r="R103" s="28">
        <f>IF(R95=0,0,VLOOKUP(R95,FAC_TOTALS_APTA!$A$4:$AV$126,$L103,FALSE))</f>
        <v>8429862.5660438202</v>
      </c>
      <c r="S103" s="28">
        <f>IF(S95=0,0,VLOOKUP(S95,FAC_TOTALS_APTA!$A$4:$AV$126,$L103,FALSE))</f>
        <v>0</v>
      </c>
      <c r="T103" s="28">
        <f>IF(T95=0,0,VLOOKUP(T95,FAC_TOTALS_APTA!$A$4:$AV$126,$L103,FALSE))</f>
        <v>0</v>
      </c>
      <c r="U103" s="28">
        <f>IF(U95=0,0,VLOOKUP(U95,FAC_TOTALS_APTA!$A$4:$AV$126,$L103,FALSE))</f>
        <v>0</v>
      </c>
      <c r="V103" s="28">
        <f>IF(V95=0,0,VLOOKUP(V95,FAC_TOTALS_APTA!$A$4:$AV$126,$L103,FALSE))</f>
        <v>0</v>
      </c>
      <c r="W103" s="28">
        <f>IF(W95=0,0,VLOOKUP(W95,FAC_TOTALS_APTA!$A$4:$AV$126,$L103,FALSE))</f>
        <v>0</v>
      </c>
      <c r="X103" s="28">
        <f>IF(X95=0,0,VLOOKUP(X95,FAC_TOTALS_APTA!$A$4:$AV$126,$L103,FALSE))</f>
        <v>0</v>
      </c>
      <c r="Y103" s="28">
        <f>IF(Y95=0,0,VLOOKUP(Y95,FAC_TOTALS_APTA!$A$4:$AV$126,$L103,FALSE))</f>
        <v>0</v>
      </c>
      <c r="Z103" s="28">
        <f>IF(Z95=0,0,VLOOKUP(Z95,FAC_TOTALS_APTA!$A$4:$AV$126,$L103,FALSE))</f>
        <v>0</v>
      </c>
      <c r="AA103" s="28">
        <f>IF(AA95=0,0,VLOOKUP(AA95,FAC_TOTALS_APTA!$A$4:$AV$126,$L103,FALSE))</f>
        <v>0</v>
      </c>
      <c r="AB103" s="28">
        <f>IF(AB95=0,0,VLOOKUP(AB95,FAC_TOTALS_APTA!$A$4:$AV$126,$L103,FALSE))</f>
        <v>0</v>
      </c>
      <c r="AC103" s="31">
        <f t="shared" si="30"/>
        <v>-40227468.779931262</v>
      </c>
      <c r="AD103" s="32">
        <f>AC103/G111</f>
        <v>-3.6702038119143639E-2</v>
      </c>
    </row>
    <row r="104" spans="1:31" x14ac:dyDescent="0.25">
      <c r="B104" s="24" t="s">
        <v>46</v>
      </c>
      <c r="C104" s="27" t="s">
        <v>21</v>
      </c>
      <c r="D104" s="103" t="s">
        <v>14</v>
      </c>
      <c r="E104" s="54"/>
      <c r="F104" s="5">
        <f>MATCH($D104,FAC_TOTALS_APTA!$A$2:$AV$2,)</f>
        <v>18</v>
      </c>
      <c r="G104" s="122">
        <f>VLOOKUP(G95,FAC_TOTALS_APTA!$A$4:$AV$126,$F104,FALSE)</f>
        <v>33963.31</v>
      </c>
      <c r="H104" s="122">
        <f>VLOOKUP(H95,FAC_TOTALS_APTA!$A$4:$AV$126,$F104,FALSE)</f>
        <v>36801.5</v>
      </c>
      <c r="I104" s="29">
        <f t="shared" si="27"/>
        <v>8.3566354398319831E-2</v>
      </c>
      <c r="J104" s="30" t="str">
        <f t="shared" si="28"/>
        <v>_log</v>
      </c>
      <c r="K104" s="30" t="str">
        <f t="shared" si="29"/>
        <v>TOTAL_MED_INC_INDIV_2018_log_FAC</v>
      </c>
      <c r="L104" s="5">
        <f>MATCH($K104,FAC_TOTALS_APTA!$A$2:$AT$2,)</f>
        <v>32</v>
      </c>
      <c r="M104" s="28">
        <f>IF(M95=0,0,VLOOKUP(M95,FAC_TOTALS_APTA!$A$4:$AV$126,$L104,FALSE))</f>
        <v>1775953.1789791</v>
      </c>
      <c r="N104" s="28">
        <f>IF(N95=0,0,VLOOKUP(N95,FAC_TOTALS_APTA!$A$4:$AV$126,$L104,FALSE))</f>
        <v>810413.770059095</v>
      </c>
      <c r="O104" s="28">
        <f>IF(O95=0,0,VLOOKUP(O95,FAC_TOTALS_APTA!$A$4:$AV$126,$L104,FALSE))</f>
        <v>-3939782.7676468999</v>
      </c>
      <c r="P104" s="28">
        <f>IF(P95=0,0,VLOOKUP(P95,FAC_TOTALS_APTA!$A$4:$AV$126,$L104,FALSE))</f>
        <v>-7138135.5355727402</v>
      </c>
      <c r="Q104" s="28">
        <f>IF(Q95=0,0,VLOOKUP(Q95,FAC_TOTALS_APTA!$A$4:$AV$126,$L104,FALSE))</f>
        <v>-3983777.2038764702</v>
      </c>
      <c r="R104" s="28">
        <f>IF(R95=0,0,VLOOKUP(R95,FAC_TOTALS_APTA!$A$4:$AV$126,$L104,FALSE))</f>
        <v>-4889412.47755358</v>
      </c>
      <c r="S104" s="28">
        <f>IF(S95=0,0,VLOOKUP(S95,FAC_TOTALS_APTA!$A$4:$AV$126,$L104,FALSE))</f>
        <v>0</v>
      </c>
      <c r="T104" s="28">
        <f>IF(T95=0,0,VLOOKUP(T95,FAC_TOTALS_APTA!$A$4:$AV$126,$L104,FALSE))</f>
        <v>0</v>
      </c>
      <c r="U104" s="28">
        <f>IF(U95=0,0,VLOOKUP(U95,FAC_TOTALS_APTA!$A$4:$AV$126,$L104,FALSE))</f>
        <v>0</v>
      </c>
      <c r="V104" s="28">
        <f>IF(V95=0,0,VLOOKUP(V95,FAC_TOTALS_APTA!$A$4:$AV$126,$L104,FALSE))</f>
        <v>0</v>
      </c>
      <c r="W104" s="28">
        <f>IF(W95=0,0,VLOOKUP(W95,FAC_TOTALS_APTA!$A$4:$AV$126,$L104,FALSE))</f>
        <v>0</v>
      </c>
      <c r="X104" s="28">
        <f>IF(X95=0,0,VLOOKUP(X95,FAC_TOTALS_APTA!$A$4:$AV$126,$L104,FALSE))</f>
        <v>0</v>
      </c>
      <c r="Y104" s="28">
        <f>IF(Y95=0,0,VLOOKUP(Y95,FAC_TOTALS_APTA!$A$4:$AV$126,$L104,FALSE))</f>
        <v>0</v>
      </c>
      <c r="Z104" s="28">
        <f>IF(Z95=0,0,VLOOKUP(Z95,FAC_TOTALS_APTA!$A$4:$AV$126,$L104,FALSE))</f>
        <v>0</v>
      </c>
      <c r="AA104" s="28">
        <f>IF(AA95=0,0,VLOOKUP(AA95,FAC_TOTALS_APTA!$A$4:$AV$126,$L104,FALSE))</f>
        <v>0</v>
      </c>
      <c r="AB104" s="28">
        <f>IF(AB95=0,0,VLOOKUP(AB95,FAC_TOTALS_APTA!$A$4:$AV$126,$L104,FALSE))</f>
        <v>0</v>
      </c>
      <c r="AC104" s="31">
        <f t="shared" si="30"/>
        <v>-17364741.035611495</v>
      </c>
      <c r="AD104" s="32">
        <f>AC104/G111</f>
        <v>-1.5842940327779675E-2</v>
      </c>
    </row>
    <row r="105" spans="1:31" x14ac:dyDescent="0.25">
      <c r="B105" s="24" t="s">
        <v>62</v>
      </c>
      <c r="C105" s="27"/>
      <c r="D105" s="103" t="s">
        <v>9</v>
      </c>
      <c r="E105" s="54"/>
      <c r="F105" s="5">
        <f>MATCH($D105,FAC_TOTALS_APTA!$A$2:$AV$2,)</f>
        <v>19</v>
      </c>
      <c r="G105" s="116">
        <f>VLOOKUP(G95,FAC_TOTALS_APTA!$A$4:$AV$126,$F105,FALSE)</f>
        <v>31.51</v>
      </c>
      <c r="H105" s="116">
        <f>VLOOKUP(H95,FAC_TOTALS_APTA!$A$4:$AV$126,$F105,FALSE)</f>
        <v>30.01</v>
      </c>
      <c r="I105" s="29">
        <f t="shared" si="27"/>
        <v>-4.7603935258648034E-2</v>
      </c>
      <c r="J105" s="30" t="str">
        <f t="shared" si="28"/>
        <v/>
      </c>
      <c r="K105" s="30" t="str">
        <f t="shared" si="29"/>
        <v>PCT_HH_NO_VEH_FAC</v>
      </c>
      <c r="L105" s="5">
        <f>MATCH($K105,FAC_TOTALS_APTA!$A$2:$AT$2,)</f>
        <v>33</v>
      </c>
      <c r="M105" s="28">
        <f>IF(M95=0,0,VLOOKUP(M95,FAC_TOTALS_APTA!$A$4:$AV$126,$L105,FALSE))</f>
        <v>-16171692.898416599</v>
      </c>
      <c r="N105" s="28">
        <f>IF(N95=0,0,VLOOKUP(N95,FAC_TOTALS_APTA!$A$4:$AV$126,$L105,FALSE))</f>
        <v>2786039.5565256798</v>
      </c>
      <c r="O105" s="28">
        <f>IF(O95=0,0,VLOOKUP(O95,FAC_TOTALS_APTA!$A$4:$AV$126,$L105,FALSE))</f>
        <v>-305931.36397497501</v>
      </c>
      <c r="P105" s="28">
        <f>IF(P95=0,0,VLOOKUP(P95,FAC_TOTALS_APTA!$A$4:$AV$126,$L105,FALSE))</f>
        <v>-2885173.3670175802</v>
      </c>
      <c r="Q105" s="28">
        <f>IF(Q95=0,0,VLOOKUP(Q95,FAC_TOTALS_APTA!$A$4:$AV$126,$L105,FALSE))</f>
        <v>1198620.3123321601</v>
      </c>
      <c r="R105" s="28">
        <f>IF(R95=0,0,VLOOKUP(R95,FAC_TOTALS_APTA!$A$4:$AV$126,$L105,FALSE))</f>
        <v>94176.158474946904</v>
      </c>
      <c r="S105" s="28">
        <f>IF(S95=0,0,VLOOKUP(S95,FAC_TOTALS_APTA!$A$4:$AV$126,$L105,FALSE))</f>
        <v>0</v>
      </c>
      <c r="T105" s="28">
        <f>IF(T95=0,0,VLOOKUP(T95,FAC_TOTALS_APTA!$A$4:$AV$126,$L105,FALSE))</f>
        <v>0</v>
      </c>
      <c r="U105" s="28">
        <f>IF(U95=0,0,VLOOKUP(U95,FAC_TOTALS_APTA!$A$4:$AV$126,$L105,FALSE))</f>
        <v>0</v>
      </c>
      <c r="V105" s="28">
        <f>IF(V95=0,0,VLOOKUP(V95,FAC_TOTALS_APTA!$A$4:$AV$126,$L105,FALSE))</f>
        <v>0</v>
      </c>
      <c r="W105" s="28">
        <f>IF(W95=0,0,VLOOKUP(W95,FAC_TOTALS_APTA!$A$4:$AV$126,$L105,FALSE))</f>
        <v>0</v>
      </c>
      <c r="X105" s="28">
        <f>IF(X95=0,0,VLOOKUP(X95,FAC_TOTALS_APTA!$A$4:$AV$126,$L105,FALSE))</f>
        <v>0</v>
      </c>
      <c r="Y105" s="28">
        <f>IF(Y95=0,0,VLOOKUP(Y95,FAC_TOTALS_APTA!$A$4:$AV$126,$L105,FALSE))</f>
        <v>0</v>
      </c>
      <c r="Z105" s="28">
        <f>IF(Z95=0,0,VLOOKUP(Z95,FAC_TOTALS_APTA!$A$4:$AV$126,$L105,FALSE))</f>
        <v>0</v>
      </c>
      <c r="AA105" s="28">
        <f>IF(AA95=0,0,VLOOKUP(AA95,FAC_TOTALS_APTA!$A$4:$AV$126,$L105,FALSE))</f>
        <v>0</v>
      </c>
      <c r="AB105" s="28">
        <f>IF(AB95=0,0,VLOOKUP(AB95,FAC_TOTALS_APTA!$A$4:$AV$126,$L105,FALSE))</f>
        <v>0</v>
      </c>
      <c r="AC105" s="31">
        <f t="shared" si="30"/>
        <v>-15283961.602076368</v>
      </c>
      <c r="AD105" s="32">
        <f>AC105/G111</f>
        <v>-1.394451498799704E-2</v>
      </c>
    </row>
    <row r="106" spans="1:31" x14ac:dyDescent="0.25">
      <c r="B106" s="24" t="s">
        <v>47</v>
      </c>
      <c r="C106" s="27"/>
      <c r="D106" s="103" t="s">
        <v>28</v>
      </c>
      <c r="E106" s="54"/>
      <c r="F106" s="5">
        <f>MATCH($D106,FAC_TOTALS_APTA!$A$2:$AV$2,)</f>
        <v>20</v>
      </c>
      <c r="G106" s="124">
        <f>VLOOKUP(G95,FAC_TOTALS_APTA!$A$4:$AV$126,$F106,FALSE)</f>
        <v>4.0999999999999996</v>
      </c>
      <c r="H106" s="124">
        <f>VLOOKUP(H95,FAC_TOTALS_APTA!$A$4:$AV$126,$F106,FALSE)</f>
        <v>4.5999999999999996</v>
      </c>
      <c r="I106" s="29">
        <f t="shared" si="27"/>
        <v>0.12195121951219523</v>
      </c>
      <c r="J106" s="30" t="str">
        <f t="shared" si="28"/>
        <v/>
      </c>
      <c r="K106" s="30" t="str">
        <f t="shared" si="29"/>
        <v>JTW_HOME_PCT_FAC</v>
      </c>
      <c r="L106" s="5">
        <f>MATCH($K106,FAC_TOTALS_APTA!$A$2:$AT$2,)</f>
        <v>34</v>
      </c>
      <c r="M106" s="28">
        <f>IF(M95=0,0,VLOOKUP(M95,FAC_TOTALS_APTA!$A$4:$AV$126,$L106,FALSE))</f>
        <v>-750208.58600730903</v>
      </c>
      <c r="N106" s="28">
        <f>IF(N95=0,0,VLOOKUP(N95,FAC_TOTALS_APTA!$A$4:$AV$126,$L106,FALSE))</f>
        <v>0</v>
      </c>
      <c r="O106" s="28">
        <f>IF(O95=0,0,VLOOKUP(O95,FAC_TOTALS_APTA!$A$4:$AV$126,$L106,FALSE))</f>
        <v>742239.57610509696</v>
      </c>
      <c r="P106" s="28">
        <f>IF(P95=0,0,VLOOKUP(P95,FAC_TOTALS_APTA!$A$4:$AV$126,$L106,FALSE))</f>
        <v>-2895011.0283176899</v>
      </c>
      <c r="Q106" s="28">
        <f>IF(Q95=0,0,VLOOKUP(Q95,FAC_TOTALS_APTA!$A$4:$AV$126,$L106,FALSE))</f>
        <v>0</v>
      </c>
      <c r="R106" s="28">
        <f>IF(R95=0,0,VLOOKUP(R95,FAC_TOTALS_APTA!$A$4:$AV$126,$L106,FALSE))</f>
        <v>-684825.52430433</v>
      </c>
      <c r="S106" s="28">
        <f>IF(S95=0,0,VLOOKUP(S95,FAC_TOTALS_APTA!$A$4:$AV$126,$L106,FALSE))</f>
        <v>0</v>
      </c>
      <c r="T106" s="28">
        <f>IF(T95=0,0,VLOOKUP(T95,FAC_TOTALS_APTA!$A$4:$AV$126,$L106,FALSE))</f>
        <v>0</v>
      </c>
      <c r="U106" s="28">
        <f>IF(U95=0,0,VLOOKUP(U95,FAC_TOTALS_APTA!$A$4:$AV$126,$L106,FALSE))</f>
        <v>0</v>
      </c>
      <c r="V106" s="28">
        <f>IF(V95=0,0,VLOOKUP(V95,FAC_TOTALS_APTA!$A$4:$AV$126,$L106,FALSE))</f>
        <v>0</v>
      </c>
      <c r="W106" s="28">
        <f>IF(W95=0,0,VLOOKUP(W95,FAC_TOTALS_APTA!$A$4:$AV$126,$L106,FALSE))</f>
        <v>0</v>
      </c>
      <c r="X106" s="28">
        <f>IF(X95=0,0,VLOOKUP(X95,FAC_TOTALS_APTA!$A$4:$AV$126,$L106,FALSE))</f>
        <v>0</v>
      </c>
      <c r="Y106" s="28">
        <f>IF(Y95=0,0,VLOOKUP(Y95,FAC_TOTALS_APTA!$A$4:$AV$126,$L106,FALSE))</f>
        <v>0</v>
      </c>
      <c r="Z106" s="28">
        <f>IF(Z95=0,0,VLOOKUP(Z95,FAC_TOTALS_APTA!$A$4:$AV$126,$L106,FALSE))</f>
        <v>0</v>
      </c>
      <c r="AA106" s="28">
        <f>IF(AA95=0,0,VLOOKUP(AA95,FAC_TOTALS_APTA!$A$4:$AV$126,$L106,FALSE))</f>
        <v>0</v>
      </c>
      <c r="AB106" s="28">
        <f>IF(AB95=0,0,VLOOKUP(AB95,FAC_TOTALS_APTA!$A$4:$AV$126,$L106,FALSE))</f>
        <v>0</v>
      </c>
      <c r="AC106" s="31">
        <f t="shared" si="30"/>
        <v>-3587805.5625242316</v>
      </c>
      <c r="AD106" s="32">
        <f>AC106/G111</f>
        <v>-3.2733796212783967E-3</v>
      </c>
    </row>
    <row r="107" spans="1:31" x14ac:dyDescent="0.25">
      <c r="B107" s="24" t="s">
        <v>63</v>
      </c>
      <c r="C107" s="27"/>
      <c r="D107" s="125" t="s">
        <v>87</v>
      </c>
      <c r="E107" s="54"/>
      <c r="F107" s="5">
        <f>MATCH($D107,FAC_TOTALS_APTA!$A$2:$AV$2,)</f>
        <v>22</v>
      </c>
      <c r="G107" s="124">
        <f>VLOOKUP(G95,FAC_TOTALS_APTA!$A$4:$AV$126,$F107,FALSE)</f>
        <v>1.8554025427847402E-2</v>
      </c>
      <c r="H107" s="124">
        <f>VLOOKUP(H95,FAC_TOTALS_APTA!$A$4:$AV$126,$F107,FALSE)</f>
        <v>0.56607078953774104</v>
      </c>
      <c r="I107" s="29">
        <f t="shared" si="27"/>
        <v>29.509324876106703</v>
      </c>
      <c r="J107" s="30" t="str">
        <f t="shared" si="28"/>
        <v/>
      </c>
      <c r="K107" s="30" t="str">
        <f t="shared" si="29"/>
        <v>TNC_TRIPS_PER_TRANSIT_TRIP_BUS_FAC</v>
      </c>
      <c r="L107" s="5">
        <f>MATCH($K107,FAC_TOTALS_APTA!$A$2:$AT$2,)</f>
        <v>36</v>
      </c>
      <c r="M107" s="28">
        <f>IF(M95=0,0,VLOOKUP(M95,FAC_TOTALS_APTA!$A$4:$AV$126,$L107,FALSE))</f>
        <v>-3386259.29563232</v>
      </c>
      <c r="N107" s="28">
        <f>IF(N95=0,0,VLOOKUP(N95,FAC_TOTALS_APTA!$A$4:$AV$126,$L107,FALSE))</f>
        <v>-5435549.0945448298</v>
      </c>
      <c r="O107" s="28">
        <f>IF(O95=0,0,VLOOKUP(O95,FAC_TOTALS_APTA!$A$4:$AV$126,$L107,FALSE))</f>
        <v>-3146505.98450016</v>
      </c>
      <c r="P107" s="28">
        <f>IF(P95=0,0,VLOOKUP(P95,FAC_TOTALS_APTA!$A$4:$AV$126,$L107,FALSE))</f>
        <v>-9622314.0931952596</v>
      </c>
      <c r="Q107" s="28">
        <f>IF(Q95=0,0,VLOOKUP(Q95,FAC_TOTALS_APTA!$A$4:$AV$126,$L107,FALSE))</f>
        <v>-12551793.3789124</v>
      </c>
      <c r="R107" s="28">
        <f>IF(R95=0,0,VLOOKUP(R95,FAC_TOTALS_APTA!$A$4:$AV$126,$L107,FALSE))</f>
        <v>-21236698.587262899</v>
      </c>
      <c r="S107" s="28">
        <f>IF(S95=0,0,VLOOKUP(S95,FAC_TOTALS_APTA!$A$4:$AV$126,$L107,FALSE))</f>
        <v>0</v>
      </c>
      <c r="T107" s="28">
        <f>IF(T95=0,0,VLOOKUP(T95,FAC_TOTALS_APTA!$A$4:$AV$126,$L107,FALSE))</f>
        <v>0</v>
      </c>
      <c r="U107" s="28">
        <f>IF(U95=0,0,VLOOKUP(U95,FAC_TOTALS_APTA!$A$4:$AV$126,$L107,FALSE))</f>
        <v>0</v>
      </c>
      <c r="V107" s="28">
        <f>IF(V95=0,0,VLOOKUP(V95,FAC_TOTALS_APTA!$A$4:$AV$126,$L107,FALSE))</f>
        <v>0</v>
      </c>
      <c r="W107" s="28">
        <f>IF(W95=0,0,VLOOKUP(W95,FAC_TOTALS_APTA!$A$4:$AV$126,$L107,FALSE))</f>
        <v>0</v>
      </c>
      <c r="X107" s="28">
        <f>IF(X95=0,0,VLOOKUP(X95,FAC_TOTALS_APTA!$A$4:$AV$126,$L107,FALSE))</f>
        <v>0</v>
      </c>
      <c r="Y107" s="28">
        <f>IF(Y95=0,0,VLOOKUP(Y95,FAC_TOTALS_APTA!$A$4:$AV$126,$L107,FALSE))</f>
        <v>0</v>
      </c>
      <c r="Z107" s="28">
        <f>IF(Z95=0,0,VLOOKUP(Z95,FAC_TOTALS_APTA!$A$4:$AV$126,$L107,FALSE))</f>
        <v>0</v>
      </c>
      <c r="AA107" s="28">
        <f>IF(AA95=0,0,VLOOKUP(AA95,FAC_TOTALS_APTA!$A$4:$AV$126,$L107,FALSE))</f>
        <v>0</v>
      </c>
      <c r="AB107" s="28">
        <f>IF(AB95=0,0,VLOOKUP(AB95,FAC_TOTALS_APTA!$A$4:$AV$126,$L107,FALSE))</f>
        <v>0</v>
      </c>
      <c r="AC107" s="31">
        <f t="shared" si="30"/>
        <v>-55379120.434047863</v>
      </c>
      <c r="AD107" s="32">
        <f>AC107/G111</f>
        <v>-5.0525838458646964E-2</v>
      </c>
    </row>
    <row r="108" spans="1:31" x14ac:dyDescent="0.25">
      <c r="B108" s="24" t="s">
        <v>64</v>
      </c>
      <c r="C108" s="27"/>
      <c r="D108" s="103" t="s">
        <v>43</v>
      </c>
      <c r="E108" s="54"/>
      <c r="F108" s="5">
        <f>MATCH($D108,FAC_TOTALS_APTA!$A$2:$AV$2,)</f>
        <v>24</v>
      </c>
      <c r="G108" s="124">
        <f>VLOOKUP(G95,FAC_TOTALS_APTA!$A$4:$AV$126,$F108,FALSE)</f>
        <v>0</v>
      </c>
      <c r="H108" s="124">
        <f>VLOOKUP(H95,FAC_TOTALS_APTA!$A$4:$AV$126,$F108,FALSE)</f>
        <v>1</v>
      </c>
      <c r="I108" s="29" t="str">
        <f t="shared" si="27"/>
        <v>-</v>
      </c>
      <c r="J108" s="30" t="str">
        <f t="shared" ref="J108:J109" si="31">IF(C108="Log","_log","")</f>
        <v/>
      </c>
      <c r="K108" s="30" t="str">
        <f t="shared" si="29"/>
        <v>BIKE_SHARE_FAC</v>
      </c>
      <c r="L108" s="5">
        <f>MATCH($K108,FAC_TOTALS_APTA!$A$2:$AT$2,)</f>
        <v>38</v>
      </c>
      <c r="M108" s="28">
        <f>IF(M95=0,0,VLOOKUP(M95,FAC_TOTALS_APTA!$A$4:$AV$126,$L108,FALSE))</f>
        <v>7699560.1675474802</v>
      </c>
      <c r="N108" s="28">
        <f>IF(N95=0,0,VLOOKUP(N95,FAC_TOTALS_APTA!$A$4:$AV$126,$L108,FALSE))</f>
        <v>0</v>
      </c>
      <c r="O108" s="28">
        <f>IF(O95=0,0,VLOOKUP(O95,FAC_TOTALS_APTA!$A$4:$AV$126,$L108,FALSE))</f>
        <v>0</v>
      </c>
      <c r="P108" s="28">
        <f>IF(P95=0,0,VLOOKUP(P95,FAC_TOTALS_APTA!$A$4:$AV$126,$L108,FALSE))</f>
        <v>0</v>
      </c>
      <c r="Q108" s="28">
        <f>IF(Q95=0,0,VLOOKUP(Q95,FAC_TOTALS_APTA!$A$4:$AV$126,$L108,FALSE))</f>
        <v>0</v>
      </c>
      <c r="R108" s="28">
        <f>IF(R95=0,0,VLOOKUP(R95,FAC_TOTALS_APTA!$A$4:$AV$126,$L108,FALSE))</f>
        <v>0</v>
      </c>
      <c r="S108" s="28">
        <f>IF(S95=0,0,VLOOKUP(S95,FAC_TOTALS_APTA!$A$4:$AV$126,$L108,FALSE))</f>
        <v>0</v>
      </c>
      <c r="T108" s="28">
        <f>IF(T95=0,0,VLOOKUP(T95,FAC_TOTALS_APTA!$A$4:$AV$126,$L108,FALSE))</f>
        <v>0</v>
      </c>
      <c r="U108" s="28">
        <f>IF(U95=0,0,VLOOKUP(U95,FAC_TOTALS_APTA!$A$4:$AV$126,$L108,FALSE))</f>
        <v>0</v>
      </c>
      <c r="V108" s="28">
        <f>IF(V95=0,0,VLOOKUP(V95,FAC_TOTALS_APTA!$A$4:$AV$126,$L108,FALSE))</f>
        <v>0</v>
      </c>
      <c r="W108" s="28">
        <f>IF(W95=0,0,VLOOKUP(W95,FAC_TOTALS_APTA!$A$4:$AV$126,$L108,FALSE))</f>
        <v>0</v>
      </c>
      <c r="X108" s="28">
        <f>IF(X95=0,0,VLOOKUP(X95,FAC_TOTALS_APTA!$A$4:$AV$126,$L108,FALSE))</f>
        <v>0</v>
      </c>
      <c r="Y108" s="28">
        <f>IF(Y95=0,0,VLOOKUP(Y95,FAC_TOTALS_APTA!$A$4:$AV$126,$L108,FALSE))</f>
        <v>0</v>
      </c>
      <c r="Z108" s="28">
        <f>IF(Z95=0,0,VLOOKUP(Z95,FAC_TOTALS_APTA!$A$4:$AV$126,$L108,FALSE))</f>
        <v>0</v>
      </c>
      <c r="AA108" s="28">
        <f>IF(AA95=0,0,VLOOKUP(AA95,FAC_TOTALS_APTA!$A$4:$AV$126,$L108,FALSE))</f>
        <v>0</v>
      </c>
      <c r="AB108" s="28">
        <f>IF(AB95=0,0,VLOOKUP(AB95,FAC_TOTALS_APTA!$A$4:$AV$126,$L108,FALSE))</f>
        <v>0</v>
      </c>
      <c r="AC108" s="31">
        <f t="shared" si="30"/>
        <v>7699560.1675474802</v>
      </c>
      <c r="AD108" s="32">
        <f>AC108/G111</f>
        <v>7.0247907546931278E-3</v>
      </c>
    </row>
    <row r="109" spans="1:31" x14ac:dyDescent="0.25">
      <c r="B109" s="7" t="s">
        <v>65</v>
      </c>
      <c r="C109" s="26"/>
      <c r="D109" s="128" t="s">
        <v>44</v>
      </c>
      <c r="E109" s="55"/>
      <c r="F109" s="6">
        <f>MATCH($D109,FAC_TOTALS_APTA!$A$2:$AV$2,)</f>
        <v>25</v>
      </c>
      <c r="G109" s="130">
        <f>VLOOKUP(G95,FAC_TOTALS_APTA!$A$4:$AV$126,$F109,FALSE)</f>
        <v>0</v>
      </c>
      <c r="H109" s="130">
        <f>VLOOKUP(H95,FAC_TOTALS_APTA!$A$4:$AV$126,$F109,FALSE)</f>
        <v>0</v>
      </c>
      <c r="I109" s="35" t="str">
        <f t="shared" si="27"/>
        <v>-</v>
      </c>
      <c r="J109" s="36" t="str">
        <f t="shared" si="31"/>
        <v/>
      </c>
      <c r="K109" s="36" t="str">
        <f t="shared" si="29"/>
        <v>scooter_flag_FAC</v>
      </c>
      <c r="L109" s="6">
        <f>MATCH($K109,FAC_TOTALS_APTA!$A$2:$AT$2,)</f>
        <v>39</v>
      </c>
      <c r="M109" s="37">
        <f>IF(M95=0,0,VLOOKUP(M95,FAC_TOTALS_APTA!$A$4:$AV$126,$L109,FALSE))</f>
        <v>0</v>
      </c>
      <c r="N109" s="37">
        <f>IF(N95=0,0,VLOOKUP(N95,FAC_TOTALS_APTA!$A$4:$AV$126,$L109,FALSE))</f>
        <v>0</v>
      </c>
      <c r="O109" s="37">
        <f>IF(O95=0,0,VLOOKUP(O95,FAC_TOTALS_APTA!$A$4:$AV$126,$L109,FALSE))</f>
        <v>0</v>
      </c>
      <c r="P109" s="37">
        <f>IF(P95=0,0,VLOOKUP(P95,FAC_TOTALS_APTA!$A$4:$AV$126,$L109,FALSE))</f>
        <v>0</v>
      </c>
      <c r="Q109" s="37">
        <f>IF(Q95=0,0,VLOOKUP(Q95,FAC_TOTALS_APTA!$A$4:$AV$126,$L109,FALSE))</f>
        <v>0</v>
      </c>
      <c r="R109" s="37">
        <f>IF(R95=0,0,VLOOKUP(R95,FAC_TOTALS_APTA!$A$4:$AV$126,$L109,FALSE))</f>
        <v>0</v>
      </c>
      <c r="S109" s="37">
        <f>IF(S95=0,0,VLOOKUP(S95,FAC_TOTALS_APTA!$A$4:$AV$126,$L109,FALSE))</f>
        <v>0</v>
      </c>
      <c r="T109" s="37">
        <f>IF(T95=0,0,VLOOKUP(T95,FAC_TOTALS_APTA!$A$4:$AV$126,$L109,FALSE))</f>
        <v>0</v>
      </c>
      <c r="U109" s="37">
        <f>IF(U95=0,0,VLOOKUP(U95,FAC_TOTALS_APTA!$A$4:$AV$126,$L109,FALSE))</f>
        <v>0</v>
      </c>
      <c r="V109" s="37">
        <f>IF(V95=0,0,VLOOKUP(V95,FAC_TOTALS_APTA!$A$4:$AV$126,$L109,FALSE))</f>
        <v>0</v>
      </c>
      <c r="W109" s="37">
        <f>IF(W95=0,0,VLOOKUP(W95,FAC_TOTALS_APTA!$A$4:$AV$126,$L109,FALSE))</f>
        <v>0</v>
      </c>
      <c r="X109" s="37">
        <f>IF(X95=0,0,VLOOKUP(X95,FAC_TOTALS_APTA!$A$4:$AV$126,$L109,FALSE))</f>
        <v>0</v>
      </c>
      <c r="Y109" s="37">
        <f>IF(Y95=0,0,VLOOKUP(Y95,FAC_TOTALS_APTA!$A$4:$AV$126,$L109,FALSE))</f>
        <v>0</v>
      </c>
      <c r="Z109" s="37">
        <f>IF(Z95=0,0,VLOOKUP(Z95,FAC_TOTALS_APTA!$A$4:$AV$126,$L109,FALSE))</f>
        <v>0</v>
      </c>
      <c r="AA109" s="37">
        <f>IF(AA95=0,0,VLOOKUP(AA95,FAC_TOTALS_APTA!$A$4:$AV$126,$L109,FALSE))</f>
        <v>0</v>
      </c>
      <c r="AB109" s="37">
        <f>IF(AB95=0,0,VLOOKUP(AB95,FAC_TOTALS_APTA!$A$4:$AV$126,$L109,FALSE))</f>
        <v>0</v>
      </c>
      <c r="AC109" s="38">
        <f t="shared" si="30"/>
        <v>0</v>
      </c>
      <c r="AD109" s="39">
        <f>AC109/G111</f>
        <v>0</v>
      </c>
    </row>
    <row r="110" spans="1:31" x14ac:dyDescent="0.25">
      <c r="B110" s="40" t="s">
        <v>53</v>
      </c>
      <c r="C110" s="41"/>
      <c r="D110" s="40" t="s">
        <v>45</v>
      </c>
      <c r="E110" s="42"/>
      <c r="F110" s="43"/>
      <c r="G110" s="140"/>
      <c r="H110" s="140"/>
      <c r="I110" s="45"/>
      <c r="J110" s="46"/>
      <c r="K110" s="46" t="str">
        <f t="shared" ref="K110" si="32">CONCATENATE(D110,J110,"_FAC")</f>
        <v>New_Reporter_FAC</v>
      </c>
      <c r="L110" s="43">
        <f>MATCH($K110,FAC_TOTALS_APTA!$A$2:$AT$2,)</f>
        <v>43</v>
      </c>
      <c r="M110" s="44">
        <f>IF(M95=0,0,VLOOKUP(M95,FAC_TOTALS_APTA!$A$4:$AV$126,$L110,FALSE))</f>
        <v>0</v>
      </c>
      <c r="N110" s="44">
        <f>IF(N95=0,0,VLOOKUP(N95,FAC_TOTALS_APTA!$A$4:$AV$126,$L110,FALSE))</f>
        <v>0</v>
      </c>
      <c r="O110" s="44">
        <f>IF(O95=0,0,VLOOKUP(O95,FAC_TOTALS_APTA!$A$4:$AV$126,$L110,FALSE))</f>
        <v>0</v>
      </c>
      <c r="P110" s="44">
        <f>IF(P95=0,0,VLOOKUP(P95,FAC_TOTALS_APTA!$A$4:$AV$126,$L110,FALSE))</f>
        <v>0</v>
      </c>
      <c r="Q110" s="44">
        <f>IF(Q95=0,0,VLOOKUP(Q95,FAC_TOTALS_APTA!$A$4:$AV$126,$L110,FALSE))</f>
        <v>0</v>
      </c>
      <c r="R110" s="44">
        <f>IF(R95=0,0,VLOOKUP(R95,FAC_TOTALS_APTA!$A$4:$AV$126,$L110,FALSE))</f>
        <v>0</v>
      </c>
      <c r="S110" s="44">
        <f>IF(S95=0,0,VLOOKUP(S95,FAC_TOTALS_APTA!$A$4:$AV$126,$L110,FALSE))</f>
        <v>0</v>
      </c>
      <c r="T110" s="44">
        <f>IF(T95=0,0,VLOOKUP(T95,FAC_TOTALS_APTA!$A$4:$AV$126,$L110,FALSE))</f>
        <v>0</v>
      </c>
      <c r="U110" s="44">
        <f>IF(U95=0,0,VLOOKUP(U95,FAC_TOTALS_APTA!$A$4:$AV$126,$L110,FALSE))</f>
        <v>0</v>
      </c>
      <c r="V110" s="44">
        <f>IF(V95=0,0,VLOOKUP(V95,FAC_TOTALS_APTA!$A$4:$AV$126,$L110,FALSE))</f>
        <v>0</v>
      </c>
      <c r="W110" s="44">
        <f>IF(W95=0,0,VLOOKUP(W95,FAC_TOTALS_APTA!$A$4:$AV$126,$L110,FALSE))</f>
        <v>0</v>
      </c>
      <c r="X110" s="44">
        <f>IF(X95=0,0,VLOOKUP(X95,FAC_TOTALS_APTA!$A$4:$AV$126,$L110,FALSE))</f>
        <v>0</v>
      </c>
      <c r="Y110" s="44">
        <f>IF(Y95=0,0,VLOOKUP(Y95,FAC_TOTALS_APTA!$A$4:$AV$126,$L110,FALSE))</f>
        <v>0</v>
      </c>
      <c r="Z110" s="44">
        <f>IF(Z95=0,0,VLOOKUP(Z95,FAC_TOTALS_APTA!$A$4:$AV$126,$L110,FALSE))</f>
        <v>0</v>
      </c>
      <c r="AA110" s="44">
        <f>IF(AA95=0,0,VLOOKUP(AA95,FAC_TOTALS_APTA!$A$4:$AV$126,$L110,FALSE))</f>
        <v>0</v>
      </c>
      <c r="AB110" s="44">
        <f>IF(AB95=0,0,VLOOKUP(AB95,FAC_TOTALS_APTA!$A$4:$AV$126,$L110,FALSE))</f>
        <v>0</v>
      </c>
      <c r="AC110" s="47">
        <f>SUM(M110:AB110)</f>
        <v>0</v>
      </c>
      <c r="AD110" s="48">
        <f>AC110/G112</f>
        <v>0</v>
      </c>
    </row>
    <row r="111" spans="1:31" s="106" customFormat="1" ht="15.75" customHeight="1" x14ac:dyDescent="0.25">
      <c r="A111" s="105"/>
      <c r="B111" s="24" t="s">
        <v>66</v>
      </c>
      <c r="C111" s="27"/>
      <c r="D111" s="5" t="s">
        <v>6</v>
      </c>
      <c r="E111" s="54"/>
      <c r="F111" s="5">
        <f>MATCH($D111,FAC_TOTALS_APTA!$A$2:$AT$2,)</f>
        <v>10</v>
      </c>
      <c r="G111" s="116">
        <f>VLOOKUP(G95,FAC_TOTALS_APTA!$A$4:$AV$126,$F111,FALSE)</f>
        <v>1096055446.5488601</v>
      </c>
      <c r="H111" s="116">
        <f>VLOOKUP(H95,FAC_TOTALS_APTA!$A$4:$AT$126,$F111,FALSE)</f>
        <v>917844669.58311605</v>
      </c>
      <c r="I111" s="111">
        <f t="shared" ref="I111" si="33">H111/G111-1</f>
        <v>-0.16259284831517851</v>
      </c>
      <c r="J111" s="30"/>
      <c r="K111" s="30"/>
      <c r="L111" s="5"/>
      <c r="M111" s="28" t="e">
        <f t="shared" ref="M111:AB111" si="34">SUM(M97:M104)</f>
        <v>#REF!</v>
      </c>
      <c r="N111" s="28" t="e">
        <f t="shared" si="34"/>
        <v>#REF!</v>
      </c>
      <c r="O111" s="28" t="e">
        <f t="shared" si="34"/>
        <v>#REF!</v>
      </c>
      <c r="P111" s="28" t="e">
        <f t="shared" si="34"/>
        <v>#REF!</v>
      </c>
      <c r="Q111" s="28" t="e">
        <f t="shared" si="34"/>
        <v>#REF!</v>
      </c>
      <c r="R111" s="28" t="e">
        <f t="shared" si="34"/>
        <v>#REF!</v>
      </c>
      <c r="S111" s="28">
        <f t="shared" si="34"/>
        <v>0</v>
      </c>
      <c r="T111" s="28">
        <f t="shared" si="34"/>
        <v>0</v>
      </c>
      <c r="U111" s="28">
        <f t="shared" si="34"/>
        <v>0</v>
      </c>
      <c r="V111" s="28">
        <f t="shared" si="34"/>
        <v>0</v>
      </c>
      <c r="W111" s="28">
        <f t="shared" si="34"/>
        <v>0</v>
      </c>
      <c r="X111" s="28">
        <f t="shared" si="34"/>
        <v>0</v>
      </c>
      <c r="Y111" s="28">
        <f t="shared" si="34"/>
        <v>0</v>
      </c>
      <c r="Z111" s="28">
        <f t="shared" si="34"/>
        <v>0</v>
      </c>
      <c r="AA111" s="28">
        <f t="shared" si="34"/>
        <v>0</v>
      </c>
      <c r="AB111" s="28">
        <f t="shared" si="34"/>
        <v>0</v>
      </c>
      <c r="AC111" s="31">
        <f>H111-G111</f>
        <v>-178210776.96574402</v>
      </c>
      <c r="AD111" s="32">
        <f>I111</f>
        <v>-0.16259284831517851</v>
      </c>
      <c r="AE111" s="105"/>
    </row>
    <row r="112" spans="1:31" ht="13.5" customHeight="1" thickBot="1" x14ac:dyDescent="0.3">
      <c r="B112" s="8" t="s">
        <v>50</v>
      </c>
      <c r="C112" s="22"/>
      <c r="D112" s="22" t="s">
        <v>4</v>
      </c>
      <c r="E112" s="22"/>
      <c r="F112" s="22">
        <f>MATCH($D112,FAC_TOTALS_APTA!$A$2:$AT$2,)</f>
        <v>8</v>
      </c>
      <c r="G112" s="113">
        <f>VLOOKUP(G95,FAC_TOTALS_APTA!$A$4:$AT$126,$F112,FALSE)</f>
        <v>1032661299</v>
      </c>
      <c r="H112" s="113">
        <f>VLOOKUP(H95,FAC_TOTALS_APTA!$A$4:$AT$126,$F112,FALSE)</f>
        <v>935808062.99999905</v>
      </c>
      <c r="I112" s="112">
        <f t="shared" ref="I112" si="35">H112/G112-1</f>
        <v>-9.3789934893261595E-2</v>
      </c>
      <c r="J112" s="49"/>
      <c r="K112" s="49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50">
        <f>H112-G112</f>
        <v>-96853236.000000954</v>
      </c>
      <c r="AD112" s="51">
        <f>I112</f>
        <v>-9.3789934893261595E-2</v>
      </c>
    </row>
    <row r="113" spans="2:30" ht="14.25" thickTop="1" thickBot="1" x14ac:dyDescent="0.3">
      <c r="B113" s="56" t="s">
        <v>67</v>
      </c>
      <c r="C113" s="57"/>
      <c r="D113" s="57"/>
      <c r="E113" s="58"/>
      <c r="F113" s="57"/>
      <c r="G113" s="153"/>
      <c r="H113" s="153"/>
      <c r="I113" s="59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1">
        <f>AD112-AD111</f>
        <v>6.8802913421916911E-2</v>
      </c>
    </row>
    <row r="114" spans="2:30" ht="13.5" thickTop="1" x14ac:dyDescent="0.25"/>
  </sheetData>
  <mergeCells count="8">
    <mergeCell ref="G92:I92"/>
    <mergeCell ref="AC92:AD92"/>
    <mergeCell ref="G8:I8"/>
    <mergeCell ref="AC8:AD8"/>
    <mergeCell ref="G36:I36"/>
    <mergeCell ref="AC36:AD36"/>
    <mergeCell ref="G64:I64"/>
    <mergeCell ref="AC64:AD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showGridLines="0" workbookViewId="0">
      <selection activeCell="D1" sqref="D1:D1048576"/>
    </sheetView>
  </sheetViews>
  <sheetFormatPr defaultColWidth="11" defaultRowHeight="12.75" x14ac:dyDescent="0.25"/>
  <cols>
    <col min="1" max="1" width="11" style="9"/>
    <col min="2" max="2" width="32.625" style="10" bestFit="1" customWidth="1"/>
    <col min="3" max="3" width="5.375" style="11" customWidth="1"/>
    <col min="4" max="4" width="25.375" style="11" customWidth="1"/>
    <col min="5" max="5" width="5.25" style="12" bestFit="1" customWidth="1"/>
    <col min="6" max="6" width="11" style="11" hidden="1" customWidth="1"/>
    <col min="7" max="8" width="11.75" style="11" bestFit="1" customWidth="1"/>
    <col min="9" max="9" width="6.75" style="13" bestFit="1" customWidth="1"/>
    <col min="10" max="10" width="11" style="11" hidden="1" customWidth="1"/>
    <col min="11" max="11" width="24.625" style="11" hidden="1" customWidth="1"/>
    <col min="12" max="12" width="12.625" style="11" hidden="1" customWidth="1"/>
    <col min="13" max="13" width="13.625" style="11" hidden="1" customWidth="1"/>
    <col min="14" max="14" width="13.125" style="11" hidden="1" customWidth="1"/>
    <col min="15" max="15" width="11.125" style="11" hidden="1" customWidth="1"/>
    <col min="16" max="28" width="11.625" style="11" hidden="1" customWidth="1"/>
    <col min="29" max="29" width="16.5" style="11" customWidth="1"/>
    <col min="30" max="30" width="12.125" style="11" customWidth="1"/>
    <col min="31" max="31" width="15.375" style="9" customWidth="1"/>
    <col min="32" max="16384" width="11" style="11"/>
  </cols>
  <sheetData>
    <row r="1" spans="1:31" x14ac:dyDescent="0.25">
      <c r="B1" s="10" t="s">
        <v>36</v>
      </c>
      <c r="C1" s="11">
        <v>2002</v>
      </c>
    </row>
    <row r="2" spans="1:31" x14ac:dyDescent="0.25">
      <c r="B2" s="10" t="s">
        <v>37</v>
      </c>
      <c r="C2" s="11">
        <v>2012</v>
      </c>
      <c r="D2" s="9"/>
    </row>
    <row r="3" spans="1:31" s="9" customFormat="1" x14ac:dyDescent="0.25">
      <c r="B3" s="17" t="s">
        <v>25</v>
      </c>
      <c r="E3" s="5"/>
      <c r="I3" s="16"/>
    </row>
    <row r="4" spans="1:31" x14ac:dyDescent="0.25">
      <c r="B4" s="14" t="s">
        <v>16</v>
      </c>
      <c r="C4" s="15" t="s">
        <v>17</v>
      </c>
      <c r="D4" s="9"/>
      <c r="E4" s="5"/>
      <c r="F4" s="9"/>
      <c r="G4" s="9"/>
      <c r="H4" s="9"/>
      <c r="I4" s="16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1" x14ac:dyDescent="0.25">
      <c r="B5" s="14"/>
      <c r="C5" s="15"/>
      <c r="D5" s="9"/>
      <c r="E5" s="5"/>
      <c r="F5" s="9"/>
      <c r="G5" s="9"/>
      <c r="H5" s="9"/>
      <c r="I5" s="16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1" x14ac:dyDescent="0.25">
      <c r="B6" s="17" t="s">
        <v>15</v>
      </c>
      <c r="C6" s="18">
        <v>1</v>
      </c>
      <c r="D6" s="9"/>
      <c r="E6" s="5"/>
      <c r="F6" s="9"/>
      <c r="G6" s="9"/>
      <c r="H6" s="9"/>
      <c r="I6" s="1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1" ht="13.5" thickBot="1" x14ac:dyDescent="0.3">
      <c r="B7" s="19" t="s">
        <v>32</v>
      </c>
      <c r="C7" s="20">
        <v>1</v>
      </c>
      <c r="D7" s="21"/>
      <c r="E7" s="22"/>
      <c r="F7" s="21"/>
      <c r="G7" s="21"/>
      <c r="H7" s="21"/>
      <c r="I7" s="23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1" ht="13.5" thickTop="1" x14ac:dyDescent="0.25">
      <c r="B8" s="24"/>
      <c r="C8" s="5"/>
      <c r="D8" s="61"/>
      <c r="E8" s="5"/>
      <c r="F8" s="5"/>
      <c r="G8" s="165" t="s">
        <v>51</v>
      </c>
      <c r="H8" s="165"/>
      <c r="I8" s="165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165" t="s">
        <v>55</v>
      </c>
      <c r="AD8" s="165"/>
    </row>
    <row r="9" spans="1:31" x14ac:dyDescent="0.25">
      <c r="B9" s="7" t="s">
        <v>18</v>
      </c>
      <c r="C9" s="26" t="s">
        <v>19</v>
      </c>
      <c r="D9" s="6" t="s">
        <v>20</v>
      </c>
      <c r="E9" s="6"/>
      <c r="F9" s="6"/>
      <c r="G9" s="26">
        <f>$C$1</f>
        <v>2002</v>
      </c>
      <c r="H9" s="26">
        <f>$C$2</f>
        <v>2012</v>
      </c>
      <c r="I9" s="26" t="s">
        <v>22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 t="s">
        <v>24</v>
      </c>
      <c r="AD9" s="26" t="s">
        <v>22</v>
      </c>
    </row>
    <row r="10" spans="1:31" s="12" customFormat="1" hidden="1" x14ac:dyDescent="0.25">
      <c r="A10" s="5"/>
      <c r="B10" s="24"/>
      <c r="C10" s="27"/>
      <c r="D10" s="5"/>
      <c r="E10" s="5"/>
      <c r="F10" s="5"/>
      <c r="G10" s="5"/>
      <c r="H10" s="5"/>
      <c r="I10" s="27"/>
      <c r="J10" s="5"/>
      <c r="K10" s="5"/>
      <c r="L10" s="5"/>
      <c r="M10" s="5">
        <v>1</v>
      </c>
      <c r="N10" s="5">
        <v>2</v>
      </c>
      <c r="O10" s="5">
        <v>3</v>
      </c>
      <c r="P10" s="5">
        <v>4</v>
      </c>
      <c r="Q10" s="5">
        <v>5</v>
      </c>
      <c r="R10" s="5">
        <v>6</v>
      </c>
      <c r="S10" s="5">
        <v>7</v>
      </c>
      <c r="T10" s="5">
        <v>8</v>
      </c>
      <c r="U10" s="5">
        <v>9</v>
      </c>
      <c r="V10" s="5">
        <v>10</v>
      </c>
      <c r="W10" s="5">
        <v>11</v>
      </c>
      <c r="X10" s="5">
        <v>12</v>
      </c>
      <c r="Y10" s="5">
        <v>13</v>
      </c>
      <c r="Z10" s="5">
        <v>14</v>
      </c>
      <c r="AA10" s="5">
        <v>15</v>
      </c>
      <c r="AB10" s="5">
        <v>16</v>
      </c>
      <c r="AC10" s="5"/>
      <c r="AD10" s="5"/>
      <c r="AE10" s="5"/>
    </row>
    <row r="11" spans="1:31" hidden="1" x14ac:dyDescent="0.25">
      <c r="B11" s="24"/>
      <c r="C11" s="27"/>
      <c r="D11" s="103"/>
      <c r="E11" s="5"/>
      <c r="F11" s="5"/>
      <c r="G11" s="5" t="str">
        <f>CONCATENATE($C6,"_",$C7,"_",G9)</f>
        <v>1_1_2002</v>
      </c>
      <c r="H11" s="5" t="str">
        <f>CONCATENATE($C6,"_",$C7,"_",H9)</f>
        <v>1_1_2012</v>
      </c>
      <c r="I11" s="27"/>
      <c r="J11" s="5"/>
      <c r="K11" s="5"/>
      <c r="L11" s="5"/>
      <c r="M11" s="5" t="str">
        <f>IF($G9+M10&gt;$H9,0,CONCATENATE($C6,"_",$C7,"_",$G9+M10))</f>
        <v>1_1_2003</v>
      </c>
      <c r="N11" s="5" t="str">
        <f t="shared" ref="N11:AB11" si="0">IF($G9+N10&gt;$H9,0,CONCATENATE($C6,"_",$C7,"_",$G9+N10))</f>
        <v>1_1_2004</v>
      </c>
      <c r="O11" s="5" t="str">
        <f t="shared" si="0"/>
        <v>1_1_2005</v>
      </c>
      <c r="P11" s="5" t="str">
        <f t="shared" si="0"/>
        <v>1_1_2006</v>
      </c>
      <c r="Q11" s="5" t="str">
        <f t="shared" si="0"/>
        <v>1_1_2007</v>
      </c>
      <c r="R11" s="5" t="str">
        <f t="shared" si="0"/>
        <v>1_1_2008</v>
      </c>
      <c r="S11" s="5" t="str">
        <f t="shared" si="0"/>
        <v>1_1_2009</v>
      </c>
      <c r="T11" s="5" t="str">
        <f t="shared" si="0"/>
        <v>1_1_2010</v>
      </c>
      <c r="U11" s="5" t="str">
        <f t="shared" si="0"/>
        <v>1_1_2011</v>
      </c>
      <c r="V11" s="5" t="str">
        <f t="shared" si="0"/>
        <v>1_1_2012</v>
      </c>
      <c r="W11" s="5">
        <f t="shared" si="0"/>
        <v>0</v>
      </c>
      <c r="X11" s="5">
        <f t="shared" si="0"/>
        <v>0</v>
      </c>
      <c r="Y11" s="5">
        <f t="shared" si="0"/>
        <v>0</v>
      </c>
      <c r="Z11" s="5">
        <f t="shared" si="0"/>
        <v>0</v>
      </c>
      <c r="AA11" s="5">
        <f t="shared" si="0"/>
        <v>0</v>
      </c>
      <c r="AB11" s="5">
        <f t="shared" si="0"/>
        <v>0</v>
      </c>
      <c r="AC11" s="5"/>
      <c r="AD11" s="5"/>
    </row>
    <row r="12" spans="1:31" hidden="1" x14ac:dyDescent="0.25">
      <c r="B12" s="24"/>
      <c r="C12" s="27"/>
      <c r="D12" s="103"/>
      <c r="E12" s="5"/>
      <c r="F12" s="5" t="s">
        <v>23</v>
      </c>
      <c r="G12" s="28"/>
      <c r="H12" s="28"/>
      <c r="I12" s="27"/>
      <c r="J12" s="5"/>
      <c r="K12" s="5"/>
      <c r="L12" s="5" t="s">
        <v>23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1" s="12" customFormat="1" x14ac:dyDescent="0.25">
      <c r="A13" s="5"/>
      <c r="B13" s="114" t="s">
        <v>31</v>
      </c>
      <c r="C13" s="115" t="s">
        <v>21</v>
      </c>
      <c r="D13" s="103" t="s">
        <v>84</v>
      </c>
      <c r="E13" s="54"/>
      <c r="F13" s="5">
        <f>MATCH($D13,FAC_TOTALS_APTA!$A$2:$AV$2,)</f>
        <v>12</v>
      </c>
      <c r="G13" s="28">
        <f>VLOOKUP(G11,FAC_TOTALS_APTA!$A$4:$AV$126,$F13,FALSE)</f>
        <v>49932404.401087999</v>
      </c>
      <c r="H13" s="28">
        <f>VLOOKUP(H11,FAC_TOTALS_APTA!$A$4:$AV$126,$F13,FALSE)</f>
        <v>60228514.526974499</v>
      </c>
      <c r="I13" s="29">
        <f>IFERROR(H13/G13-1,"-")</f>
        <v>0.20620096807639721</v>
      </c>
      <c r="J13" s="30" t="str">
        <f>IF(C13="Log","_log","")</f>
        <v>_log</v>
      </c>
      <c r="K13" s="30" t="str">
        <f>CONCATENATE(D13,J13,"_FAC")</f>
        <v>VRM_ADJ_log_FAC</v>
      </c>
      <c r="L13" s="5">
        <f>MATCH($K13,FAC_TOTALS_APTA!$A$2:$AT$2,)</f>
        <v>26</v>
      </c>
      <c r="M13" s="28">
        <f>IF(M11=0,0,VLOOKUP(M11,FAC_TOTALS_APTA!$A$4:$AV$126,$L13,FALSE))</f>
        <v>48035590.031682499</v>
      </c>
      <c r="N13" s="28">
        <f>IF(N11=0,0,VLOOKUP(N11,FAC_TOTALS_APTA!$A$4:$AV$126,$L13,FALSE))</f>
        <v>18251726.918065201</v>
      </c>
      <c r="O13" s="28">
        <f>IF(O11=0,0,VLOOKUP(O11,FAC_TOTALS_APTA!$A$4:$AV$126,$L13,FALSE))</f>
        <v>7170815.8368607396</v>
      </c>
      <c r="P13" s="28">
        <f>IF(P11=0,0,VLOOKUP(P11,FAC_TOTALS_APTA!$A$4:$AV$126,$L13,FALSE))</f>
        <v>34849597.503114901</v>
      </c>
      <c r="Q13" s="28">
        <f>IF(Q11=0,0,VLOOKUP(Q11,FAC_TOTALS_APTA!$A$4:$AV$126,$L13,FALSE))</f>
        <v>60059069.339260302</v>
      </c>
      <c r="R13" s="28">
        <f>IF(R11=0,0,VLOOKUP(R11,FAC_TOTALS_APTA!$A$4:$AV$126,$L13,FALSE))</f>
        <v>26148773.360611401</v>
      </c>
      <c r="S13" s="28">
        <f>IF(S11=0,0,VLOOKUP(S11,FAC_TOTALS_APTA!$A$4:$AV$126,$L13,FALSE))</f>
        <v>3500446.6726786001</v>
      </c>
      <c r="T13" s="28">
        <f>IF(T11=0,0,VLOOKUP(T11,FAC_TOTALS_APTA!$A$4:$AV$126,$L13,FALSE))</f>
        <v>-3436474.5826023002</v>
      </c>
      <c r="U13" s="28">
        <f>IF(U11=0,0,VLOOKUP(U11,FAC_TOTALS_APTA!$A$4:$AV$126,$L13,FALSE))</f>
        <v>4571682.4536136603</v>
      </c>
      <c r="V13" s="28">
        <f>IF(V11=0,0,VLOOKUP(V11,FAC_TOTALS_APTA!$A$4:$AV$126,$L13,FALSE))</f>
        <v>30120969.986064401</v>
      </c>
      <c r="W13" s="28">
        <f>IF(W11=0,0,VLOOKUP(W11,FAC_TOTALS_APTA!$A$4:$AV$126,$L13,FALSE))</f>
        <v>0</v>
      </c>
      <c r="X13" s="28">
        <f>IF(X11=0,0,VLOOKUP(X11,FAC_TOTALS_APTA!$A$4:$AV$126,$L13,FALSE))</f>
        <v>0</v>
      </c>
      <c r="Y13" s="28">
        <f>IF(Y11=0,0,VLOOKUP(Y11,FAC_TOTALS_APTA!$A$4:$AV$126,$L13,FALSE))</f>
        <v>0</v>
      </c>
      <c r="Z13" s="28">
        <f>IF(Z11=0,0,VLOOKUP(Z11,FAC_TOTALS_APTA!$A$4:$AV$126,$L13,FALSE))</f>
        <v>0</v>
      </c>
      <c r="AA13" s="28">
        <f>IF(AA11=0,0,VLOOKUP(AA11,FAC_TOTALS_APTA!$A$4:$AV$126,$L13,FALSE))</f>
        <v>0</v>
      </c>
      <c r="AB13" s="28">
        <f>IF(AB11=0,0,VLOOKUP(AB11,FAC_TOTALS_APTA!$A$4:$AV$126,$L13,FALSE))</f>
        <v>0</v>
      </c>
      <c r="AC13" s="31">
        <f>SUM(M13:AB13)</f>
        <v>229272197.51934943</v>
      </c>
      <c r="AD13" s="32">
        <f>AC13/G27</f>
        <v>0.22728846215315532</v>
      </c>
      <c r="AE13" s="5"/>
    </row>
    <row r="14" spans="1:31" s="12" customFormat="1" x14ac:dyDescent="0.25">
      <c r="A14" s="5"/>
      <c r="B14" s="114" t="s">
        <v>52</v>
      </c>
      <c r="C14" s="115" t="s">
        <v>21</v>
      </c>
      <c r="D14" s="103" t="s">
        <v>86</v>
      </c>
      <c r="E14" s="54"/>
      <c r="F14" s="5">
        <f>MATCH($D14,FAC_TOTALS_APTA!$A$2:$AV$2,)</f>
        <v>14</v>
      </c>
      <c r="G14" s="53">
        <f>VLOOKUP(G11,FAC_TOTALS_APTA!$A$4:$AV$126,$F14,FALSE)</f>
        <v>1.64428480391638</v>
      </c>
      <c r="H14" s="53">
        <f>VLOOKUP(H11,FAC_TOTALS_APTA!$A$4:$AV$126,$F14,FALSE)</f>
        <v>1.87757629079359</v>
      </c>
      <c r="I14" s="29">
        <f t="shared" ref="I14:I25" si="1">IFERROR(H14/G14-1,"-")</f>
        <v>0.14188021826970187</v>
      </c>
      <c r="J14" s="30" t="str">
        <f t="shared" ref="J14:J25" si="2">IF(C14="Log","_log","")</f>
        <v>_log</v>
      </c>
      <c r="K14" s="30" t="str">
        <f t="shared" ref="K14:K26" si="3">CONCATENATE(D14,J14,"_FAC")</f>
        <v>FARE_per_UPT_cleaned_2018_RAIL_log_FAC</v>
      </c>
      <c r="L14" s="5">
        <f>MATCH($K14,FAC_TOTALS_APTA!$A$2:$AT$2,)</f>
        <v>28</v>
      </c>
      <c r="M14" s="28">
        <f>IF(M11=0,0,VLOOKUP(M11,FAC_TOTALS_APTA!$A$4:$AV$126,$L14,FALSE))</f>
        <v>537082.98899944103</v>
      </c>
      <c r="N14" s="28">
        <f>IF(N11=0,0,VLOOKUP(N11,FAC_TOTALS_APTA!$A$4:$AV$126,$L14,FALSE))</f>
        <v>3871072.4236222501</v>
      </c>
      <c r="O14" s="28">
        <f>IF(O11=0,0,VLOOKUP(O11,FAC_TOTALS_APTA!$A$4:$AV$126,$L14,FALSE))</f>
        <v>-1937006.6709087901</v>
      </c>
      <c r="P14" s="28">
        <f>IF(P11=0,0,VLOOKUP(P11,FAC_TOTALS_APTA!$A$4:$AV$126,$L14,FALSE))</f>
        <v>-4221681.9968392299</v>
      </c>
      <c r="Q14" s="28">
        <f>IF(Q11=0,0,VLOOKUP(Q11,FAC_TOTALS_APTA!$A$4:$AV$126,$L14,FALSE))</f>
        <v>-1710708.5810368101</v>
      </c>
      <c r="R14" s="28">
        <f>IF(R11=0,0,VLOOKUP(R11,FAC_TOTALS_APTA!$A$4:$AV$126,$L14,FALSE))</f>
        <v>-7057727.4552140003</v>
      </c>
      <c r="S14" s="28">
        <f>IF(S11=0,0,VLOOKUP(S11,FAC_TOTALS_APTA!$A$4:$AV$126,$L14,FALSE))</f>
        <v>-14894089.915614</v>
      </c>
      <c r="T14" s="28">
        <f>IF(T11=0,0,VLOOKUP(T11,FAC_TOTALS_APTA!$A$4:$AV$126,$L14,FALSE))</f>
        <v>-141506.14247938499</v>
      </c>
      <c r="U14" s="28">
        <f>IF(U11=0,0,VLOOKUP(U11,FAC_TOTALS_APTA!$A$4:$AV$126,$L14,FALSE))</f>
        <v>-2101848.9542137701</v>
      </c>
      <c r="V14" s="28">
        <f>IF(V11=0,0,VLOOKUP(V11,FAC_TOTALS_APTA!$A$4:$AV$126,$L14,FALSE))</f>
        <v>-1291226.9931377401</v>
      </c>
      <c r="W14" s="28">
        <f>IF(W11=0,0,VLOOKUP(W11,FAC_TOTALS_APTA!$A$4:$AV$126,$L14,FALSE))</f>
        <v>0</v>
      </c>
      <c r="X14" s="28">
        <f>IF(X11=0,0,VLOOKUP(X11,FAC_TOTALS_APTA!$A$4:$AV$126,$L14,FALSE))</f>
        <v>0</v>
      </c>
      <c r="Y14" s="28">
        <f>IF(Y11=0,0,VLOOKUP(Y11,FAC_TOTALS_APTA!$A$4:$AV$126,$L14,FALSE))</f>
        <v>0</v>
      </c>
      <c r="Z14" s="28">
        <f>IF(Z11=0,0,VLOOKUP(Z11,FAC_TOTALS_APTA!$A$4:$AV$126,$L14,FALSE))</f>
        <v>0</v>
      </c>
      <c r="AA14" s="28">
        <f>IF(AA11=0,0,VLOOKUP(AA11,FAC_TOTALS_APTA!$A$4:$AV$126,$L14,FALSE))</f>
        <v>0</v>
      </c>
      <c r="AB14" s="28">
        <f>IF(AB11=0,0,VLOOKUP(AB11,FAC_TOTALS_APTA!$A$4:$AV$126,$L14,FALSE))</f>
        <v>0</v>
      </c>
      <c r="AC14" s="31">
        <f t="shared" ref="AC14:AC25" si="4">SUM(M14:AB14)</f>
        <v>-28947641.296822034</v>
      </c>
      <c r="AD14" s="32">
        <f>AC14/G27</f>
        <v>-2.8697177174134149E-2</v>
      </c>
      <c r="AE14" s="5"/>
    </row>
    <row r="15" spans="1:31" s="12" customFormat="1" x14ac:dyDescent="0.25">
      <c r="A15" s="5"/>
      <c r="B15" s="114" t="s">
        <v>79</v>
      </c>
      <c r="C15" s="115"/>
      <c r="D15" s="103" t="s">
        <v>77</v>
      </c>
      <c r="E15" s="117"/>
      <c r="F15" s="103" t="e">
        <f>MATCH($D15,FAC_TOTALS_APTA!$A$2:$AV$2,)</f>
        <v>#N/A</v>
      </c>
      <c r="G15" s="116" t="e">
        <f>VLOOKUP(G11,FAC_TOTALS_APTA!$A$4:$AV$126,$F15,FALSE)</f>
        <v>#REF!</v>
      </c>
      <c r="H15" s="116" t="e">
        <f>VLOOKUP(H11,FAC_TOTALS_APTA!$A$4:$AV$126,$F15,FALSE)</f>
        <v>#REF!</v>
      </c>
      <c r="I15" s="118" t="str">
        <f>IFERROR(H15/G15-1,"-")</f>
        <v>-</v>
      </c>
      <c r="J15" s="119" t="str">
        <f t="shared" si="2"/>
        <v/>
      </c>
      <c r="K15" s="119" t="str">
        <f t="shared" si="3"/>
        <v>RESTRUCTURE_FAC</v>
      </c>
      <c r="L15" s="103" t="e">
        <f>MATCH($K15,FAC_TOTALS_APTA!$A$2:$AT$2,)</f>
        <v>#N/A</v>
      </c>
      <c r="M15" s="116" t="e">
        <f>IF(M11=0,0,VLOOKUP(M11,FAC_TOTALS_APTA!$A$4:$AV$126,$L15,FALSE))</f>
        <v>#REF!</v>
      </c>
      <c r="N15" s="116" t="e">
        <f>IF(N11=0,0,VLOOKUP(N11,FAC_TOTALS_APTA!$A$4:$AV$126,$L15,FALSE))</f>
        <v>#REF!</v>
      </c>
      <c r="O15" s="116" t="e">
        <f>IF(O11=0,0,VLOOKUP(O11,FAC_TOTALS_APTA!$A$4:$AV$126,$L15,FALSE))</f>
        <v>#REF!</v>
      </c>
      <c r="P15" s="116" t="e">
        <f>IF(P11=0,0,VLOOKUP(P11,FAC_TOTALS_APTA!$A$4:$AV$126,$L15,FALSE))</f>
        <v>#REF!</v>
      </c>
      <c r="Q15" s="116" t="e">
        <f>IF(Q11=0,0,VLOOKUP(Q11,FAC_TOTALS_APTA!$A$4:$AV$126,$L15,FALSE))</f>
        <v>#REF!</v>
      </c>
      <c r="R15" s="116" t="e">
        <f>IF(R11=0,0,VLOOKUP(R11,FAC_TOTALS_APTA!$A$4:$AV$126,$L15,FALSE))</f>
        <v>#REF!</v>
      </c>
      <c r="S15" s="116" t="e">
        <f>IF(S11=0,0,VLOOKUP(S11,FAC_TOTALS_APTA!$A$4:$AV$126,$L15,FALSE))</f>
        <v>#REF!</v>
      </c>
      <c r="T15" s="116" t="e">
        <f>IF(T11=0,0,VLOOKUP(T11,FAC_TOTALS_APTA!$A$4:$AV$126,$L15,FALSE))</f>
        <v>#REF!</v>
      </c>
      <c r="U15" s="116" t="e">
        <f>IF(U11=0,0,VLOOKUP(U11,FAC_TOTALS_APTA!$A$4:$AV$126,$L15,FALSE))</f>
        <v>#REF!</v>
      </c>
      <c r="V15" s="116" t="e">
        <f>IF(V11=0,0,VLOOKUP(V11,FAC_TOTALS_APTA!$A$4:$AV$126,$L15,FALSE))</f>
        <v>#REF!</v>
      </c>
      <c r="W15" s="116">
        <f>IF(W11=0,0,VLOOKUP(W11,FAC_TOTALS_APTA!$A$4:$AV$126,$L15,FALSE))</f>
        <v>0</v>
      </c>
      <c r="X15" s="116">
        <f>IF(X11=0,0,VLOOKUP(X11,FAC_TOTALS_APTA!$A$4:$AV$126,$L15,FALSE))</f>
        <v>0</v>
      </c>
      <c r="Y15" s="116">
        <f>IF(Y11=0,0,VLOOKUP(Y11,FAC_TOTALS_APTA!$A$4:$AV$126,$L15,FALSE))</f>
        <v>0</v>
      </c>
      <c r="Z15" s="116">
        <f>IF(Z11=0,0,VLOOKUP(Z11,FAC_TOTALS_APTA!$A$4:$AV$126,$L15,FALSE))</f>
        <v>0</v>
      </c>
      <c r="AA15" s="116">
        <f>IF(AA11=0,0,VLOOKUP(AA11,FAC_TOTALS_APTA!$A$4:$AV$126,$L15,FALSE))</f>
        <v>0</v>
      </c>
      <c r="AB15" s="116">
        <f>IF(AB11=0,0,VLOOKUP(AB11,FAC_TOTALS_APTA!$A$4:$AV$126,$L15,FALSE))</f>
        <v>0</v>
      </c>
      <c r="AC15" s="120" t="e">
        <f t="shared" si="4"/>
        <v>#REF!</v>
      </c>
      <c r="AD15" s="121" t="e">
        <f>AC15/G28</f>
        <v>#REF!</v>
      </c>
      <c r="AE15" s="5"/>
    </row>
    <row r="16" spans="1:31" s="12" customFormat="1" x14ac:dyDescent="0.25">
      <c r="A16" s="5"/>
      <c r="B16" s="114" t="s">
        <v>80</v>
      </c>
      <c r="C16" s="115"/>
      <c r="D16" s="103" t="s">
        <v>76</v>
      </c>
      <c r="E16" s="117"/>
      <c r="F16" s="103">
        <f>MATCH($D16,FAC_TOTALS_APTA!$A$2:$AV$2,)</f>
        <v>21</v>
      </c>
      <c r="G16" s="116">
        <f>VLOOKUP(G11,FAC_TOTALS_APTA!$A$4:$AV$126,$F16,FALSE)</f>
        <v>0</v>
      </c>
      <c r="H16" s="116">
        <f>VLOOKUP(H11,FAC_TOTALS_APTA!$A$4:$AV$126,$F16,FALSE)</f>
        <v>0</v>
      </c>
      <c r="I16" s="118" t="str">
        <f>IFERROR(H16/G16-1,"-")</f>
        <v>-</v>
      </c>
      <c r="J16" s="119" t="str">
        <f t="shared" ref="J16" si="5">IF(C16="Log","_log","")</f>
        <v/>
      </c>
      <c r="K16" s="119" t="str">
        <f t="shared" ref="K16" si="6">CONCATENATE(D16,J16,"_FAC")</f>
        <v>MAINTENANCE_WMATA_FAC</v>
      </c>
      <c r="L16" s="103">
        <f>MATCH($K16,FAC_TOTALS_APTA!$A$2:$AT$2,)</f>
        <v>35</v>
      </c>
      <c r="M16" s="116">
        <f>IF(M12=0,0,VLOOKUP(M12,FAC_TOTALS_APTA!$A$4:$AV$126,$L16,FALSE))</f>
        <v>0</v>
      </c>
      <c r="N16" s="116">
        <f>IF(N12=0,0,VLOOKUP(N12,FAC_TOTALS_APTA!$A$4:$AV$126,$L16,FALSE))</f>
        <v>0</v>
      </c>
      <c r="O16" s="116">
        <f>IF(O12=0,0,VLOOKUP(O12,FAC_TOTALS_APTA!$A$4:$AV$126,$L16,FALSE))</f>
        <v>0</v>
      </c>
      <c r="P16" s="116">
        <f>IF(P12=0,0,VLOOKUP(P12,FAC_TOTALS_APTA!$A$4:$AV$126,$L16,FALSE))</f>
        <v>0</v>
      </c>
      <c r="Q16" s="116">
        <f>IF(Q12=0,0,VLOOKUP(Q12,FAC_TOTALS_APTA!$A$4:$AV$126,$L16,FALSE))</f>
        <v>0</v>
      </c>
      <c r="R16" s="116">
        <f>IF(R12=0,0,VLOOKUP(R12,FAC_TOTALS_APTA!$A$4:$AV$126,$L16,FALSE))</f>
        <v>0</v>
      </c>
      <c r="S16" s="116">
        <f>IF(S12=0,0,VLOOKUP(S12,FAC_TOTALS_APTA!$A$4:$AV$126,$L16,FALSE))</f>
        <v>0</v>
      </c>
      <c r="T16" s="116">
        <f>IF(T12=0,0,VLOOKUP(T12,FAC_TOTALS_APTA!$A$4:$AV$126,$L16,FALSE))</f>
        <v>0</v>
      </c>
      <c r="U16" s="116">
        <f>IF(U12=0,0,VLOOKUP(U12,FAC_TOTALS_APTA!$A$4:$AV$126,$L16,FALSE))</f>
        <v>0</v>
      </c>
      <c r="V16" s="116">
        <f>IF(V12=0,0,VLOOKUP(V12,FAC_TOTALS_APTA!$A$4:$AV$126,$L16,FALSE))</f>
        <v>0</v>
      </c>
      <c r="W16" s="116">
        <f>IF(W12=0,0,VLOOKUP(W12,FAC_TOTALS_APTA!$A$4:$AV$126,$L16,FALSE))</f>
        <v>0</v>
      </c>
      <c r="X16" s="116">
        <f>IF(X12=0,0,VLOOKUP(X12,FAC_TOTALS_APTA!$A$4:$AV$126,$L16,FALSE))</f>
        <v>0</v>
      </c>
      <c r="Y16" s="116">
        <f>IF(Y12=0,0,VLOOKUP(Y12,FAC_TOTALS_APTA!$A$4:$AV$126,$L16,FALSE))</f>
        <v>0</v>
      </c>
      <c r="Z16" s="116">
        <f>IF(Z12=0,0,VLOOKUP(Z12,FAC_TOTALS_APTA!$A$4:$AV$126,$L16,FALSE))</f>
        <v>0</v>
      </c>
      <c r="AA16" s="116">
        <f>IF(AA12=0,0,VLOOKUP(AA12,FAC_TOTALS_APTA!$A$4:$AV$126,$L16,FALSE))</f>
        <v>0</v>
      </c>
      <c r="AB16" s="116">
        <f>IF(AB12=0,0,VLOOKUP(AB12,FAC_TOTALS_APTA!$A$4:$AV$126,$L16,FALSE))</f>
        <v>0</v>
      </c>
      <c r="AC16" s="120">
        <f t="shared" ref="AC16" si="7">SUM(M16:AB16)</f>
        <v>0</v>
      </c>
      <c r="AD16" s="121">
        <f>AC16/G28</f>
        <v>0</v>
      </c>
      <c r="AE16" s="5"/>
    </row>
    <row r="17" spans="1:31" s="12" customFormat="1" x14ac:dyDescent="0.25">
      <c r="A17" s="5"/>
      <c r="B17" s="114" t="s">
        <v>48</v>
      </c>
      <c r="C17" s="115" t="s">
        <v>21</v>
      </c>
      <c r="D17" s="103" t="s">
        <v>8</v>
      </c>
      <c r="E17" s="54"/>
      <c r="F17" s="5">
        <f>MATCH($D17,FAC_TOTALS_APTA!$A$2:$AV$2,)</f>
        <v>15</v>
      </c>
      <c r="G17" s="28">
        <f>VLOOKUP(G11,FAC_TOTALS_APTA!$A$4:$AV$126,$F17,FALSE)</f>
        <v>8455732.9469062109</v>
      </c>
      <c r="H17" s="28">
        <f>VLOOKUP(H11,FAC_TOTALS_APTA!$A$4:$AV$126,$F17,FALSE)</f>
        <v>9265369.1436843593</v>
      </c>
      <c r="I17" s="29">
        <f t="shared" si="1"/>
        <v>9.5749972457961574E-2</v>
      </c>
      <c r="J17" s="30" t="str">
        <f t="shared" si="2"/>
        <v>_log</v>
      </c>
      <c r="K17" s="30" t="str">
        <f t="shared" si="3"/>
        <v>POP_EMP_log_FAC</v>
      </c>
      <c r="L17" s="5">
        <f>MATCH($K17,FAC_TOTALS_APTA!$A$2:$AT$2,)</f>
        <v>29</v>
      </c>
      <c r="M17" s="28">
        <f>IF(M11=0,0,VLOOKUP(M11,FAC_TOTALS_APTA!$A$4:$AV$126,$L17,FALSE))</f>
        <v>5504139.5435454696</v>
      </c>
      <c r="N17" s="28">
        <f>IF(N11=0,0,VLOOKUP(N11,FAC_TOTALS_APTA!$A$4:$AV$126,$L17,FALSE))</f>
        <v>6596446.4318935899</v>
      </c>
      <c r="O17" s="28">
        <f>IF(O11=0,0,VLOOKUP(O11,FAC_TOTALS_APTA!$A$4:$AV$126,$L17,FALSE))</f>
        <v>7166860.4993006401</v>
      </c>
      <c r="P17" s="28">
        <f>IF(P11=0,0,VLOOKUP(P11,FAC_TOTALS_APTA!$A$4:$AV$126,$L17,FALSE))</f>
        <v>9452186.7153412402</v>
      </c>
      <c r="Q17" s="28">
        <f>IF(Q11=0,0,VLOOKUP(Q11,FAC_TOTALS_APTA!$A$4:$AV$126,$L17,FALSE))</f>
        <v>2710578.96058603</v>
      </c>
      <c r="R17" s="28">
        <f>IF(R11=0,0,VLOOKUP(R11,FAC_TOTALS_APTA!$A$4:$AV$126,$L17,FALSE))</f>
        <v>2292984.3734571198</v>
      </c>
      <c r="S17" s="28">
        <f>IF(S11=0,0,VLOOKUP(S11,FAC_TOTALS_APTA!$A$4:$AV$126,$L17,FALSE))</f>
        <v>-751154.65285090904</v>
      </c>
      <c r="T17" s="28">
        <f>IF(T11=0,0,VLOOKUP(T11,FAC_TOTALS_APTA!$A$4:$AV$126,$L17,FALSE))</f>
        <v>993105.96047304396</v>
      </c>
      <c r="U17" s="28">
        <f>IF(U11=0,0,VLOOKUP(U11,FAC_TOTALS_APTA!$A$4:$AV$126,$L17,FALSE))</f>
        <v>3833413.9850134002</v>
      </c>
      <c r="V17" s="28">
        <f>IF(V11=0,0,VLOOKUP(V11,FAC_TOTALS_APTA!$A$4:$AV$126,$L17,FALSE))</f>
        <v>4862814.9941334696</v>
      </c>
      <c r="W17" s="28">
        <f>IF(W11=0,0,VLOOKUP(W11,FAC_TOTALS_APTA!$A$4:$AV$126,$L17,FALSE))</f>
        <v>0</v>
      </c>
      <c r="X17" s="28">
        <f>IF(X11=0,0,VLOOKUP(X11,FAC_TOTALS_APTA!$A$4:$AV$126,$L17,FALSE))</f>
        <v>0</v>
      </c>
      <c r="Y17" s="28">
        <f>IF(Y11=0,0,VLOOKUP(Y11,FAC_TOTALS_APTA!$A$4:$AV$126,$L17,FALSE))</f>
        <v>0</v>
      </c>
      <c r="Z17" s="28">
        <f>IF(Z11=0,0,VLOOKUP(Z11,FAC_TOTALS_APTA!$A$4:$AV$126,$L17,FALSE))</f>
        <v>0</v>
      </c>
      <c r="AA17" s="28">
        <f>IF(AA11=0,0,VLOOKUP(AA11,FAC_TOTALS_APTA!$A$4:$AV$126,$L17,FALSE))</f>
        <v>0</v>
      </c>
      <c r="AB17" s="28">
        <f>IF(AB11=0,0,VLOOKUP(AB11,FAC_TOTALS_APTA!$A$4:$AV$126,$L17,FALSE))</f>
        <v>0</v>
      </c>
      <c r="AC17" s="31">
        <f t="shared" si="4"/>
        <v>42661376.810893103</v>
      </c>
      <c r="AD17" s="32">
        <f>AC17/G27</f>
        <v>4.2292257123177107E-2</v>
      </c>
      <c r="AE17" s="5"/>
    </row>
    <row r="18" spans="1:31" s="12" customFormat="1" x14ac:dyDescent="0.25">
      <c r="A18" s="5"/>
      <c r="B18" s="24" t="s">
        <v>72</v>
      </c>
      <c r="C18" s="115"/>
      <c r="D18" s="103" t="s">
        <v>71</v>
      </c>
      <c r="E18" s="54"/>
      <c r="F18" s="5">
        <f>MATCH($D18,FAC_TOTALS_APTA!$A$2:$AV$2,)</f>
        <v>16</v>
      </c>
      <c r="G18" s="53">
        <f>VLOOKUP(G11,FAC_TOTALS_APTA!$A$4:$AV$126,$F18,FALSE)</f>
        <v>0.44345565364207301</v>
      </c>
      <c r="H18" s="53">
        <f>VLOOKUP(H11,FAC_TOTALS_APTA!$A$4:$AV$126,$F18,FALSE)</f>
        <v>0.44667552967074198</v>
      </c>
      <c r="I18" s="29">
        <f t="shared" si="1"/>
        <v>7.2608749087408331E-3</v>
      </c>
      <c r="J18" s="30" t="str">
        <f t="shared" si="2"/>
        <v/>
      </c>
      <c r="K18" s="30" t="str">
        <f t="shared" si="3"/>
        <v>TSD_POP_EMP_PCT_FAC</v>
      </c>
      <c r="L18" s="5">
        <f>MATCH($K18,FAC_TOTALS_APTA!$A$2:$AT$2,)</f>
        <v>30</v>
      </c>
      <c r="M18" s="28">
        <f>IF(M11=0,0,VLOOKUP(M11,FAC_TOTALS_APTA!$A$4:$AV$126,$L18,FALSE))</f>
        <v>-6797981.5472389404</v>
      </c>
      <c r="N18" s="28">
        <f>IF(N11=0,0,VLOOKUP(N11,FAC_TOTALS_APTA!$A$4:$AV$126,$L18,FALSE))</f>
        <v>-1854872.1410457001</v>
      </c>
      <c r="O18" s="28">
        <f>IF(O11=0,0,VLOOKUP(O11,FAC_TOTALS_APTA!$A$4:$AV$126,$L18,FALSE))</f>
        <v>-1328009.7739369001</v>
      </c>
      <c r="P18" s="28">
        <f>IF(P11=0,0,VLOOKUP(P11,FAC_TOTALS_APTA!$A$4:$AV$126,$L18,FALSE))</f>
        <v>-18145.67022842</v>
      </c>
      <c r="Q18" s="28">
        <f>IF(Q11=0,0,VLOOKUP(Q11,FAC_TOTALS_APTA!$A$4:$AV$126,$L18,FALSE))</f>
        <v>-11071199.1415899</v>
      </c>
      <c r="R18" s="28">
        <f>IF(R11=0,0,VLOOKUP(R11,FAC_TOTALS_APTA!$A$4:$AV$126,$L18,FALSE))</f>
        <v>4928955.19274149</v>
      </c>
      <c r="S18" s="28">
        <f>IF(S11=0,0,VLOOKUP(S11,FAC_TOTALS_APTA!$A$4:$AV$126,$L18,FALSE))</f>
        <v>1775485.9310089201</v>
      </c>
      <c r="T18" s="28">
        <f>IF(T11=0,0,VLOOKUP(T11,FAC_TOTALS_APTA!$A$4:$AV$126,$L18,FALSE))</f>
        <v>22493663.028499998</v>
      </c>
      <c r="U18" s="28">
        <f>IF(U11=0,0,VLOOKUP(U11,FAC_TOTALS_APTA!$A$4:$AV$126,$L18,FALSE))</f>
        <v>-7153915.7614099998</v>
      </c>
      <c r="V18" s="28">
        <f>IF(V11=0,0,VLOOKUP(V11,FAC_TOTALS_APTA!$A$4:$AV$126,$L18,FALSE))</f>
        <v>-6469656.9360272</v>
      </c>
      <c r="W18" s="28">
        <f>IF(W11=0,0,VLOOKUP(W11,FAC_TOTALS_APTA!$A$4:$AV$126,$L18,FALSE))</f>
        <v>0</v>
      </c>
      <c r="X18" s="28">
        <f>IF(X11=0,0,VLOOKUP(X11,FAC_TOTALS_APTA!$A$4:$AV$126,$L18,FALSE))</f>
        <v>0</v>
      </c>
      <c r="Y18" s="28">
        <f>IF(Y11=0,0,VLOOKUP(Y11,FAC_TOTALS_APTA!$A$4:$AV$126,$L18,FALSE))</f>
        <v>0</v>
      </c>
      <c r="Z18" s="28">
        <f>IF(Z11=0,0,VLOOKUP(Z11,FAC_TOTALS_APTA!$A$4:$AV$126,$L18,FALSE))</f>
        <v>0</v>
      </c>
      <c r="AA18" s="28">
        <f>IF(AA11=0,0,VLOOKUP(AA11,FAC_TOTALS_APTA!$A$4:$AV$126,$L18,FALSE))</f>
        <v>0</v>
      </c>
      <c r="AB18" s="28">
        <f>IF(AB11=0,0,VLOOKUP(AB11,FAC_TOTALS_APTA!$A$4:$AV$126,$L18,FALSE))</f>
        <v>0</v>
      </c>
      <c r="AC18" s="31">
        <f t="shared" si="4"/>
        <v>-5495676.8192266515</v>
      </c>
      <c r="AD18" s="32">
        <f>AC18/G27</f>
        <v>-5.4481264900309231E-3</v>
      </c>
      <c r="AE18" s="5"/>
    </row>
    <row r="19" spans="1:31" s="12" customFormat="1" x14ac:dyDescent="0.2">
      <c r="A19" s="5"/>
      <c r="B19" s="114" t="s">
        <v>49</v>
      </c>
      <c r="C19" s="115" t="s">
        <v>21</v>
      </c>
      <c r="D19" s="123" t="s">
        <v>81</v>
      </c>
      <c r="E19" s="54"/>
      <c r="F19" s="5">
        <f>MATCH($D19,FAC_TOTALS_APTA!$A$2:$AV$2,)</f>
        <v>17</v>
      </c>
      <c r="G19" s="33">
        <f>VLOOKUP(G11,FAC_TOTALS_APTA!$A$4:$AV$126,$F19,FALSE)</f>
        <v>1.9562821014237</v>
      </c>
      <c r="H19" s="33">
        <f>VLOOKUP(H11,FAC_TOTALS_APTA!$A$4:$AV$126,$F19,FALSE)</f>
        <v>4.0850684443871499</v>
      </c>
      <c r="I19" s="29">
        <f t="shared" si="1"/>
        <v>1.0881796349382373</v>
      </c>
      <c r="J19" s="30" t="str">
        <f t="shared" si="2"/>
        <v>_log</v>
      </c>
      <c r="K19" s="30" t="str">
        <f t="shared" si="3"/>
        <v>GAS_PRICE_2018_log_FAC</v>
      </c>
      <c r="L19" s="5">
        <f>MATCH($K19,FAC_TOTALS_APTA!$A$2:$AT$2,)</f>
        <v>31</v>
      </c>
      <c r="M19" s="28">
        <f>IF(M11=0,0,VLOOKUP(M11,FAC_TOTALS_APTA!$A$4:$AV$126,$L19,FALSE))</f>
        <v>17260440.754150201</v>
      </c>
      <c r="N19" s="28">
        <f>IF(N11=0,0,VLOOKUP(N11,FAC_TOTALS_APTA!$A$4:$AV$126,$L19,FALSE))</f>
        <v>18307716.610581599</v>
      </c>
      <c r="O19" s="28">
        <f>IF(O11=0,0,VLOOKUP(O11,FAC_TOTALS_APTA!$A$4:$AV$126,$L19,FALSE))</f>
        <v>24814673.8728645</v>
      </c>
      <c r="P19" s="28">
        <f>IF(P11=0,0,VLOOKUP(P11,FAC_TOTALS_APTA!$A$4:$AV$126,$L19,FALSE))</f>
        <v>14770616.7352858</v>
      </c>
      <c r="Q19" s="28">
        <f>IF(Q11=0,0,VLOOKUP(Q11,FAC_TOTALS_APTA!$A$4:$AV$126,$L19,FALSE))</f>
        <v>8193910.7557269204</v>
      </c>
      <c r="R19" s="28">
        <f>IF(R11=0,0,VLOOKUP(R11,FAC_TOTALS_APTA!$A$4:$AV$126,$L19,FALSE))</f>
        <v>20713918.106684599</v>
      </c>
      <c r="S19" s="28">
        <f>IF(S11=0,0,VLOOKUP(S11,FAC_TOTALS_APTA!$A$4:$AV$126,$L19,FALSE))</f>
        <v>-55807528.210685499</v>
      </c>
      <c r="T19" s="28">
        <f>IF(T11=0,0,VLOOKUP(T11,FAC_TOTALS_APTA!$A$4:$AV$126,$L19,FALSE))</f>
        <v>26024662.005449198</v>
      </c>
      <c r="U19" s="28">
        <f>IF(U11=0,0,VLOOKUP(U11,FAC_TOTALS_APTA!$A$4:$AV$126,$L19,FALSE))</f>
        <v>38371922.972565196</v>
      </c>
      <c r="V19" s="28">
        <f>IF(V11=0,0,VLOOKUP(V11,FAC_TOTALS_APTA!$A$4:$AV$126,$L19,FALSE))</f>
        <v>1423832.2140772</v>
      </c>
      <c r="W19" s="28">
        <f>IF(W11=0,0,VLOOKUP(W11,FAC_TOTALS_APTA!$A$4:$AV$126,$L19,FALSE))</f>
        <v>0</v>
      </c>
      <c r="X19" s="28">
        <f>IF(X11=0,0,VLOOKUP(X11,FAC_TOTALS_APTA!$A$4:$AV$126,$L19,FALSE))</f>
        <v>0</v>
      </c>
      <c r="Y19" s="28">
        <f>IF(Y11=0,0,VLOOKUP(Y11,FAC_TOTALS_APTA!$A$4:$AV$126,$L19,FALSE))</f>
        <v>0</v>
      </c>
      <c r="Z19" s="28">
        <f>IF(Z11=0,0,VLOOKUP(Z11,FAC_TOTALS_APTA!$A$4:$AV$126,$L19,FALSE))</f>
        <v>0</v>
      </c>
      <c r="AA19" s="28">
        <f>IF(AA11=0,0,VLOOKUP(AA11,FAC_TOTALS_APTA!$A$4:$AV$126,$L19,FALSE))</f>
        <v>0</v>
      </c>
      <c r="AB19" s="28">
        <f>IF(AB11=0,0,VLOOKUP(AB11,FAC_TOTALS_APTA!$A$4:$AV$126,$L19,FALSE))</f>
        <v>0</v>
      </c>
      <c r="AC19" s="31">
        <f t="shared" si="4"/>
        <v>114074165.81669971</v>
      </c>
      <c r="AD19" s="32">
        <f>AC19/G27</f>
        <v>0.1130871601546609</v>
      </c>
      <c r="AE19" s="5"/>
    </row>
    <row r="20" spans="1:31" s="12" customFormat="1" x14ac:dyDescent="0.25">
      <c r="A20" s="5"/>
      <c r="B20" s="114" t="s">
        <v>46</v>
      </c>
      <c r="C20" s="115" t="s">
        <v>21</v>
      </c>
      <c r="D20" s="103" t="s">
        <v>14</v>
      </c>
      <c r="E20" s="54"/>
      <c r="F20" s="5">
        <f>MATCH($D20,FAC_TOTALS_APTA!$A$2:$AV$2,)</f>
        <v>18</v>
      </c>
      <c r="G20" s="53">
        <f>VLOOKUP(G11,FAC_TOTALS_APTA!$A$4:$AV$126,$F20,FALSE)</f>
        <v>43683.908616914901</v>
      </c>
      <c r="H20" s="53">
        <f>VLOOKUP(H11,FAC_TOTALS_APTA!$A$4:$AV$126,$F20,FALSE)</f>
        <v>35332.063055995401</v>
      </c>
      <c r="I20" s="29">
        <f t="shared" si="1"/>
        <v>-0.19118814742885837</v>
      </c>
      <c r="J20" s="30" t="str">
        <f t="shared" si="2"/>
        <v>_log</v>
      </c>
      <c r="K20" s="30" t="str">
        <f t="shared" si="3"/>
        <v>TOTAL_MED_INC_INDIV_2018_log_FAC</v>
      </c>
      <c r="L20" s="5">
        <f>MATCH($K20,FAC_TOTALS_APTA!$A$2:$AT$2,)</f>
        <v>32</v>
      </c>
      <c r="M20" s="28">
        <f>IF(M11=0,0,VLOOKUP(M11,FAC_TOTALS_APTA!$A$4:$AV$126,$L20,FALSE))</f>
        <v>6809323.6394076599</v>
      </c>
      <c r="N20" s="28">
        <f>IF(N11=0,0,VLOOKUP(N11,FAC_TOTALS_APTA!$A$4:$AV$126,$L20,FALSE))</f>
        <v>9243352.3111121599</v>
      </c>
      <c r="O20" s="28">
        <f>IF(O11=0,0,VLOOKUP(O11,FAC_TOTALS_APTA!$A$4:$AV$126,$L20,FALSE))</f>
        <v>9008050.4459478091</v>
      </c>
      <c r="P20" s="28">
        <f>IF(P11=0,0,VLOOKUP(P11,FAC_TOTALS_APTA!$A$4:$AV$126,$L20,FALSE))</f>
        <v>14404006.976268699</v>
      </c>
      <c r="Q20" s="28">
        <f>IF(Q11=0,0,VLOOKUP(Q11,FAC_TOTALS_APTA!$A$4:$AV$126,$L20,FALSE))</f>
        <v>-4323588.2890206901</v>
      </c>
      <c r="R20" s="28">
        <f>IF(R11=0,0,VLOOKUP(R11,FAC_TOTALS_APTA!$A$4:$AV$126,$L20,FALSE))</f>
        <v>246203.76551058399</v>
      </c>
      <c r="S20" s="28">
        <f>IF(S11=0,0,VLOOKUP(S11,FAC_TOTALS_APTA!$A$4:$AV$126,$L20,FALSE))</f>
        <v>15332725.469013</v>
      </c>
      <c r="T20" s="28">
        <f>IF(T11=0,0,VLOOKUP(T11,FAC_TOTALS_APTA!$A$4:$AV$126,$L20,FALSE))</f>
        <v>8304436.8050475102</v>
      </c>
      <c r="U20" s="28">
        <f>IF(U11=0,0,VLOOKUP(U11,FAC_TOTALS_APTA!$A$4:$AV$126,$L20,FALSE))</f>
        <v>5885164.7480844297</v>
      </c>
      <c r="V20" s="28">
        <f>IF(V11=0,0,VLOOKUP(V11,FAC_TOTALS_APTA!$A$4:$AV$126,$L20,FALSE))</f>
        <v>3339912.7784982999</v>
      </c>
      <c r="W20" s="28">
        <f>IF(W11=0,0,VLOOKUP(W11,FAC_TOTALS_APTA!$A$4:$AV$126,$L20,FALSE))</f>
        <v>0</v>
      </c>
      <c r="X20" s="28">
        <f>IF(X11=0,0,VLOOKUP(X11,FAC_TOTALS_APTA!$A$4:$AV$126,$L20,FALSE))</f>
        <v>0</v>
      </c>
      <c r="Y20" s="28">
        <f>IF(Y11=0,0,VLOOKUP(Y11,FAC_TOTALS_APTA!$A$4:$AV$126,$L20,FALSE))</f>
        <v>0</v>
      </c>
      <c r="Z20" s="28">
        <f>IF(Z11=0,0,VLOOKUP(Z11,FAC_TOTALS_APTA!$A$4:$AV$126,$L20,FALSE))</f>
        <v>0</v>
      </c>
      <c r="AA20" s="28">
        <f>IF(AA11=0,0,VLOOKUP(AA11,FAC_TOTALS_APTA!$A$4:$AV$126,$L20,FALSE))</f>
        <v>0</v>
      </c>
      <c r="AB20" s="28">
        <f>IF(AB11=0,0,VLOOKUP(AB11,FAC_TOTALS_APTA!$A$4:$AV$126,$L20,FALSE))</f>
        <v>0</v>
      </c>
      <c r="AC20" s="31">
        <f t="shared" si="4"/>
        <v>68249588.649869472</v>
      </c>
      <c r="AD20" s="32">
        <f>AC20/G27</f>
        <v>6.7659071682710736E-2</v>
      </c>
      <c r="AE20" s="5"/>
    </row>
    <row r="21" spans="1:31" s="12" customFormat="1" x14ac:dyDescent="0.25">
      <c r="A21" s="5"/>
      <c r="B21" s="114" t="s">
        <v>62</v>
      </c>
      <c r="C21" s="115"/>
      <c r="D21" s="103" t="s">
        <v>9</v>
      </c>
      <c r="E21" s="54"/>
      <c r="F21" s="5">
        <f>MATCH($D21,FAC_TOTALS_APTA!$A$2:$AV$2,)</f>
        <v>19</v>
      </c>
      <c r="G21" s="28">
        <f>VLOOKUP(G11,FAC_TOTALS_APTA!$A$4:$AV$126,$F21,FALSE)</f>
        <v>11.084471518324801</v>
      </c>
      <c r="H21" s="28">
        <f>VLOOKUP(H11,FAC_TOTALS_APTA!$A$4:$AV$126,$F21,FALSE)</f>
        <v>11.244313444527</v>
      </c>
      <c r="I21" s="29">
        <f t="shared" si="1"/>
        <v>1.4420347053799576E-2</v>
      </c>
      <c r="J21" s="30" t="str">
        <f t="shared" si="2"/>
        <v/>
      </c>
      <c r="K21" s="30" t="str">
        <f t="shared" si="3"/>
        <v>PCT_HH_NO_VEH_FAC</v>
      </c>
      <c r="L21" s="5">
        <f>MATCH($K21,FAC_TOTALS_APTA!$A$2:$AT$2,)</f>
        <v>33</v>
      </c>
      <c r="M21" s="28">
        <f>IF(M11=0,0,VLOOKUP(M11,FAC_TOTALS_APTA!$A$4:$AV$126,$L21,FALSE))</f>
        <v>-1113953.69828919</v>
      </c>
      <c r="N21" s="28">
        <f>IF(N11=0,0,VLOOKUP(N11,FAC_TOTALS_APTA!$A$4:$AV$126,$L21,FALSE))</f>
        <v>-1098455.5929290301</v>
      </c>
      <c r="O21" s="28">
        <f>IF(O11=0,0,VLOOKUP(O11,FAC_TOTALS_APTA!$A$4:$AV$126,$L21,FALSE))</f>
        <v>-1231944.7125587701</v>
      </c>
      <c r="P21" s="28">
        <f>IF(P11=0,0,VLOOKUP(P11,FAC_TOTALS_APTA!$A$4:$AV$126,$L21,FALSE))</f>
        <v>-979430.24776140903</v>
      </c>
      <c r="Q21" s="28">
        <f>IF(Q11=0,0,VLOOKUP(Q11,FAC_TOTALS_APTA!$A$4:$AV$126,$L21,FALSE))</f>
        <v>-1996290.10046785</v>
      </c>
      <c r="R21" s="28">
        <f>IF(R11=0,0,VLOOKUP(R11,FAC_TOTALS_APTA!$A$4:$AV$126,$L21,FALSE))</f>
        <v>2161740.02086809</v>
      </c>
      <c r="S21" s="28">
        <f>IF(S11=0,0,VLOOKUP(S11,FAC_TOTALS_APTA!$A$4:$AV$126,$L21,FALSE))</f>
        <v>1911857.19157338</v>
      </c>
      <c r="T21" s="28">
        <f>IF(T11=0,0,VLOOKUP(T11,FAC_TOTALS_APTA!$A$4:$AV$126,$L21,FALSE))</f>
        <v>4400397.3156653903</v>
      </c>
      <c r="U21" s="28">
        <f>IF(U11=0,0,VLOOKUP(U11,FAC_TOTALS_APTA!$A$4:$AV$126,$L21,FALSE))</f>
        <v>4738423.24766941</v>
      </c>
      <c r="V21" s="28">
        <f>IF(V11=0,0,VLOOKUP(V11,FAC_TOTALS_APTA!$A$4:$AV$126,$L21,FALSE))</f>
        <v>-1859195.9974972699</v>
      </c>
      <c r="W21" s="28">
        <f>IF(W11=0,0,VLOOKUP(W11,FAC_TOTALS_APTA!$A$4:$AV$126,$L21,FALSE))</f>
        <v>0</v>
      </c>
      <c r="X21" s="28">
        <f>IF(X11=0,0,VLOOKUP(X11,FAC_TOTALS_APTA!$A$4:$AV$126,$L21,FALSE))</f>
        <v>0</v>
      </c>
      <c r="Y21" s="28">
        <f>IF(Y11=0,0,VLOOKUP(Y11,FAC_TOTALS_APTA!$A$4:$AV$126,$L21,FALSE))</f>
        <v>0</v>
      </c>
      <c r="Z21" s="28">
        <f>IF(Z11=0,0,VLOOKUP(Z11,FAC_TOTALS_APTA!$A$4:$AV$126,$L21,FALSE))</f>
        <v>0</v>
      </c>
      <c r="AA21" s="28">
        <f>IF(AA11=0,0,VLOOKUP(AA11,FAC_TOTALS_APTA!$A$4:$AV$126,$L21,FALSE))</f>
        <v>0</v>
      </c>
      <c r="AB21" s="28">
        <f>IF(AB11=0,0,VLOOKUP(AB11,FAC_TOTALS_APTA!$A$4:$AV$126,$L21,FALSE))</f>
        <v>0</v>
      </c>
      <c r="AC21" s="31">
        <f t="shared" si="4"/>
        <v>4933147.4262727518</v>
      </c>
      <c r="AD21" s="32">
        <f>AC21/G27</f>
        <v>4.8904642788086079E-3</v>
      </c>
      <c r="AE21" s="5"/>
    </row>
    <row r="22" spans="1:31" s="12" customFormat="1" x14ac:dyDescent="0.25">
      <c r="A22" s="5"/>
      <c r="B22" s="114" t="s">
        <v>47</v>
      </c>
      <c r="C22" s="115"/>
      <c r="D22" s="103" t="s">
        <v>28</v>
      </c>
      <c r="E22" s="54"/>
      <c r="F22" s="5">
        <f>MATCH($D22,FAC_TOTALS_APTA!$A$2:$AV$2,)</f>
        <v>20</v>
      </c>
      <c r="G22" s="33">
        <f>VLOOKUP(G11,FAC_TOTALS_APTA!$A$4:$AV$126,$F22,FALSE)</f>
        <v>3.902560944093</v>
      </c>
      <c r="H22" s="33">
        <f>VLOOKUP(H11,FAC_TOTALS_APTA!$A$4:$AV$126,$F22,FALSE)</f>
        <v>4.8858900437047801</v>
      </c>
      <c r="I22" s="29">
        <f t="shared" si="1"/>
        <v>0.25197020974141826</v>
      </c>
      <c r="J22" s="30" t="str">
        <f t="shared" si="2"/>
        <v/>
      </c>
      <c r="K22" s="30" t="str">
        <f t="shared" si="3"/>
        <v>JTW_HOME_PCT_FAC</v>
      </c>
      <c r="L22" s="5">
        <f>MATCH($K22,FAC_TOTALS_APTA!$A$2:$AT$2,)</f>
        <v>34</v>
      </c>
      <c r="M22" s="28">
        <f>IF(M11=0,0,VLOOKUP(M11,FAC_TOTALS_APTA!$A$4:$AV$126,$L22,FALSE))</f>
        <v>0</v>
      </c>
      <c r="N22" s="28">
        <f>IF(N11=0,0,VLOOKUP(N11,FAC_TOTALS_APTA!$A$4:$AV$126,$L22,FALSE))</f>
        <v>0</v>
      </c>
      <c r="O22" s="28">
        <f>IF(O11=0,0,VLOOKUP(O11,FAC_TOTALS_APTA!$A$4:$AV$126,$L22,FALSE))</f>
        <v>0</v>
      </c>
      <c r="P22" s="28">
        <f>IF(P11=0,0,VLOOKUP(P11,FAC_TOTALS_APTA!$A$4:$AV$126,$L22,FALSE))</f>
        <v>-2731152.0263521601</v>
      </c>
      <c r="Q22" s="28">
        <f>IF(Q11=0,0,VLOOKUP(Q11,FAC_TOTALS_APTA!$A$4:$AV$126,$L22,FALSE))</f>
        <v>-2311158.0425644601</v>
      </c>
      <c r="R22" s="28">
        <f>IF(R11=0,0,VLOOKUP(R11,FAC_TOTALS_APTA!$A$4:$AV$126,$L22,FALSE))</f>
        <v>-966956.81984119897</v>
      </c>
      <c r="S22" s="28">
        <f>IF(S11=0,0,VLOOKUP(S11,FAC_TOTALS_APTA!$A$4:$AV$126,$L22,FALSE))</f>
        <v>-1893292.2038383801</v>
      </c>
      <c r="T22" s="28">
        <f>IF(T11=0,0,VLOOKUP(T11,FAC_TOTALS_APTA!$A$4:$AV$126,$L22,FALSE))</f>
        <v>-2584438.8034570701</v>
      </c>
      <c r="U22" s="28">
        <f>IF(U11=0,0,VLOOKUP(U11,FAC_TOTALS_APTA!$A$4:$AV$126,$L22,FALSE))</f>
        <v>449212.22188396403</v>
      </c>
      <c r="V22" s="28">
        <f>IF(V11=0,0,VLOOKUP(V11,FAC_TOTALS_APTA!$A$4:$AV$126,$L22,FALSE))</f>
        <v>-719500.58823159395</v>
      </c>
      <c r="W22" s="28">
        <f>IF(W11=0,0,VLOOKUP(W11,FAC_TOTALS_APTA!$A$4:$AV$126,$L22,FALSE))</f>
        <v>0</v>
      </c>
      <c r="X22" s="28">
        <f>IF(X11=0,0,VLOOKUP(X11,FAC_TOTALS_APTA!$A$4:$AV$126,$L22,FALSE))</f>
        <v>0</v>
      </c>
      <c r="Y22" s="28">
        <f>IF(Y11=0,0,VLOOKUP(Y11,FAC_TOTALS_APTA!$A$4:$AV$126,$L22,FALSE))</f>
        <v>0</v>
      </c>
      <c r="Z22" s="28">
        <f>IF(Z11=0,0,VLOOKUP(Z11,FAC_TOTALS_APTA!$A$4:$AV$126,$L22,FALSE))</f>
        <v>0</v>
      </c>
      <c r="AA22" s="28">
        <f>IF(AA11=0,0,VLOOKUP(AA11,FAC_TOTALS_APTA!$A$4:$AV$126,$L22,FALSE))</f>
        <v>0</v>
      </c>
      <c r="AB22" s="28">
        <f>IF(AB11=0,0,VLOOKUP(AB11,FAC_TOTALS_APTA!$A$4:$AV$126,$L22,FALSE))</f>
        <v>0</v>
      </c>
      <c r="AC22" s="31">
        <f t="shared" si="4"/>
        <v>-10757286.262400899</v>
      </c>
      <c r="AD22" s="32">
        <f>AC22/G27</f>
        <v>-1.0664210828772721E-2</v>
      </c>
      <c r="AE22" s="5"/>
    </row>
    <row r="23" spans="1:31" s="12" customFormat="1" x14ac:dyDescent="0.25">
      <c r="A23" s="5"/>
      <c r="B23" s="114" t="s">
        <v>63</v>
      </c>
      <c r="C23" s="115"/>
      <c r="D23" s="125" t="s">
        <v>88</v>
      </c>
      <c r="E23" s="54"/>
      <c r="F23" s="5">
        <f>MATCH($D23,FAC_TOTALS_APTA!$A$2:$AV$2,)</f>
        <v>23</v>
      </c>
      <c r="G23" s="33">
        <f>VLOOKUP(G11,FAC_TOTALS_APTA!$A$4:$AV$126,$F23,FALSE)</f>
        <v>0</v>
      </c>
      <c r="H23" s="33">
        <f>VLOOKUP(H11,FAC_TOTALS_APTA!$A$4:$AV$126,$F23,FALSE)</f>
        <v>1.1136174129537499E-2</v>
      </c>
      <c r="I23" s="29" t="str">
        <f t="shared" si="1"/>
        <v>-</v>
      </c>
      <c r="J23" s="30"/>
      <c r="K23" s="30" t="str">
        <f t="shared" si="3"/>
        <v>TNC_TRIPS_PER_TRANSIT_TRIP_RAIL_FAC</v>
      </c>
      <c r="L23" s="5">
        <f>MATCH($K23,FAC_TOTALS_APTA!$A$2:$AT$2,)</f>
        <v>37</v>
      </c>
      <c r="M23" s="28">
        <f>IF(M11=0,0,VLOOKUP(M11,FAC_TOTALS_APTA!$A$4:$AV$126,$L23,FALSE))</f>
        <v>0</v>
      </c>
      <c r="N23" s="28">
        <f>IF(N11=0,0,VLOOKUP(N11,FAC_TOTALS_APTA!$A$4:$AV$126,$L23,FALSE))</f>
        <v>0</v>
      </c>
      <c r="O23" s="28">
        <f>IF(O11=0,0,VLOOKUP(O11,FAC_TOTALS_APTA!$A$4:$AV$126,$L23,FALSE))</f>
        <v>0</v>
      </c>
      <c r="P23" s="28">
        <f>IF(P11=0,0,VLOOKUP(P11,FAC_TOTALS_APTA!$A$4:$AV$126,$L23,FALSE))</f>
        <v>0</v>
      </c>
      <c r="Q23" s="28">
        <f>IF(Q11=0,0,VLOOKUP(Q11,FAC_TOTALS_APTA!$A$4:$AV$126,$L23,FALSE))</f>
        <v>0</v>
      </c>
      <c r="R23" s="28">
        <f>IF(R11=0,0,VLOOKUP(R11,FAC_TOTALS_APTA!$A$4:$AV$126,$L23,FALSE))</f>
        <v>0</v>
      </c>
      <c r="S23" s="28">
        <f>IF(S11=0,0,VLOOKUP(S11,FAC_TOTALS_APTA!$A$4:$AV$126,$L23,FALSE))</f>
        <v>0</v>
      </c>
      <c r="T23" s="28">
        <f>IF(T11=0,0,VLOOKUP(T11,FAC_TOTALS_APTA!$A$4:$AV$126,$L23,FALSE))</f>
        <v>0</v>
      </c>
      <c r="U23" s="28">
        <f>IF(U11=0,0,VLOOKUP(U11,FAC_TOTALS_APTA!$A$4:$AV$126,$L23,FALSE))</f>
        <v>0</v>
      </c>
      <c r="V23" s="28">
        <f>IF(V11=0,0,VLOOKUP(V11,FAC_TOTALS_APTA!$A$4:$AV$126,$L23,FALSE))</f>
        <v>-96880.243512591798</v>
      </c>
      <c r="W23" s="28">
        <f>IF(W11=0,0,VLOOKUP(W11,FAC_TOTALS_APTA!$A$4:$AV$126,$L23,FALSE))</f>
        <v>0</v>
      </c>
      <c r="X23" s="28">
        <f>IF(X11=0,0,VLOOKUP(X11,FAC_TOTALS_APTA!$A$4:$AV$126,$L23,FALSE))</f>
        <v>0</v>
      </c>
      <c r="Y23" s="28">
        <f>IF(Y11=0,0,VLOOKUP(Y11,FAC_TOTALS_APTA!$A$4:$AV$126,$L23,FALSE))</f>
        <v>0</v>
      </c>
      <c r="Z23" s="28">
        <f>IF(Z11=0,0,VLOOKUP(Z11,FAC_TOTALS_APTA!$A$4:$AV$126,$L23,FALSE))</f>
        <v>0</v>
      </c>
      <c r="AA23" s="28">
        <f>IF(AA11=0,0,VLOOKUP(AA11,FAC_TOTALS_APTA!$A$4:$AV$126,$L23,FALSE))</f>
        <v>0</v>
      </c>
      <c r="AB23" s="28">
        <f>IF(AB11=0,0,VLOOKUP(AB11,FAC_TOTALS_APTA!$A$4:$AV$126,$L23,FALSE))</f>
        <v>0</v>
      </c>
      <c r="AC23" s="31">
        <f t="shared" si="4"/>
        <v>-96880.243512591798</v>
      </c>
      <c r="AD23" s="32">
        <f>AC23/G27</f>
        <v>-9.6042005089351642E-5</v>
      </c>
      <c r="AE23" s="5"/>
    </row>
    <row r="24" spans="1:31" s="12" customFormat="1" x14ac:dyDescent="0.25">
      <c r="A24" s="5"/>
      <c r="B24" s="114" t="s">
        <v>64</v>
      </c>
      <c r="C24" s="115"/>
      <c r="D24" s="103" t="s">
        <v>43</v>
      </c>
      <c r="E24" s="54"/>
      <c r="F24" s="5">
        <f>MATCH($D24,FAC_TOTALS_APTA!$A$2:$AV$2,)</f>
        <v>24</v>
      </c>
      <c r="G24" s="33">
        <f>VLOOKUP(G11,FAC_TOTALS_APTA!$A$4:$AV$126,$F24,FALSE)</f>
        <v>0</v>
      </c>
      <c r="H24" s="33">
        <f>VLOOKUP(H11,FAC_TOTALS_APTA!$A$4:$AV$126,$F24,FALSE)</f>
        <v>0.36463924263986802</v>
      </c>
      <c r="I24" s="29" t="str">
        <f t="shared" si="1"/>
        <v>-</v>
      </c>
      <c r="J24" s="30" t="str">
        <f t="shared" si="2"/>
        <v/>
      </c>
      <c r="K24" s="30" t="str">
        <f t="shared" si="3"/>
        <v>BIKE_SHARE_FAC</v>
      </c>
      <c r="L24" s="5">
        <f>MATCH($K24,FAC_TOTALS_APTA!$A$2:$AT$2,)</f>
        <v>38</v>
      </c>
      <c r="M24" s="28">
        <f>IF(M11=0,0,VLOOKUP(M11,FAC_TOTALS_APTA!$A$4:$AV$126,$L24,FALSE))</f>
        <v>0</v>
      </c>
      <c r="N24" s="28">
        <f>IF(N11=0,0,VLOOKUP(N11,FAC_TOTALS_APTA!$A$4:$AV$126,$L24,FALSE))</f>
        <v>0</v>
      </c>
      <c r="O24" s="28">
        <f>IF(O11=0,0,VLOOKUP(O11,FAC_TOTALS_APTA!$A$4:$AV$126,$L24,FALSE))</f>
        <v>0</v>
      </c>
      <c r="P24" s="28">
        <f>IF(P11=0,0,VLOOKUP(P11,FAC_TOTALS_APTA!$A$4:$AV$126,$L24,FALSE))</f>
        <v>0</v>
      </c>
      <c r="Q24" s="28">
        <f>IF(Q11=0,0,VLOOKUP(Q11,FAC_TOTALS_APTA!$A$4:$AV$126,$L24,FALSE))</f>
        <v>0</v>
      </c>
      <c r="R24" s="28">
        <f>IF(R11=0,0,VLOOKUP(R11,FAC_TOTALS_APTA!$A$4:$AV$126,$L24,FALSE))</f>
        <v>2119341.5029855799</v>
      </c>
      <c r="S24" s="28">
        <f>IF(S11=0,0,VLOOKUP(S11,FAC_TOTALS_APTA!$A$4:$AV$126,$L24,FALSE))</f>
        <v>0</v>
      </c>
      <c r="T24" s="28">
        <f>IF(T11=0,0,VLOOKUP(T11,FAC_TOTALS_APTA!$A$4:$AV$126,$L24,FALSE))</f>
        <v>221391.02815108301</v>
      </c>
      <c r="U24" s="28">
        <f>IF(U11=0,0,VLOOKUP(U11,FAC_TOTALS_APTA!$A$4:$AV$126,$L24,FALSE))</f>
        <v>1769571.31534939</v>
      </c>
      <c r="V24" s="28">
        <f>IF(V11=0,0,VLOOKUP(V11,FAC_TOTALS_APTA!$A$4:$AV$126,$L24,FALSE))</f>
        <v>80434.944558956398</v>
      </c>
      <c r="W24" s="28">
        <f>IF(W11=0,0,VLOOKUP(W11,FAC_TOTALS_APTA!$A$4:$AV$126,$L24,FALSE))</f>
        <v>0</v>
      </c>
      <c r="X24" s="28">
        <f>IF(X11=0,0,VLOOKUP(X11,FAC_TOTALS_APTA!$A$4:$AV$126,$L24,FALSE))</f>
        <v>0</v>
      </c>
      <c r="Y24" s="28">
        <f>IF(Y11=0,0,VLOOKUP(Y11,FAC_TOTALS_APTA!$A$4:$AV$126,$L24,FALSE))</f>
        <v>0</v>
      </c>
      <c r="Z24" s="28">
        <f>IF(Z11=0,0,VLOOKUP(Z11,FAC_TOTALS_APTA!$A$4:$AV$126,$L24,FALSE))</f>
        <v>0</v>
      </c>
      <c r="AA24" s="28">
        <f>IF(AA11=0,0,VLOOKUP(AA11,FAC_TOTALS_APTA!$A$4:$AV$126,$L24,FALSE))</f>
        <v>0</v>
      </c>
      <c r="AB24" s="28">
        <f>IF(AB11=0,0,VLOOKUP(AB11,FAC_TOTALS_APTA!$A$4:$AV$126,$L24,FALSE))</f>
        <v>0</v>
      </c>
      <c r="AC24" s="31">
        <f t="shared" si="4"/>
        <v>4190738.7910450087</v>
      </c>
      <c r="AD24" s="32">
        <f>AC24/G27</f>
        <v>4.1544791972511477E-3</v>
      </c>
      <c r="AE24" s="5"/>
    </row>
    <row r="25" spans="1:31" s="12" customFormat="1" x14ac:dyDescent="0.25">
      <c r="A25" s="5"/>
      <c r="B25" s="126" t="s">
        <v>65</v>
      </c>
      <c r="C25" s="127"/>
      <c r="D25" s="128" t="s">
        <v>44</v>
      </c>
      <c r="E25" s="55"/>
      <c r="F25" s="6">
        <f>MATCH($D25,FAC_TOTALS_APTA!$A$2:$AV$2,)</f>
        <v>25</v>
      </c>
      <c r="G25" s="34">
        <f>VLOOKUP(G11,FAC_TOTALS_APTA!$A$4:$AV$126,$F25,FALSE)</f>
        <v>0</v>
      </c>
      <c r="H25" s="34">
        <f>VLOOKUP(H11,FAC_TOTALS_APTA!$A$4:$AV$126,$F25,FALSE)</f>
        <v>0</v>
      </c>
      <c r="I25" s="35" t="str">
        <f t="shared" si="1"/>
        <v>-</v>
      </c>
      <c r="J25" s="36" t="str">
        <f t="shared" si="2"/>
        <v/>
      </c>
      <c r="K25" s="36" t="str">
        <f t="shared" si="3"/>
        <v>scooter_flag_FAC</v>
      </c>
      <c r="L25" s="6">
        <f>MATCH($K25,FAC_TOTALS_APTA!$A$2:$AT$2,)</f>
        <v>39</v>
      </c>
      <c r="M25" s="37">
        <f>IF(M11=0,0,VLOOKUP(M11,FAC_TOTALS_APTA!$A$4:$AV$126,$L25,FALSE))</f>
        <v>0</v>
      </c>
      <c r="N25" s="37">
        <f>IF(N11=0,0,VLOOKUP(N11,FAC_TOTALS_APTA!$A$4:$AV$126,$L25,FALSE))</f>
        <v>0</v>
      </c>
      <c r="O25" s="37">
        <f>IF(O11=0,0,VLOOKUP(O11,FAC_TOTALS_APTA!$A$4:$AV$126,$L25,FALSE))</f>
        <v>0</v>
      </c>
      <c r="P25" s="37">
        <f>IF(P11=0,0,VLOOKUP(P11,FAC_TOTALS_APTA!$A$4:$AV$126,$L25,FALSE))</f>
        <v>0</v>
      </c>
      <c r="Q25" s="37">
        <f>IF(Q11=0,0,VLOOKUP(Q11,FAC_TOTALS_APTA!$A$4:$AV$126,$L25,FALSE))</f>
        <v>0</v>
      </c>
      <c r="R25" s="37">
        <f>IF(R11=0,0,VLOOKUP(R11,FAC_TOTALS_APTA!$A$4:$AV$126,$L25,FALSE))</f>
        <v>0</v>
      </c>
      <c r="S25" s="37">
        <f>IF(S11=0,0,VLOOKUP(S11,FAC_TOTALS_APTA!$A$4:$AV$126,$L25,FALSE))</f>
        <v>0</v>
      </c>
      <c r="T25" s="37">
        <f>IF(T11=0,0,VLOOKUP(T11,FAC_TOTALS_APTA!$A$4:$AV$126,$L25,FALSE))</f>
        <v>0</v>
      </c>
      <c r="U25" s="37">
        <f>IF(U11=0,0,VLOOKUP(U11,FAC_TOTALS_APTA!$A$4:$AV$126,$L25,FALSE))</f>
        <v>0</v>
      </c>
      <c r="V25" s="37">
        <f>IF(V11=0,0,VLOOKUP(V11,FAC_TOTALS_APTA!$A$4:$AV$126,$L25,FALSE))</f>
        <v>0</v>
      </c>
      <c r="W25" s="37">
        <f>IF(W11=0,0,VLOOKUP(W11,FAC_TOTALS_APTA!$A$4:$AV$126,$L25,FALSE))</f>
        <v>0</v>
      </c>
      <c r="X25" s="37">
        <f>IF(X11=0,0,VLOOKUP(X11,FAC_TOTALS_APTA!$A$4:$AV$126,$L25,FALSE))</f>
        <v>0</v>
      </c>
      <c r="Y25" s="37">
        <f>IF(Y11=0,0,VLOOKUP(Y11,FAC_TOTALS_APTA!$A$4:$AV$126,$L25,FALSE))</f>
        <v>0</v>
      </c>
      <c r="Z25" s="37">
        <f>IF(Z11=0,0,VLOOKUP(Z11,FAC_TOTALS_APTA!$A$4:$AV$126,$L25,FALSE))</f>
        <v>0</v>
      </c>
      <c r="AA25" s="37">
        <f>IF(AA11=0,0,VLOOKUP(AA11,FAC_TOTALS_APTA!$A$4:$AV$126,$L25,FALSE))</f>
        <v>0</v>
      </c>
      <c r="AB25" s="37">
        <f>IF(AB11=0,0,VLOOKUP(AB11,FAC_TOTALS_APTA!$A$4:$AV$126,$L25,FALSE))</f>
        <v>0</v>
      </c>
      <c r="AC25" s="38">
        <f t="shared" si="4"/>
        <v>0</v>
      </c>
      <c r="AD25" s="39">
        <f>AC25/G27</f>
        <v>0</v>
      </c>
      <c r="AE25" s="5"/>
    </row>
    <row r="26" spans="1:31" s="12" customFormat="1" x14ac:dyDescent="0.25">
      <c r="A26" s="5"/>
      <c r="B26" s="40" t="s">
        <v>53</v>
      </c>
      <c r="C26" s="41"/>
      <c r="D26" s="136" t="s">
        <v>45</v>
      </c>
      <c r="E26" s="42"/>
      <c r="F26" s="43"/>
      <c r="G26" s="44"/>
      <c r="H26" s="44"/>
      <c r="I26" s="45"/>
      <c r="J26" s="46"/>
      <c r="K26" s="46" t="str">
        <f t="shared" si="3"/>
        <v>New_Reporter_FAC</v>
      </c>
      <c r="L26" s="43">
        <f>MATCH($K26,FAC_TOTALS_APTA!$A$2:$AT$2,)</f>
        <v>43</v>
      </c>
      <c r="M26" s="44">
        <f>IF(M11=0,0,VLOOKUP(M11,FAC_TOTALS_APTA!$A$4:$AV$126,$L26,FALSE))</f>
        <v>0</v>
      </c>
      <c r="N26" s="44">
        <f>IF(N11=0,0,VLOOKUP(N11,FAC_TOTALS_APTA!$A$4:$AV$126,$L26,FALSE))</f>
        <v>7695887</v>
      </c>
      <c r="O26" s="44">
        <f>IF(O11=0,0,VLOOKUP(O11,FAC_TOTALS_APTA!$A$4:$AV$126,$L26,FALSE))</f>
        <v>7901667.9999999898</v>
      </c>
      <c r="P26" s="44">
        <f>IF(P11=0,0,VLOOKUP(P11,FAC_TOTALS_APTA!$A$4:$AV$126,$L26,FALSE))</f>
        <v>0</v>
      </c>
      <c r="Q26" s="44">
        <f>IF(Q11=0,0,VLOOKUP(Q11,FAC_TOTALS_APTA!$A$4:$AV$126,$L26,FALSE))</f>
        <v>0</v>
      </c>
      <c r="R26" s="44">
        <f>IF(R11=0,0,VLOOKUP(R11,FAC_TOTALS_APTA!$A$4:$AV$126,$L26,FALSE))</f>
        <v>0</v>
      </c>
      <c r="S26" s="44">
        <f>IF(S11=0,0,VLOOKUP(S11,FAC_TOTALS_APTA!$A$4:$AV$126,$L26,FALSE))</f>
        <v>11348341</v>
      </c>
      <c r="T26" s="44">
        <f>IF(T11=0,0,VLOOKUP(T11,FAC_TOTALS_APTA!$A$4:$AV$126,$L26,FALSE))</f>
        <v>42035535.999999903</v>
      </c>
      <c r="U26" s="44">
        <f>IF(U11=0,0,VLOOKUP(U11,FAC_TOTALS_APTA!$A$4:$AV$126,$L26,FALSE))</f>
        <v>0</v>
      </c>
      <c r="V26" s="44">
        <f>IF(V11=0,0,VLOOKUP(V11,FAC_TOTALS_APTA!$A$4:$AV$126,$L26,FALSE))</f>
        <v>0</v>
      </c>
      <c r="W26" s="44">
        <f>IF(W11=0,0,VLOOKUP(W11,FAC_TOTALS_APTA!$A$4:$AV$126,$L26,FALSE))</f>
        <v>0</v>
      </c>
      <c r="X26" s="44">
        <f>IF(X11=0,0,VLOOKUP(X11,FAC_TOTALS_APTA!$A$4:$AV$126,$L26,FALSE))</f>
        <v>0</v>
      </c>
      <c r="Y26" s="44">
        <f>IF(Y11=0,0,VLOOKUP(Y11,FAC_TOTALS_APTA!$A$4:$AV$126,$L26,FALSE))</f>
        <v>0</v>
      </c>
      <c r="Z26" s="44">
        <f>IF(Z11=0,0,VLOOKUP(Z11,FAC_TOTALS_APTA!$A$4:$AV$126,$L26,FALSE))</f>
        <v>0</v>
      </c>
      <c r="AA26" s="44">
        <f>IF(AA11=0,0,VLOOKUP(AA11,FAC_TOTALS_APTA!$A$4:$AV$126,$L26,FALSE))</f>
        <v>0</v>
      </c>
      <c r="AB26" s="44">
        <f>IF(AB11=0,0,VLOOKUP(AB11,FAC_TOTALS_APTA!$A$4:$AV$126,$L26,FALSE))</f>
        <v>0</v>
      </c>
      <c r="AC26" s="47">
        <f>SUM(M26:AB26)</f>
        <v>68981431.999999896</v>
      </c>
      <c r="AD26" s="48">
        <f>AC26/G28</f>
        <v>5.3517991241650222E-2</v>
      </c>
      <c r="AE26" s="5"/>
    </row>
    <row r="27" spans="1:31" s="104" customFormat="1" x14ac:dyDescent="0.25">
      <c r="A27" s="103"/>
      <c r="B27" s="24" t="s">
        <v>66</v>
      </c>
      <c r="C27" s="27"/>
      <c r="D27" s="103" t="s">
        <v>6</v>
      </c>
      <c r="E27" s="54"/>
      <c r="F27" s="5">
        <f>MATCH($D27,FAC_TOTALS_APTA!$A$2:$AT$2,)</f>
        <v>10</v>
      </c>
      <c r="G27" s="109">
        <f>VLOOKUP(G11,FAC_TOTALS_APTA!$A$4:$AV$126,$F27,FALSE)</f>
        <v>1008727831.35317</v>
      </c>
      <c r="H27" s="109">
        <f>VLOOKUP(H11,FAC_TOTALS_APTA!$A$4:$AT$126,$F27,FALSE)</f>
        <v>1720629730.4496901</v>
      </c>
      <c r="I27" s="111">
        <f t="shared" ref="I27:I28" si="8">H27/G27-1</f>
        <v>0.70574229932917665</v>
      </c>
      <c r="J27" s="30"/>
      <c r="K27" s="30"/>
      <c r="L27" s="5"/>
      <c r="M27" s="28" t="e">
        <f t="shared" ref="M27:AB27" si="9">SUM(M13:M20)</f>
        <v>#REF!</v>
      </c>
      <c r="N27" s="28" t="e">
        <f t="shared" si="9"/>
        <v>#REF!</v>
      </c>
      <c r="O27" s="28" t="e">
        <f t="shared" si="9"/>
        <v>#REF!</v>
      </c>
      <c r="P27" s="28" t="e">
        <f t="shared" si="9"/>
        <v>#REF!</v>
      </c>
      <c r="Q27" s="28" t="e">
        <f t="shared" si="9"/>
        <v>#REF!</v>
      </c>
      <c r="R27" s="28" t="e">
        <f t="shared" si="9"/>
        <v>#REF!</v>
      </c>
      <c r="S27" s="28" t="e">
        <f t="shared" si="9"/>
        <v>#REF!</v>
      </c>
      <c r="T27" s="28" t="e">
        <f t="shared" si="9"/>
        <v>#REF!</v>
      </c>
      <c r="U27" s="28" t="e">
        <f t="shared" si="9"/>
        <v>#REF!</v>
      </c>
      <c r="V27" s="28" t="e">
        <f t="shared" si="9"/>
        <v>#REF!</v>
      </c>
      <c r="W27" s="28">
        <f t="shared" si="9"/>
        <v>0</v>
      </c>
      <c r="X27" s="28">
        <f t="shared" si="9"/>
        <v>0</v>
      </c>
      <c r="Y27" s="28">
        <f t="shared" si="9"/>
        <v>0</v>
      </c>
      <c r="Z27" s="28">
        <f t="shared" si="9"/>
        <v>0</v>
      </c>
      <c r="AA27" s="28">
        <f t="shared" si="9"/>
        <v>0</v>
      </c>
      <c r="AB27" s="28">
        <f t="shared" si="9"/>
        <v>0</v>
      </c>
      <c r="AC27" s="31">
        <f>H27-G27</f>
        <v>711901899.09652007</v>
      </c>
      <c r="AD27" s="32">
        <f>I27</f>
        <v>0.70574229932917665</v>
      </c>
      <c r="AE27" s="103"/>
    </row>
    <row r="28" spans="1:31" ht="13.5" thickBot="1" x14ac:dyDescent="0.3">
      <c r="B28" s="8" t="s">
        <v>50</v>
      </c>
      <c r="C28" s="22"/>
      <c r="D28" s="147" t="s">
        <v>4</v>
      </c>
      <c r="E28" s="22"/>
      <c r="F28" s="22">
        <f>MATCH($D28,FAC_TOTALS_APTA!$A$2:$AT$2,)</f>
        <v>8</v>
      </c>
      <c r="G28" s="110">
        <f>VLOOKUP(G11,FAC_TOTALS_APTA!$A$4:$AT$126,$F28,FALSE)</f>
        <v>1288939109.99999</v>
      </c>
      <c r="H28" s="110">
        <f>VLOOKUP(H11,FAC_TOTALS_APTA!$A$4:$AT$126,$F28,FALSE)</f>
        <v>1684310471</v>
      </c>
      <c r="I28" s="112">
        <f t="shared" si="8"/>
        <v>0.30674169007100205</v>
      </c>
      <c r="J28" s="49"/>
      <c r="K28" s="49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50">
        <f>H28-G28</f>
        <v>395371361.00001001</v>
      </c>
      <c r="AD28" s="51">
        <f>I28</f>
        <v>0.30674169007100205</v>
      </c>
    </row>
    <row r="29" spans="1:31" ht="14.25" thickTop="1" thickBot="1" x14ac:dyDescent="0.3">
      <c r="B29" s="56" t="s">
        <v>67</v>
      </c>
      <c r="C29" s="57"/>
      <c r="D29" s="153"/>
      <c r="E29" s="58"/>
      <c r="F29" s="57"/>
      <c r="G29" s="57"/>
      <c r="H29" s="57"/>
      <c r="I29" s="59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1">
        <f>AD28-AD27</f>
        <v>-0.3990006092581746</v>
      </c>
    </row>
    <row r="30" spans="1:31" ht="13.5" thickTop="1" x14ac:dyDescent="0.25"/>
    <row r="31" spans="1:31" s="9" customFormat="1" x14ac:dyDescent="0.25">
      <c r="B31" s="17" t="s">
        <v>25</v>
      </c>
      <c r="E31" s="5"/>
      <c r="I31" s="16"/>
    </row>
    <row r="32" spans="1:31" x14ac:dyDescent="0.25">
      <c r="B32" s="14" t="s">
        <v>16</v>
      </c>
      <c r="C32" s="15" t="s">
        <v>17</v>
      </c>
      <c r="D32" s="9"/>
      <c r="E32" s="5"/>
      <c r="F32" s="9"/>
      <c r="G32" s="9"/>
      <c r="H32" s="9"/>
      <c r="I32" s="1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2:31" x14ac:dyDescent="0.25">
      <c r="B33" s="14"/>
      <c r="C33" s="15"/>
      <c r="D33" s="9"/>
      <c r="E33" s="5"/>
      <c r="F33" s="9"/>
      <c r="G33" s="9"/>
      <c r="H33" s="9"/>
      <c r="I33" s="1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2:31" x14ac:dyDescent="0.25">
      <c r="B34" s="17" t="s">
        <v>15</v>
      </c>
      <c r="C34" s="18">
        <v>1</v>
      </c>
      <c r="D34" s="9"/>
      <c r="E34" s="5"/>
      <c r="F34" s="9"/>
      <c r="G34" s="9"/>
      <c r="H34" s="9"/>
      <c r="I34" s="1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2:31" ht="13.5" thickBot="1" x14ac:dyDescent="0.3">
      <c r="B35" s="19" t="s">
        <v>33</v>
      </c>
      <c r="C35" s="20">
        <v>2</v>
      </c>
      <c r="D35" s="21"/>
      <c r="E35" s="22"/>
      <c r="F35" s="21"/>
      <c r="G35" s="21"/>
      <c r="H35" s="21"/>
      <c r="I35" s="2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2:31" ht="13.5" thickTop="1" x14ac:dyDescent="0.25">
      <c r="B36" s="24"/>
      <c r="C36" s="5"/>
      <c r="D36" s="61"/>
      <c r="E36" s="5"/>
      <c r="F36" s="5"/>
      <c r="G36" s="165" t="s">
        <v>51</v>
      </c>
      <c r="H36" s="165"/>
      <c r="I36" s="165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165" t="s">
        <v>55</v>
      </c>
      <c r="AD36" s="165"/>
    </row>
    <row r="37" spans="2:31" x14ac:dyDescent="0.25">
      <c r="B37" s="7" t="s">
        <v>18</v>
      </c>
      <c r="C37" s="26" t="s">
        <v>19</v>
      </c>
      <c r="D37" s="6" t="s">
        <v>20</v>
      </c>
      <c r="E37" s="6"/>
      <c r="F37" s="6"/>
      <c r="G37" s="26">
        <f>$C$1</f>
        <v>2002</v>
      </c>
      <c r="H37" s="26">
        <f>$C$2</f>
        <v>2012</v>
      </c>
      <c r="I37" s="26" t="s">
        <v>22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 t="s">
        <v>24</v>
      </c>
      <c r="AD37" s="26" t="s">
        <v>22</v>
      </c>
    </row>
    <row r="38" spans="2:31" hidden="1" x14ac:dyDescent="0.25">
      <c r="B38" s="24"/>
      <c r="C38" s="27"/>
      <c r="D38" s="5"/>
      <c r="E38" s="5"/>
      <c r="F38" s="5"/>
      <c r="G38" s="5"/>
      <c r="H38" s="5"/>
      <c r="I38" s="27"/>
      <c r="J38" s="5"/>
      <c r="K38" s="5"/>
      <c r="L38" s="5"/>
      <c r="M38" s="5">
        <v>1</v>
      </c>
      <c r="N38" s="5">
        <v>2</v>
      </c>
      <c r="O38" s="5">
        <v>3</v>
      </c>
      <c r="P38" s="5">
        <v>4</v>
      </c>
      <c r="Q38" s="5">
        <v>5</v>
      </c>
      <c r="R38" s="5">
        <v>6</v>
      </c>
      <c r="S38" s="5">
        <v>7</v>
      </c>
      <c r="T38" s="5">
        <v>8</v>
      </c>
      <c r="U38" s="5">
        <v>9</v>
      </c>
      <c r="V38" s="5">
        <v>10</v>
      </c>
      <c r="W38" s="5">
        <v>11</v>
      </c>
      <c r="X38" s="5">
        <v>12</v>
      </c>
      <c r="Y38" s="5">
        <v>13</v>
      </c>
      <c r="Z38" s="5">
        <v>14</v>
      </c>
      <c r="AA38" s="5">
        <v>15</v>
      </c>
      <c r="AB38" s="5">
        <v>16</v>
      </c>
      <c r="AC38" s="5"/>
      <c r="AD38" s="5"/>
    </row>
    <row r="39" spans="2:31" hidden="1" x14ac:dyDescent="0.25">
      <c r="B39" s="24"/>
      <c r="C39" s="27"/>
      <c r="D39" s="5"/>
      <c r="E39" s="5"/>
      <c r="F39" s="5"/>
      <c r="G39" s="5" t="str">
        <f>CONCATENATE($C34,"_",$C35,"_",G37)</f>
        <v>1_2_2002</v>
      </c>
      <c r="H39" s="5" t="str">
        <f>CONCATENATE($C34,"_",$C35,"_",H37)</f>
        <v>1_2_2012</v>
      </c>
      <c r="I39" s="27"/>
      <c r="J39" s="5"/>
      <c r="K39" s="5"/>
      <c r="L39" s="5"/>
      <c r="M39" s="5" t="str">
        <f>IF($G37+M38&gt;$H37,0,CONCATENATE($C34,"_",$C35,"_",$G37+M38))</f>
        <v>1_2_2003</v>
      </c>
      <c r="N39" s="5" t="str">
        <f t="shared" ref="N39:AB39" si="10">IF($G37+N38&gt;$H37,0,CONCATENATE($C34,"_",$C35,"_",$G37+N38))</f>
        <v>1_2_2004</v>
      </c>
      <c r="O39" s="5" t="str">
        <f t="shared" si="10"/>
        <v>1_2_2005</v>
      </c>
      <c r="P39" s="5" t="str">
        <f t="shared" si="10"/>
        <v>1_2_2006</v>
      </c>
      <c r="Q39" s="5" t="str">
        <f t="shared" si="10"/>
        <v>1_2_2007</v>
      </c>
      <c r="R39" s="5" t="str">
        <f t="shared" si="10"/>
        <v>1_2_2008</v>
      </c>
      <c r="S39" s="5" t="str">
        <f t="shared" si="10"/>
        <v>1_2_2009</v>
      </c>
      <c r="T39" s="5" t="str">
        <f t="shared" si="10"/>
        <v>1_2_2010</v>
      </c>
      <c r="U39" s="5" t="str">
        <f t="shared" si="10"/>
        <v>1_2_2011</v>
      </c>
      <c r="V39" s="5" t="str">
        <f t="shared" si="10"/>
        <v>1_2_2012</v>
      </c>
      <c r="W39" s="5">
        <f t="shared" si="10"/>
        <v>0</v>
      </c>
      <c r="X39" s="5">
        <f t="shared" si="10"/>
        <v>0</v>
      </c>
      <c r="Y39" s="5">
        <f t="shared" si="10"/>
        <v>0</v>
      </c>
      <c r="Z39" s="5">
        <f t="shared" si="10"/>
        <v>0</v>
      </c>
      <c r="AA39" s="5">
        <f t="shared" si="10"/>
        <v>0</v>
      </c>
      <c r="AB39" s="5">
        <f t="shared" si="10"/>
        <v>0</v>
      </c>
      <c r="AC39" s="5"/>
      <c r="AD39" s="5"/>
    </row>
    <row r="40" spans="2:31" hidden="1" x14ac:dyDescent="0.25">
      <c r="B40" s="24"/>
      <c r="C40" s="27"/>
      <c r="D40" s="5"/>
      <c r="E40" s="5"/>
      <c r="F40" s="5" t="s">
        <v>23</v>
      </c>
      <c r="G40" s="28"/>
      <c r="H40" s="28"/>
      <c r="I40" s="27"/>
      <c r="J40" s="5"/>
      <c r="K40" s="5"/>
      <c r="L40" s="5" t="s">
        <v>23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2:31" x14ac:dyDescent="0.25">
      <c r="B41" s="114" t="s">
        <v>31</v>
      </c>
      <c r="C41" s="115" t="s">
        <v>21</v>
      </c>
      <c r="D41" s="103" t="s">
        <v>84</v>
      </c>
      <c r="E41" s="54"/>
      <c r="F41" s="5">
        <f>MATCH($D41,FAC_TOTALS_APTA!$A$2:$AV$2,)</f>
        <v>12</v>
      </c>
      <c r="G41" s="28">
        <f>VLOOKUP(G39,FAC_TOTALS_APTA!$A$4:$AV$126,$F41,FALSE)</f>
        <v>2988066.6864974699</v>
      </c>
      <c r="H41" s="28">
        <f>VLOOKUP(H39,FAC_TOTALS_APTA!$A$4:$AV$126,$F41,FALSE)</f>
        <v>4140949.1879227501</v>
      </c>
      <c r="I41" s="29">
        <f>IFERROR(H41/G41-1,"-")</f>
        <v>0.38582890624059596</v>
      </c>
      <c r="J41" s="30" t="str">
        <f>IF(C41="Log","_log","")</f>
        <v>_log</v>
      </c>
      <c r="K41" s="30" t="str">
        <f>CONCATENATE(D41,J41,"_FAC")</f>
        <v>VRM_ADJ_log_FAC</v>
      </c>
      <c r="L41" s="5">
        <f>MATCH($K41,FAC_TOTALS_APTA!$A$2:$AT$2,)</f>
        <v>26</v>
      </c>
      <c r="M41" s="28">
        <f>IF(M39=0,0,VLOOKUP(M39,FAC_TOTALS_APTA!$A$4:$AV$126,$L41,FALSE))</f>
        <v>629557.97428862797</v>
      </c>
      <c r="N41" s="28">
        <f>IF(N39=0,0,VLOOKUP(N39,FAC_TOTALS_APTA!$A$4:$AV$126,$L41,FALSE))</f>
        <v>836452.07575575099</v>
      </c>
      <c r="O41" s="28">
        <f>IF(O39=0,0,VLOOKUP(O39,FAC_TOTALS_APTA!$A$4:$AV$126,$L41,FALSE))</f>
        <v>1886115.7790335801</v>
      </c>
      <c r="P41" s="28">
        <f>IF(P39=0,0,VLOOKUP(P39,FAC_TOTALS_APTA!$A$4:$AV$126,$L41,FALSE))</f>
        <v>2385696.13356697</v>
      </c>
      <c r="Q41" s="28">
        <f>IF(Q39=0,0,VLOOKUP(Q39,FAC_TOTALS_APTA!$A$4:$AV$126,$L41,FALSE))</f>
        <v>3314862.5955015798</v>
      </c>
      <c r="R41" s="28">
        <f>IF(R39=0,0,VLOOKUP(R39,FAC_TOTALS_APTA!$A$4:$AV$126,$L41,FALSE))</f>
        <v>6790807.2439830601</v>
      </c>
      <c r="S41" s="28">
        <f>IF(S39=0,0,VLOOKUP(S39,FAC_TOTALS_APTA!$A$4:$AV$126,$L41,FALSE))</f>
        <v>393055.894606444</v>
      </c>
      <c r="T41" s="28">
        <f>IF(T39=0,0,VLOOKUP(T39,FAC_TOTALS_APTA!$A$4:$AV$126,$L41,FALSE))</f>
        <v>-803610.20656053699</v>
      </c>
      <c r="U41" s="28">
        <f>IF(U39=0,0,VLOOKUP(U39,FAC_TOTALS_APTA!$A$4:$AV$126,$L41,FALSE))</f>
        <v>3067780.3476529201</v>
      </c>
      <c r="V41" s="28">
        <f>IF(V39=0,0,VLOOKUP(V39,FAC_TOTALS_APTA!$A$4:$AV$126,$L41,FALSE))</f>
        <v>3683466.2808232801</v>
      </c>
      <c r="W41" s="28">
        <f>IF(W39=0,0,VLOOKUP(W39,FAC_TOTALS_APTA!$A$4:$AV$126,$L41,FALSE))</f>
        <v>0</v>
      </c>
      <c r="X41" s="28">
        <f>IF(X39=0,0,VLOOKUP(X39,FAC_TOTALS_APTA!$A$4:$AV$126,$L41,FALSE))</f>
        <v>0</v>
      </c>
      <c r="Y41" s="28">
        <f>IF(Y39=0,0,VLOOKUP(Y39,FAC_TOTALS_APTA!$A$4:$AV$126,$L41,FALSE))</f>
        <v>0</v>
      </c>
      <c r="Z41" s="28">
        <f>IF(Z39=0,0,VLOOKUP(Z39,FAC_TOTALS_APTA!$A$4:$AV$126,$L41,FALSE))</f>
        <v>0</v>
      </c>
      <c r="AA41" s="28">
        <f>IF(AA39=0,0,VLOOKUP(AA39,FAC_TOTALS_APTA!$A$4:$AV$126,$L41,FALSE))</f>
        <v>0</v>
      </c>
      <c r="AB41" s="28">
        <f>IF(AB39=0,0,VLOOKUP(AB39,FAC_TOTALS_APTA!$A$4:$AV$126,$L41,FALSE))</f>
        <v>0</v>
      </c>
      <c r="AC41" s="31">
        <f>SUM(M41:AB41)</f>
        <v>22184184.118651673</v>
      </c>
      <c r="AD41" s="32">
        <f>AC41/G55</f>
        <v>0.50257353540457639</v>
      </c>
      <c r="AE41" s="101"/>
    </row>
    <row r="42" spans="2:31" x14ac:dyDescent="0.25">
      <c r="B42" s="114" t="s">
        <v>52</v>
      </c>
      <c r="C42" s="115" t="s">
        <v>21</v>
      </c>
      <c r="D42" s="103" t="s">
        <v>86</v>
      </c>
      <c r="E42" s="54"/>
      <c r="F42" s="5">
        <f>MATCH($D42,FAC_TOTALS_APTA!$A$2:$AV$2,)</f>
        <v>14</v>
      </c>
      <c r="G42" s="53">
        <f>VLOOKUP(G39,FAC_TOTALS_APTA!$A$4:$AV$126,$F42,FALSE)</f>
        <v>1.22446132506114</v>
      </c>
      <c r="H42" s="53">
        <f>VLOOKUP(H39,FAC_TOTALS_APTA!$A$4:$AV$126,$F42,FALSE)</f>
        <v>1.16958096107573</v>
      </c>
      <c r="I42" s="29">
        <f t="shared" ref="I42:I53" si="11">IFERROR(H42/G42-1,"-")</f>
        <v>-4.482000604034575E-2</v>
      </c>
      <c r="J42" s="30" t="str">
        <f t="shared" ref="J42:J50" si="12">IF(C42="Log","_log","")</f>
        <v>_log</v>
      </c>
      <c r="K42" s="30" t="str">
        <f t="shared" ref="K42:K54" si="13">CONCATENATE(D42,J42,"_FAC")</f>
        <v>FARE_per_UPT_cleaned_2018_RAIL_log_FAC</v>
      </c>
      <c r="L42" s="5">
        <f>MATCH($K42,FAC_TOTALS_APTA!$A$2:$AT$2,)</f>
        <v>28</v>
      </c>
      <c r="M42" s="28">
        <f>IF(M39=0,0,VLOOKUP(M39,FAC_TOTALS_APTA!$A$4:$AV$126,$L42,FALSE))</f>
        <v>1180390.17745508</v>
      </c>
      <c r="N42" s="28">
        <f>IF(N39=0,0,VLOOKUP(N39,FAC_TOTALS_APTA!$A$4:$AV$126,$L42,FALSE))</f>
        <v>367756.114387076</v>
      </c>
      <c r="O42" s="28">
        <f>IF(O39=0,0,VLOOKUP(O39,FAC_TOTALS_APTA!$A$4:$AV$126,$L42,FALSE))</f>
        <v>219719.86700556701</v>
      </c>
      <c r="P42" s="28">
        <f>IF(P39=0,0,VLOOKUP(P39,FAC_TOTALS_APTA!$A$4:$AV$126,$L42,FALSE))</f>
        <v>160210.40608411201</v>
      </c>
      <c r="Q42" s="28">
        <f>IF(Q39=0,0,VLOOKUP(Q39,FAC_TOTALS_APTA!$A$4:$AV$126,$L42,FALSE))</f>
        <v>-548145.97973927995</v>
      </c>
      <c r="R42" s="28">
        <f>IF(R39=0,0,VLOOKUP(R39,FAC_TOTALS_APTA!$A$4:$AV$126,$L42,FALSE))</f>
        <v>-227839.74783492001</v>
      </c>
      <c r="S42" s="28">
        <f>IF(S39=0,0,VLOOKUP(S39,FAC_TOTALS_APTA!$A$4:$AV$126,$L42,FALSE))</f>
        <v>-1643911.47442567</v>
      </c>
      <c r="T42" s="28">
        <f>IF(T39=0,0,VLOOKUP(T39,FAC_TOTALS_APTA!$A$4:$AV$126,$L42,FALSE))</f>
        <v>-175083.52690135001</v>
      </c>
      <c r="U42" s="28">
        <f>IF(U39=0,0,VLOOKUP(U39,FAC_TOTALS_APTA!$A$4:$AV$126,$L42,FALSE))</f>
        <v>-121877.26079977</v>
      </c>
      <c r="V42" s="28">
        <f>IF(V39=0,0,VLOOKUP(V39,FAC_TOTALS_APTA!$A$4:$AV$126,$L42,FALSE))</f>
        <v>142301.950014292</v>
      </c>
      <c r="W42" s="28">
        <f>IF(W39=0,0,VLOOKUP(W39,FAC_TOTALS_APTA!$A$4:$AV$126,$L42,FALSE))</f>
        <v>0</v>
      </c>
      <c r="X42" s="28">
        <f>IF(X39=0,0,VLOOKUP(X39,FAC_TOTALS_APTA!$A$4:$AV$126,$L42,FALSE))</f>
        <v>0</v>
      </c>
      <c r="Y42" s="28">
        <f>IF(Y39=0,0,VLOOKUP(Y39,FAC_TOTALS_APTA!$A$4:$AV$126,$L42,FALSE))</f>
        <v>0</v>
      </c>
      <c r="Z42" s="28">
        <f>IF(Z39=0,0,VLOOKUP(Z39,FAC_TOTALS_APTA!$A$4:$AV$126,$L42,FALSE))</f>
        <v>0</v>
      </c>
      <c r="AA42" s="28">
        <f>IF(AA39=0,0,VLOOKUP(AA39,FAC_TOTALS_APTA!$A$4:$AV$126,$L42,FALSE))</f>
        <v>0</v>
      </c>
      <c r="AB42" s="28">
        <f>IF(AB39=0,0,VLOOKUP(AB39,FAC_TOTALS_APTA!$A$4:$AV$126,$L42,FALSE))</f>
        <v>0</v>
      </c>
      <c r="AC42" s="31">
        <f t="shared" ref="AC42:AC53" si="14">SUM(M42:AB42)</f>
        <v>-646479.47475486284</v>
      </c>
      <c r="AD42" s="32">
        <f>AC42/G55</f>
        <v>-1.4645725687106865E-2</v>
      </c>
      <c r="AE42" s="101"/>
    </row>
    <row r="43" spans="2:31" x14ac:dyDescent="0.25">
      <c r="B43" s="114" t="s">
        <v>79</v>
      </c>
      <c r="C43" s="115"/>
      <c r="D43" s="103" t="s">
        <v>77</v>
      </c>
      <c r="E43" s="117"/>
      <c r="F43" s="103" t="e">
        <f>MATCH($D43,FAC_TOTALS_APTA!$A$2:$AV$2,)</f>
        <v>#N/A</v>
      </c>
      <c r="G43" s="116" t="e">
        <f>VLOOKUP(G39,FAC_TOTALS_APTA!$A$4:$AV$126,$F43,FALSE)</f>
        <v>#REF!</v>
      </c>
      <c r="H43" s="116" t="e">
        <f>VLOOKUP(H39,FAC_TOTALS_APTA!$A$4:$AV$126,$F43,FALSE)</f>
        <v>#REF!</v>
      </c>
      <c r="I43" s="118" t="str">
        <f>IFERROR(H43/G43-1,"-")</f>
        <v>-</v>
      </c>
      <c r="J43" s="119" t="str">
        <f t="shared" si="12"/>
        <v/>
      </c>
      <c r="K43" s="119" t="str">
        <f t="shared" si="13"/>
        <v>RESTRUCTURE_FAC</v>
      </c>
      <c r="L43" s="103" t="e">
        <f>MATCH($K43,FAC_TOTALS_APTA!$A$2:$AT$2,)</f>
        <v>#N/A</v>
      </c>
      <c r="M43" s="116" t="e">
        <f>IF(M39=0,0,VLOOKUP(M39,FAC_TOTALS_APTA!$A$4:$AV$126,$L43,FALSE))</f>
        <v>#REF!</v>
      </c>
      <c r="N43" s="116" t="e">
        <f>IF(N39=0,0,VLOOKUP(N39,FAC_TOTALS_APTA!$A$4:$AV$126,$L43,FALSE))</f>
        <v>#REF!</v>
      </c>
      <c r="O43" s="116" t="e">
        <f>IF(O39=0,0,VLOOKUP(O39,FAC_TOTALS_APTA!$A$4:$AV$126,$L43,FALSE))</f>
        <v>#REF!</v>
      </c>
      <c r="P43" s="116" t="e">
        <f>IF(P39=0,0,VLOOKUP(P39,FAC_TOTALS_APTA!$A$4:$AV$126,$L43,FALSE))</f>
        <v>#REF!</v>
      </c>
      <c r="Q43" s="116" t="e">
        <f>IF(Q39=0,0,VLOOKUP(Q39,FAC_TOTALS_APTA!$A$4:$AV$126,$L43,FALSE))</f>
        <v>#REF!</v>
      </c>
      <c r="R43" s="116" t="e">
        <f>IF(R39=0,0,VLOOKUP(R39,FAC_TOTALS_APTA!$A$4:$AV$126,$L43,FALSE))</f>
        <v>#REF!</v>
      </c>
      <c r="S43" s="116" t="e">
        <f>IF(S39=0,0,VLOOKUP(S39,FAC_TOTALS_APTA!$A$4:$AV$126,$L43,FALSE))</f>
        <v>#REF!</v>
      </c>
      <c r="T43" s="116" t="e">
        <f>IF(T39=0,0,VLOOKUP(T39,FAC_TOTALS_APTA!$A$4:$AV$126,$L43,FALSE))</f>
        <v>#REF!</v>
      </c>
      <c r="U43" s="116" t="e">
        <f>IF(U39=0,0,VLOOKUP(U39,FAC_TOTALS_APTA!$A$4:$AV$126,$L43,FALSE))</f>
        <v>#REF!</v>
      </c>
      <c r="V43" s="116" t="e">
        <f>IF(V39=0,0,VLOOKUP(V39,FAC_TOTALS_APTA!$A$4:$AV$126,$L43,FALSE))</f>
        <v>#REF!</v>
      </c>
      <c r="W43" s="116">
        <f>IF(W39=0,0,VLOOKUP(W39,FAC_TOTALS_APTA!$A$4:$AV$126,$L43,FALSE))</f>
        <v>0</v>
      </c>
      <c r="X43" s="116">
        <f>IF(X39=0,0,VLOOKUP(X39,FAC_TOTALS_APTA!$A$4:$AV$126,$L43,FALSE))</f>
        <v>0</v>
      </c>
      <c r="Y43" s="116">
        <f>IF(Y39=0,0,VLOOKUP(Y39,FAC_TOTALS_APTA!$A$4:$AV$126,$L43,FALSE))</f>
        <v>0</v>
      </c>
      <c r="Z43" s="116">
        <f>IF(Z39=0,0,VLOOKUP(Z39,FAC_TOTALS_APTA!$A$4:$AV$126,$L43,FALSE))</f>
        <v>0</v>
      </c>
      <c r="AA43" s="116">
        <f>IF(AA39=0,0,VLOOKUP(AA39,FAC_TOTALS_APTA!$A$4:$AV$126,$L43,FALSE))</f>
        <v>0</v>
      </c>
      <c r="AB43" s="116">
        <f>IF(AB39=0,0,VLOOKUP(AB39,FAC_TOTALS_APTA!$A$4:$AV$126,$L43,FALSE))</f>
        <v>0</v>
      </c>
      <c r="AC43" s="120" t="e">
        <f t="shared" si="14"/>
        <v>#REF!</v>
      </c>
      <c r="AD43" s="121" t="e">
        <f>AC43/G56</f>
        <v>#REF!</v>
      </c>
      <c r="AE43" s="101"/>
    </row>
    <row r="44" spans="2:31" x14ac:dyDescent="0.25">
      <c r="B44" s="114" t="s">
        <v>80</v>
      </c>
      <c r="C44" s="115"/>
      <c r="D44" s="103" t="s">
        <v>76</v>
      </c>
      <c r="E44" s="117"/>
      <c r="F44" s="103">
        <f>MATCH($D44,FAC_TOTALS_APTA!$A$2:$AV$2,)</f>
        <v>21</v>
      </c>
      <c r="G44" s="116">
        <f>VLOOKUP(G39,FAC_TOTALS_APTA!$A$4:$AV$126,$F44,FALSE)</f>
        <v>0</v>
      </c>
      <c r="H44" s="116">
        <f>VLOOKUP(H39,FAC_TOTALS_APTA!$A$4:$AV$126,$F44,FALSE)</f>
        <v>0</v>
      </c>
      <c r="I44" s="118" t="str">
        <f>IFERROR(H44/G44-1,"-")</f>
        <v>-</v>
      </c>
      <c r="J44" s="119" t="str">
        <f t="shared" si="12"/>
        <v/>
      </c>
      <c r="K44" s="119" t="str">
        <f t="shared" si="13"/>
        <v>MAINTENANCE_WMATA_FAC</v>
      </c>
      <c r="L44" s="103">
        <f>MATCH($K44,FAC_TOTALS_APTA!$A$2:$AT$2,)</f>
        <v>35</v>
      </c>
      <c r="M44" s="116">
        <f>IF(M40=0,0,VLOOKUP(M40,FAC_TOTALS_APTA!$A$4:$AV$126,$L44,FALSE))</f>
        <v>0</v>
      </c>
      <c r="N44" s="116">
        <f>IF(N40=0,0,VLOOKUP(N40,FAC_TOTALS_APTA!$A$4:$AV$126,$L44,FALSE))</f>
        <v>0</v>
      </c>
      <c r="O44" s="116">
        <f>IF(O40=0,0,VLOOKUP(O40,FAC_TOTALS_APTA!$A$4:$AV$126,$L44,FALSE))</f>
        <v>0</v>
      </c>
      <c r="P44" s="116">
        <f>IF(P40=0,0,VLOOKUP(P40,FAC_TOTALS_APTA!$A$4:$AV$126,$L44,FALSE))</f>
        <v>0</v>
      </c>
      <c r="Q44" s="116">
        <f>IF(Q40=0,0,VLOOKUP(Q40,FAC_TOTALS_APTA!$A$4:$AV$126,$L44,FALSE))</f>
        <v>0</v>
      </c>
      <c r="R44" s="116">
        <f>IF(R40=0,0,VLOOKUP(R40,FAC_TOTALS_APTA!$A$4:$AV$126,$L44,FALSE))</f>
        <v>0</v>
      </c>
      <c r="S44" s="116">
        <f>IF(S40=0,0,VLOOKUP(S40,FAC_TOTALS_APTA!$A$4:$AV$126,$L44,FALSE))</f>
        <v>0</v>
      </c>
      <c r="T44" s="116">
        <f>IF(T40=0,0,VLOOKUP(T40,FAC_TOTALS_APTA!$A$4:$AV$126,$L44,FALSE))</f>
        <v>0</v>
      </c>
      <c r="U44" s="116">
        <f>IF(U40=0,0,VLOOKUP(U40,FAC_TOTALS_APTA!$A$4:$AV$126,$L44,FALSE))</f>
        <v>0</v>
      </c>
      <c r="V44" s="116">
        <f>IF(V40=0,0,VLOOKUP(V40,FAC_TOTALS_APTA!$A$4:$AV$126,$L44,FALSE))</f>
        <v>0</v>
      </c>
      <c r="W44" s="116">
        <f>IF(W40=0,0,VLOOKUP(W40,FAC_TOTALS_APTA!$A$4:$AV$126,$L44,FALSE))</f>
        <v>0</v>
      </c>
      <c r="X44" s="116">
        <f>IF(X40=0,0,VLOOKUP(X40,FAC_TOTALS_APTA!$A$4:$AV$126,$L44,FALSE))</f>
        <v>0</v>
      </c>
      <c r="Y44" s="116">
        <f>IF(Y40=0,0,VLOOKUP(Y40,FAC_TOTALS_APTA!$A$4:$AV$126,$L44,FALSE))</f>
        <v>0</v>
      </c>
      <c r="Z44" s="116">
        <f>IF(Z40=0,0,VLOOKUP(Z40,FAC_TOTALS_APTA!$A$4:$AV$126,$L44,FALSE))</f>
        <v>0</v>
      </c>
      <c r="AA44" s="116">
        <f>IF(AA40=0,0,VLOOKUP(AA40,FAC_TOTALS_APTA!$A$4:$AV$126,$L44,FALSE))</f>
        <v>0</v>
      </c>
      <c r="AB44" s="116">
        <f>IF(AB40=0,0,VLOOKUP(AB40,FAC_TOTALS_APTA!$A$4:$AV$126,$L44,FALSE))</f>
        <v>0</v>
      </c>
      <c r="AC44" s="120">
        <f t="shared" si="14"/>
        <v>0</v>
      </c>
      <c r="AD44" s="121">
        <f>AC44/G56</f>
        <v>0</v>
      </c>
      <c r="AE44" s="101"/>
    </row>
    <row r="45" spans="2:31" x14ac:dyDescent="0.25">
      <c r="B45" s="114" t="s">
        <v>48</v>
      </c>
      <c r="C45" s="115" t="s">
        <v>21</v>
      </c>
      <c r="D45" s="103" t="s">
        <v>8</v>
      </c>
      <c r="E45" s="54"/>
      <c r="F45" s="5">
        <f>MATCH($D45,FAC_TOTALS_APTA!$A$2:$AV$2,)</f>
        <v>15</v>
      </c>
      <c r="G45" s="28">
        <f>VLOOKUP(G39,FAC_TOTALS_APTA!$A$4:$AV$126,$F45,FALSE)</f>
        <v>2748238.4134659702</v>
      </c>
      <c r="H45" s="28">
        <f>VLOOKUP(H39,FAC_TOTALS_APTA!$A$4:$AV$126,$F45,FALSE)</f>
        <v>2873847.8133243402</v>
      </c>
      <c r="I45" s="29">
        <f t="shared" si="11"/>
        <v>4.5705423242358378E-2</v>
      </c>
      <c r="J45" s="30" t="str">
        <f t="shared" si="12"/>
        <v>_log</v>
      </c>
      <c r="K45" s="30" t="str">
        <f t="shared" si="13"/>
        <v>POP_EMP_log_FAC</v>
      </c>
      <c r="L45" s="5">
        <f>MATCH($K45,FAC_TOTALS_APTA!$A$2:$AT$2,)</f>
        <v>29</v>
      </c>
      <c r="M45" s="28">
        <f>IF(M39=0,0,VLOOKUP(M39,FAC_TOTALS_APTA!$A$4:$AV$126,$L45,FALSE))</f>
        <v>202107.59971217401</v>
      </c>
      <c r="N45" s="28">
        <f>IF(N39=0,0,VLOOKUP(N39,FAC_TOTALS_APTA!$A$4:$AV$126,$L45,FALSE))</f>
        <v>219600.59298326701</v>
      </c>
      <c r="O45" s="28">
        <f>IF(O39=0,0,VLOOKUP(O39,FAC_TOTALS_APTA!$A$4:$AV$126,$L45,FALSE))</f>
        <v>276615.38431028801</v>
      </c>
      <c r="P45" s="28">
        <f>IF(P39=0,0,VLOOKUP(P39,FAC_TOTALS_APTA!$A$4:$AV$126,$L45,FALSE))</f>
        <v>360060.17382775899</v>
      </c>
      <c r="Q45" s="28">
        <f>IF(Q39=0,0,VLOOKUP(Q39,FAC_TOTALS_APTA!$A$4:$AV$126,$L45,FALSE))</f>
        <v>114816.766258391</v>
      </c>
      <c r="R45" s="28">
        <f>IF(R39=0,0,VLOOKUP(R39,FAC_TOTALS_APTA!$A$4:$AV$126,$L45,FALSE))</f>
        <v>32904.519603104003</v>
      </c>
      <c r="S45" s="28">
        <f>IF(S39=0,0,VLOOKUP(S39,FAC_TOTALS_APTA!$A$4:$AV$126,$L45,FALSE))</f>
        <v>-112880.038324104</v>
      </c>
      <c r="T45" s="28">
        <f>IF(T39=0,0,VLOOKUP(T39,FAC_TOTALS_APTA!$A$4:$AV$126,$L45,FALSE))</f>
        <v>41950.900923335699</v>
      </c>
      <c r="U45" s="28">
        <f>IF(U39=0,0,VLOOKUP(U39,FAC_TOTALS_APTA!$A$4:$AV$126,$L45,FALSE))</f>
        <v>108727.136062594</v>
      </c>
      <c r="V45" s="28">
        <f>IF(V39=0,0,VLOOKUP(V39,FAC_TOTALS_APTA!$A$4:$AV$126,$L45,FALSE))</f>
        <v>170869.37143214999</v>
      </c>
      <c r="W45" s="28">
        <f>IF(W39=0,0,VLOOKUP(W39,FAC_TOTALS_APTA!$A$4:$AV$126,$L45,FALSE))</f>
        <v>0</v>
      </c>
      <c r="X45" s="28">
        <f>IF(X39=0,0,VLOOKUP(X39,FAC_TOTALS_APTA!$A$4:$AV$126,$L45,FALSE))</f>
        <v>0</v>
      </c>
      <c r="Y45" s="28">
        <f>IF(Y39=0,0,VLOOKUP(Y39,FAC_TOTALS_APTA!$A$4:$AV$126,$L45,FALSE))</f>
        <v>0</v>
      </c>
      <c r="Z45" s="28">
        <f>IF(Z39=0,0,VLOOKUP(Z39,FAC_TOTALS_APTA!$A$4:$AV$126,$L45,FALSE))</f>
        <v>0</v>
      </c>
      <c r="AA45" s="28">
        <f>IF(AA39=0,0,VLOOKUP(AA39,FAC_TOTALS_APTA!$A$4:$AV$126,$L45,FALSE))</f>
        <v>0</v>
      </c>
      <c r="AB45" s="28">
        <f>IF(AB39=0,0,VLOOKUP(AB39,FAC_TOTALS_APTA!$A$4:$AV$126,$L45,FALSE))</f>
        <v>0</v>
      </c>
      <c r="AC45" s="31">
        <f t="shared" si="14"/>
        <v>1414772.4067889589</v>
      </c>
      <c r="AD45" s="32">
        <f>AC45/G55</f>
        <v>3.205108497431565E-2</v>
      </c>
      <c r="AE45" s="101"/>
    </row>
    <row r="46" spans="2:31" x14ac:dyDescent="0.25">
      <c r="B46" s="24" t="s">
        <v>72</v>
      </c>
      <c r="C46" s="115"/>
      <c r="D46" s="103" t="s">
        <v>71</v>
      </c>
      <c r="E46" s="54"/>
      <c r="F46" s="5">
        <f>MATCH($D46,FAC_TOTALS_APTA!$A$2:$AV$2,)</f>
        <v>16</v>
      </c>
      <c r="G46" s="53">
        <f>VLOOKUP(G39,FAC_TOTALS_APTA!$A$4:$AV$126,$F46,FALSE)</f>
        <v>0.38666408222786403</v>
      </c>
      <c r="H46" s="53">
        <f>VLOOKUP(H39,FAC_TOTALS_APTA!$A$4:$AV$126,$F46,FALSE)</f>
        <v>0.34747122969710198</v>
      </c>
      <c r="I46" s="29">
        <f t="shared" si="11"/>
        <v>-0.10136150300007796</v>
      </c>
      <c r="J46" s="30" t="str">
        <f t="shared" si="12"/>
        <v/>
      </c>
      <c r="K46" s="30" t="str">
        <f t="shared" si="13"/>
        <v>TSD_POP_EMP_PCT_FAC</v>
      </c>
      <c r="L46" s="5">
        <f>MATCH($K46,FAC_TOTALS_APTA!$A$2:$AT$2,)</f>
        <v>30</v>
      </c>
      <c r="M46" s="28">
        <f>IF(M39=0,0,VLOOKUP(M39,FAC_TOTALS_APTA!$A$4:$AV$126,$L46,FALSE))</f>
        <v>-131590.514147671</v>
      </c>
      <c r="N46" s="28">
        <f>IF(N39=0,0,VLOOKUP(N39,FAC_TOTALS_APTA!$A$4:$AV$126,$L46,FALSE))</f>
        <v>-148095.710592699</v>
      </c>
      <c r="O46" s="28">
        <f>IF(O39=0,0,VLOOKUP(O39,FAC_TOTALS_APTA!$A$4:$AV$126,$L46,FALSE))</f>
        <v>-211513.99698316</v>
      </c>
      <c r="P46" s="28">
        <f>IF(P39=0,0,VLOOKUP(P39,FAC_TOTALS_APTA!$A$4:$AV$126,$L46,FALSE))</f>
        <v>-19584.745549446201</v>
      </c>
      <c r="Q46" s="28">
        <f>IF(Q39=0,0,VLOOKUP(Q39,FAC_TOTALS_APTA!$A$4:$AV$126,$L46,FALSE))</f>
        <v>-395413.08461940102</v>
      </c>
      <c r="R46" s="28">
        <f>IF(R39=0,0,VLOOKUP(R39,FAC_TOTALS_APTA!$A$4:$AV$126,$L46,FALSE))</f>
        <v>47890.8604422024</v>
      </c>
      <c r="S46" s="28">
        <f>IF(S39=0,0,VLOOKUP(S39,FAC_TOTALS_APTA!$A$4:$AV$126,$L46,FALSE))</f>
        <v>204295.868813284</v>
      </c>
      <c r="T46" s="28">
        <f>IF(T39=0,0,VLOOKUP(T39,FAC_TOTALS_APTA!$A$4:$AV$126,$L46,FALSE))</f>
        <v>136100.43733424501</v>
      </c>
      <c r="U46" s="28">
        <f>IF(U39=0,0,VLOOKUP(U39,FAC_TOTALS_APTA!$A$4:$AV$126,$L46,FALSE))</f>
        <v>-179281.826076041</v>
      </c>
      <c r="V46" s="28">
        <f>IF(V39=0,0,VLOOKUP(V39,FAC_TOTALS_APTA!$A$4:$AV$126,$L46,FALSE))</f>
        <v>-517558.89932387101</v>
      </c>
      <c r="W46" s="28">
        <f>IF(W39=0,0,VLOOKUP(W39,FAC_TOTALS_APTA!$A$4:$AV$126,$L46,FALSE))</f>
        <v>0</v>
      </c>
      <c r="X46" s="28">
        <f>IF(X39=0,0,VLOOKUP(X39,FAC_TOTALS_APTA!$A$4:$AV$126,$L46,FALSE))</f>
        <v>0</v>
      </c>
      <c r="Y46" s="28">
        <f>IF(Y39=0,0,VLOOKUP(Y39,FAC_TOTALS_APTA!$A$4:$AV$126,$L46,FALSE))</f>
        <v>0</v>
      </c>
      <c r="Z46" s="28">
        <f>IF(Z39=0,0,VLOOKUP(Z39,FAC_TOTALS_APTA!$A$4:$AV$126,$L46,FALSE))</f>
        <v>0</v>
      </c>
      <c r="AA46" s="28">
        <f>IF(AA39=0,0,VLOOKUP(AA39,FAC_TOTALS_APTA!$A$4:$AV$126,$L46,FALSE))</f>
        <v>0</v>
      </c>
      <c r="AB46" s="28">
        <f>IF(AB39=0,0,VLOOKUP(AB39,FAC_TOTALS_APTA!$A$4:$AV$126,$L46,FALSE))</f>
        <v>0</v>
      </c>
      <c r="AC46" s="31">
        <f t="shared" si="14"/>
        <v>-1214751.610702558</v>
      </c>
      <c r="AD46" s="32">
        <f>AC46/G55</f>
        <v>-2.7519696391083402E-2</v>
      </c>
      <c r="AE46" s="101"/>
    </row>
    <row r="47" spans="2:31" x14ac:dyDescent="0.2">
      <c r="B47" s="114" t="s">
        <v>49</v>
      </c>
      <c r="C47" s="115" t="s">
        <v>21</v>
      </c>
      <c r="D47" s="123" t="s">
        <v>81</v>
      </c>
      <c r="E47" s="54"/>
      <c r="F47" s="5">
        <f>MATCH($D47,FAC_TOTALS_APTA!$A$2:$AV$2,)</f>
        <v>17</v>
      </c>
      <c r="G47" s="33">
        <f>VLOOKUP(G39,FAC_TOTALS_APTA!$A$4:$AV$126,$F47,FALSE)</f>
        <v>1.95863721745606</v>
      </c>
      <c r="H47" s="33">
        <f>VLOOKUP(H39,FAC_TOTALS_APTA!$A$4:$AV$126,$F47,FALSE)</f>
        <v>4.0037531914838302</v>
      </c>
      <c r="I47" s="29">
        <f t="shared" si="11"/>
        <v>1.0441525136972691</v>
      </c>
      <c r="J47" s="30" t="str">
        <f t="shared" si="12"/>
        <v>_log</v>
      </c>
      <c r="K47" s="30" t="str">
        <f t="shared" si="13"/>
        <v>GAS_PRICE_2018_log_FAC</v>
      </c>
      <c r="L47" s="5">
        <f>MATCH($K47,FAC_TOTALS_APTA!$A$2:$AT$2,)</f>
        <v>31</v>
      </c>
      <c r="M47" s="28">
        <f>IF(M39=0,0,VLOOKUP(M39,FAC_TOTALS_APTA!$A$4:$AV$126,$L47,FALSE))</f>
        <v>607844.47656078998</v>
      </c>
      <c r="N47" s="28">
        <f>IF(N39=0,0,VLOOKUP(N39,FAC_TOTALS_APTA!$A$4:$AV$126,$L47,FALSE))</f>
        <v>648928.22860461799</v>
      </c>
      <c r="O47" s="28">
        <f>IF(O39=0,0,VLOOKUP(O39,FAC_TOTALS_APTA!$A$4:$AV$126,$L47,FALSE))</f>
        <v>948492.27632656798</v>
      </c>
      <c r="P47" s="28">
        <f>IF(P39=0,0,VLOOKUP(P39,FAC_TOTALS_APTA!$A$4:$AV$126,$L47,FALSE))</f>
        <v>607293.53258008603</v>
      </c>
      <c r="Q47" s="28">
        <f>IF(Q39=0,0,VLOOKUP(Q39,FAC_TOTALS_APTA!$A$4:$AV$126,$L47,FALSE))</f>
        <v>452871.99769194098</v>
      </c>
      <c r="R47" s="28">
        <f>IF(R39=0,0,VLOOKUP(R39,FAC_TOTALS_APTA!$A$4:$AV$126,$L47,FALSE))</f>
        <v>876030.74327254796</v>
      </c>
      <c r="S47" s="28">
        <f>IF(S39=0,0,VLOOKUP(S39,FAC_TOTALS_APTA!$A$4:$AV$126,$L47,FALSE))</f>
        <v>-3010226.4622125202</v>
      </c>
      <c r="T47" s="28">
        <f>IF(T39=0,0,VLOOKUP(T39,FAC_TOTALS_APTA!$A$4:$AV$126,$L47,FALSE))</f>
        <v>1285581.58854662</v>
      </c>
      <c r="U47" s="28">
        <f>IF(U39=0,0,VLOOKUP(U39,FAC_TOTALS_APTA!$A$4:$AV$126,$L47,FALSE))</f>
        <v>1668913.9746636001</v>
      </c>
      <c r="V47" s="28">
        <f>IF(V39=0,0,VLOOKUP(V39,FAC_TOTALS_APTA!$A$4:$AV$126,$L47,FALSE))</f>
        <v>28714.7011292524</v>
      </c>
      <c r="W47" s="28">
        <f>IF(W39=0,0,VLOOKUP(W39,FAC_TOTALS_APTA!$A$4:$AV$126,$L47,FALSE))</f>
        <v>0</v>
      </c>
      <c r="X47" s="28">
        <f>IF(X39=0,0,VLOOKUP(X39,FAC_TOTALS_APTA!$A$4:$AV$126,$L47,FALSE))</f>
        <v>0</v>
      </c>
      <c r="Y47" s="28">
        <f>IF(Y39=0,0,VLOOKUP(Y39,FAC_TOTALS_APTA!$A$4:$AV$126,$L47,FALSE))</f>
        <v>0</v>
      </c>
      <c r="Z47" s="28">
        <f>IF(Z39=0,0,VLOOKUP(Z39,FAC_TOTALS_APTA!$A$4:$AV$126,$L47,FALSE))</f>
        <v>0</v>
      </c>
      <c r="AA47" s="28">
        <f>IF(AA39=0,0,VLOOKUP(AA39,FAC_TOTALS_APTA!$A$4:$AV$126,$L47,FALSE))</f>
        <v>0</v>
      </c>
      <c r="AB47" s="28">
        <f>IF(AB39=0,0,VLOOKUP(AB39,FAC_TOTALS_APTA!$A$4:$AV$126,$L47,FALSE))</f>
        <v>0</v>
      </c>
      <c r="AC47" s="31">
        <f t="shared" si="14"/>
        <v>4114445.0571635035</v>
      </c>
      <c r="AD47" s="32">
        <f>AC47/G55</f>
        <v>9.3211054666103493E-2</v>
      </c>
      <c r="AE47" s="101"/>
    </row>
    <row r="48" spans="2:31" x14ac:dyDescent="0.25">
      <c r="B48" s="114" t="s">
        <v>46</v>
      </c>
      <c r="C48" s="115" t="s">
        <v>21</v>
      </c>
      <c r="D48" s="103" t="s">
        <v>14</v>
      </c>
      <c r="E48" s="54"/>
      <c r="F48" s="5">
        <f>MATCH($D48,FAC_TOTALS_APTA!$A$2:$AV$2,)</f>
        <v>18</v>
      </c>
      <c r="G48" s="53">
        <f>VLOOKUP(G39,FAC_TOTALS_APTA!$A$4:$AV$126,$F48,FALSE)</f>
        <v>35513.769785103097</v>
      </c>
      <c r="H48" s="53">
        <f>VLOOKUP(H39,FAC_TOTALS_APTA!$A$4:$AV$126,$F48,FALSE)</f>
        <v>29075.687025196399</v>
      </c>
      <c r="I48" s="29">
        <f t="shared" si="11"/>
        <v>-0.181284127223443</v>
      </c>
      <c r="J48" s="30" t="str">
        <f t="shared" si="12"/>
        <v>_log</v>
      </c>
      <c r="K48" s="30" t="str">
        <f t="shared" si="13"/>
        <v>TOTAL_MED_INC_INDIV_2018_log_FAC</v>
      </c>
      <c r="L48" s="5">
        <f>MATCH($K48,FAC_TOTALS_APTA!$A$2:$AT$2,)</f>
        <v>32</v>
      </c>
      <c r="M48" s="28">
        <f>IF(M39=0,0,VLOOKUP(M39,FAC_TOTALS_APTA!$A$4:$AV$126,$L48,FALSE))</f>
        <v>200021.31390041299</v>
      </c>
      <c r="N48" s="28">
        <f>IF(N39=0,0,VLOOKUP(N39,FAC_TOTALS_APTA!$A$4:$AV$126,$L48,FALSE))</f>
        <v>289723.33040714799</v>
      </c>
      <c r="O48" s="28">
        <f>IF(O39=0,0,VLOOKUP(O39,FAC_TOTALS_APTA!$A$4:$AV$126,$L48,FALSE))</f>
        <v>275336.518007254</v>
      </c>
      <c r="P48" s="28">
        <f>IF(P39=0,0,VLOOKUP(P39,FAC_TOTALS_APTA!$A$4:$AV$126,$L48,FALSE))</f>
        <v>520469.19819574902</v>
      </c>
      <c r="Q48" s="28">
        <f>IF(Q39=0,0,VLOOKUP(Q39,FAC_TOTALS_APTA!$A$4:$AV$126,$L48,FALSE))</f>
        <v>-243316.66983417701</v>
      </c>
      <c r="R48" s="28">
        <f>IF(R39=0,0,VLOOKUP(R39,FAC_TOTALS_APTA!$A$4:$AV$126,$L48,FALSE))</f>
        <v>132749.244821792</v>
      </c>
      <c r="S48" s="28">
        <f>IF(S39=0,0,VLOOKUP(S39,FAC_TOTALS_APTA!$A$4:$AV$126,$L48,FALSE))</f>
        <v>701760.53375624097</v>
      </c>
      <c r="T48" s="28">
        <f>IF(T39=0,0,VLOOKUP(T39,FAC_TOTALS_APTA!$A$4:$AV$126,$L48,FALSE))</f>
        <v>425069.01483149303</v>
      </c>
      <c r="U48" s="28">
        <f>IF(U39=0,0,VLOOKUP(U39,FAC_TOTALS_APTA!$A$4:$AV$126,$L48,FALSE))</f>
        <v>329244.29722070199</v>
      </c>
      <c r="V48" s="28">
        <f>IF(V39=0,0,VLOOKUP(V39,FAC_TOTALS_APTA!$A$4:$AV$126,$L48,FALSE))</f>
        <v>233433.31440680701</v>
      </c>
      <c r="W48" s="28">
        <f>IF(W39=0,0,VLOOKUP(W39,FAC_TOTALS_APTA!$A$4:$AV$126,$L48,FALSE))</f>
        <v>0</v>
      </c>
      <c r="X48" s="28">
        <f>IF(X39=0,0,VLOOKUP(X39,FAC_TOTALS_APTA!$A$4:$AV$126,$L48,FALSE))</f>
        <v>0</v>
      </c>
      <c r="Y48" s="28">
        <f>IF(Y39=0,0,VLOOKUP(Y39,FAC_TOTALS_APTA!$A$4:$AV$126,$L48,FALSE))</f>
        <v>0</v>
      </c>
      <c r="Z48" s="28">
        <f>IF(Z39=0,0,VLOOKUP(Z39,FAC_TOTALS_APTA!$A$4:$AV$126,$L48,FALSE))</f>
        <v>0</v>
      </c>
      <c r="AA48" s="28">
        <f>IF(AA39=0,0,VLOOKUP(AA39,FAC_TOTALS_APTA!$A$4:$AV$126,$L48,FALSE))</f>
        <v>0</v>
      </c>
      <c r="AB48" s="28">
        <f>IF(AB39=0,0,VLOOKUP(AB39,FAC_TOTALS_APTA!$A$4:$AV$126,$L48,FALSE))</f>
        <v>0</v>
      </c>
      <c r="AC48" s="31">
        <f t="shared" si="14"/>
        <v>2864490.0957134217</v>
      </c>
      <c r="AD48" s="32">
        <f>AC48/G55</f>
        <v>6.489384089287778E-2</v>
      </c>
      <c r="AE48" s="101"/>
    </row>
    <row r="49" spans="1:31" x14ac:dyDescent="0.25">
      <c r="B49" s="114" t="s">
        <v>62</v>
      </c>
      <c r="C49" s="115"/>
      <c r="D49" s="103" t="s">
        <v>9</v>
      </c>
      <c r="E49" s="54"/>
      <c r="F49" s="5">
        <f>MATCH($D49,FAC_TOTALS_APTA!$A$2:$AV$2,)</f>
        <v>19</v>
      </c>
      <c r="G49" s="28">
        <f>VLOOKUP(G39,FAC_TOTALS_APTA!$A$4:$AV$126,$F49,FALSE)</f>
        <v>7.6754355225931601</v>
      </c>
      <c r="H49" s="28">
        <f>VLOOKUP(H39,FAC_TOTALS_APTA!$A$4:$AV$126,$F49,FALSE)</f>
        <v>8.3624406793883406</v>
      </c>
      <c r="I49" s="29">
        <f t="shared" si="11"/>
        <v>8.950699341723789E-2</v>
      </c>
      <c r="J49" s="30" t="str">
        <f t="shared" si="12"/>
        <v/>
      </c>
      <c r="K49" s="30" t="str">
        <f t="shared" si="13"/>
        <v>PCT_HH_NO_VEH_FAC</v>
      </c>
      <c r="L49" s="5">
        <f>MATCH($K49,FAC_TOTALS_APTA!$A$2:$AT$2,)</f>
        <v>33</v>
      </c>
      <c r="M49" s="28">
        <f>IF(M39=0,0,VLOOKUP(M39,FAC_TOTALS_APTA!$A$4:$AV$126,$L49,FALSE))</f>
        <v>21031.649035608101</v>
      </c>
      <c r="N49" s="28">
        <f>IF(N39=0,0,VLOOKUP(N39,FAC_TOTALS_APTA!$A$4:$AV$126,$L49,FALSE))</f>
        <v>21997.3910211488</v>
      </c>
      <c r="O49" s="28">
        <f>IF(O39=0,0,VLOOKUP(O39,FAC_TOTALS_APTA!$A$4:$AV$126,$L49,FALSE))</f>
        <v>11205.589656444599</v>
      </c>
      <c r="P49" s="28">
        <f>IF(P39=0,0,VLOOKUP(P39,FAC_TOTALS_APTA!$A$4:$AV$126,$L49,FALSE))</f>
        <v>64986.636139902803</v>
      </c>
      <c r="Q49" s="28">
        <f>IF(Q39=0,0,VLOOKUP(Q39,FAC_TOTALS_APTA!$A$4:$AV$126,$L49,FALSE))</f>
        <v>-166078.482753819</v>
      </c>
      <c r="R49" s="28">
        <f>IF(R39=0,0,VLOOKUP(R39,FAC_TOTALS_APTA!$A$4:$AV$126,$L49,FALSE))</f>
        <v>91183.312491980396</v>
      </c>
      <c r="S49" s="28">
        <f>IF(S39=0,0,VLOOKUP(S39,FAC_TOTALS_APTA!$A$4:$AV$126,$L49,FALSE))</f>
        <v>292838.11372124398</v>
      </c>
      <c r="T49" s="28">
        <f>IF(T39=0,0,VLOOKUP(T39,FAC_TOTALS_APTA!$A$4:$AV$126,$L49,FALSE))</f>
        <v>31888.2717910381</v>
      </c>
      <c r="U49" s="28">
        <f>IF(U39=0,0,VLOOKUP(U39,FAC_TOTALS_APTA!$A$4:$AV$126,$L49,FALSE))</f>
        <v>339551.13526294701</v>
      </c>
      <c r="V49" s="28">
        <f>IF(V39=0,0,VLOOKUP(V39,FAC_TOTALS_APTA!$A$4:$AV$126,$L49,FALSE))</f>
        <v>-7226.0688401018097</v>
      </c>
      <c r="W49" s="28">
        <f>IF(W39=0,0,VLOOKUP(W39,FAC_TOTALS_APTA!$A$4:$AV$126,$L49,FALSE))</f>
        <v>0</v>
      </c>
      <c r="X49" s="28">
        <f>IF(X39=0,0,VLOOKUP(X39,FAC_TOTALS_APTA!$A$4:$AV$126,$L49,FALSE))</f>
        <v>0</v>
      </c>
      <c r="Y49" s="28">
        <f>IF(Y39=0,0,VLOOKUP(Y39,FAC_TOTALS_APTA!$A$4:$AV$126,$L49,FALSE))</f>
        <v>0</v>
      </c>
      <c r="Z49" s="28">
        <f>IF(Z39=0,0,VLOOKUP(Z39,FAC_TOTALS_APTA!$A$4:$AV$126,$L49,FALSE))</f>
        <v>0</v>
      </c>
      <c r="AA49" s="28">
        <f>IF(AA39=0,0,VLOOKUP(AA39,FAC_TOTALS_APTA!$A$4:$AV$126,$L49,FALSE))</f>
        <v>0</v>
      </c>
      <c r="AB49" s="28">
        <f>IF(AB39=0,0,VLOOKUP(AB39,FAC_TOTALS_APTA!$A$4:$AV$126,$L49,FALSE))</f>
        <v>0</v>
      </c>
      <c r="AC49" s="31">
        <f t="shared" si="14"/>
        <v>701377.54752639297</v>
      </c>
      <c r="AD49" s="32">
        <f>AC49/G55</f>
        <v>1.5889418868344423E-2</v>
      </c>
      <c r="AE49" s="101"/>
    </row>
    <row r="50" spans="1:31" x14ac:dyDescent="0.25">
      <c r="B50" s="114" t="s">
        <v>47</v>
      </c>
      <c r="C50" s="115"/>
      <c r="D50" s="103" t="s">
        <v>28</v>
      </c>
      <c r="E50" s="54"/>
      <c r="F50" s="5">
        <f>MATCH($D50,FAC_TOTALS_APTA!$A$2:$AV$2,)</f>
        <v>20</v>
      </c>
      <c r="G50" s="33">
        <f>VLOOKUP(G39,FAC_TOTALS_APTA!$A$4:$AV$126,$F50,FALSE)</f>
        <v>3.5501668442365699</v>
      </c>
      <c r="H50" s="33">
        <f>VLOOKUP(H39,FAC_TOTALS_APTA!$A$4:$AV$126,$F50,FALSE)</f>
        <v>4.4248857901299896</v>
      </c>
      <c r="I50" s="29">
        <f t="shared" si="11"/>
        <v>0.24638812322678882</v>
      </c>
      <c r="J50" s="30" t="str">
        <f t="shared" si="12"/>
        <v/>
      </c>
      <c r="K50" s="30" t="str">
        <f t="shared" si="13"/>
        <v>JTW_HOME_PCT_FAC</v>
      </c>
      <c r="L50" s="5">
        <f>MATCH($K50,FAC_TOTALS_APTA!$A$2:$AT$2,)</f>
        <v>34</v>
      </c>
      <c r="M50" s="28">
        <f>IF(M39=0,0,VLOOKUP(M39,FAC_TOTALS_APTA!$A$4:$AV$126,$L50,FALSE))</f>
        <v>0</v>
      </c>
      <c r="N50" s="28">
        <f>IF(N39=0,0,VLOOKUP(N39,FAC_TOTALS_APTA!$A$4:$AV$126,$L50,FALSE))</f>
        <v>0</v>
      </c>
      <c r="O50" s="28">
        <f>IF(O39=0,0,VLOOKUP(O39,FAC_TOTALS_APTA!$A$4:$AV$126,$L50,FALSE))</f>
        <v>0</v>
      </c>
      <c r="P50" s="28">
        <f>IF(P39=0,0,VLOOKUP(P39,FAC_TOTALS_APTA!$A$4:$AV$126,$L50,FALSE))</f>
        <v>-28553.2243710986</v>
      </c>
      <c r="Q50" s="28">
        <f>IF(Q39=0,0,VLOOKUP(Q39,FAC_TOTALS_APTA!$A$4:$AV$126,$L50,FALSE))</f>
        <v>-169361.77174362401</v>
      </c>
      <c r="R50" s="28">
        <f>IF(R39=0,0,VLOOKUP(R39,FAC_TOTALS_APTA!$A$4:$AV$126,$L50,FALSE))</f>
        <v>16581.568102716399</v>
      </c>
      <c r="S50" s="28">
        <f>IF(S39=0,0,VLOOKUP(S39,FAC_TOTALS_APTA!$A$4:$AV$126,$L50,FALSE))</f>
        <v>-46539.897322770303</v>
      </c>
      <c r="T50" s="28">
        <f>IF(T39=0,0,VLOOKUP(T39,FAC_TOTALS_APTA!$A$4:$AV$126,$L50,FALSE))</f>
        <v>46884.699498722701</v>
      </c>
      <c r="U50" s="28">
        <f>IF(U39=0,0,VLOOKUP(U39,FAC_TOTALS_APTA!$A$4:$AV$126,$L50,FALSE))</f>
        <v>-53663.464832781799</v>
      </c>
      <c r="V50" s="28">
        <f>IF(V39=0,0,VLOOKUP(V39,FAC_TOTALS_APTA!$A$4:$AV$126,$L50,FALSE))</f>
        <v>-161965.81985650799</v>
      </c>
      <c r="W50" s="28">
        <f>IF(W39=0,0,VLOOKUP(W39,FAC_TOTALS_APTA!$A$4:$AV$126,$L50,FALSE))</f>
        <v>0</v>
      </c>
      <c r="X50" s="28">
        <f>IF(X39=0,0,VLOOKUP(X39,FAC_TOTALS_APTA!$A$4:$AV$126,$L50,FALSE))</f>
        <v>0</v>
      </c>
      <c r="Y50" s="28">
        <f>IF(Y39=0,0,VLOOKUP(Y39,FAC_TOTALS_APTA!$A$4:$AV$126,$L50,FALSE))</f>
        <v>0</v>
      </c>
      <c r="Z50" s="28">
        <f>IF(Z39=0,0,VLOOKUP(Z39,FAC_TOTALS_APTA!$A$4:$AV$126,$L50,FALSE))</f>
        <v>0</v>
      </c>
      <c r="AA50" s="28">
        <f>IF(AA39=0,0,VLOOKUP(AA39,FAC_TOTALS_APTA!$A$4:$AV$126,$L50,FALSE))</f>
        <v>0</v>
      </c>
      <c r="AB50" s="28">
        <f>IF(AB39=0,0,VLOOKUP(AB39,FAC_TOTALS_APTA!$A$4:$AV$126,$L50,FALSE))</f>
        <v>0</v>
      </c>
      <c r="AC50" s="31">
        <f t="shared" si="14"/>
        <v>-396617.91052534356</v>
      </c>
      <c r="AD50" s="32">
        <f>AC50/G55</f>
        <v>-8.9852150717550407E-3</v>
      </c>
      <c r="AE50" s="101"/>
    </row>
    <row r="51" spans="1:31" x14ac:dyDescent="0.25">
      <c r="B51" s="114" t="s">
        <v>63</v>
      </c>
      <c r="C51" s="115"/>
      <c r="D51" s="125" t="s">
        <v>88</v>
      </c>
      <c r="E51" s="54"/>
      <c r="F51" s="5">
        <f>MATCH($D51,FAC_TOTALS_APTA!$A$2:$AV$2,)</f>
        <v>23</v>
      </c>
      <c r="G51" s="33">
        <f>VLOOKUP(G39,FAC_TOTALS_APTA!$A$4:$AV$126,$F51,FALSE)</f>
        <v>0</v>
      </c>
      <c r="H51" s="33">
        <f>VLOOKUP(H39,FAC_TOTALS_APTA!$A$4:$AV$126,$F51,FALSE)</f>
        <v>0</v>
      </c>
      <c r="I51" s="29" t="str">
        <f t="shared" si="11"/>
        <v>-</v>
      </c>
      <c r="J51" s="30"/>
      <c r="K51" s="30" t="str">
        <f t="shared" si="13"/>
        <v>TNC_TRIPS_PER_TRANSIT_TRIP_RAIL_FAC</v>
      </c>
      <c r="L51" s="5">
        <f>MATCH($K51,FAC_TOTALS_APTA!$A$2:$AT$2,)</f>
        <v>37</v>
      </c>
      <c r="M51" s="28">
        <f>IF(M39=0,0,VLOOKUP(M39,FAC_TOTALS_APTA!$A$4:$AV$126,$L51,FALSE))</f>
        <v>0</v>
      </c>
      <c r="N51" s="28">
        <f>IF(N39=0,0,VLOOKUP(N39,FAC_TOTALS_APTA!$A$4:$AV$126,$L51,FALSE))</f>
        <v>0</v>
      </c>
      <c r="O51" s="28">
        <f>IF(O39=0,0,VLOOKUP(O39,FAC_TOTALS_APTA!$A$4:$AV$126,$L51,FALSE))</f>
        <v>0</v>
      </c>
      <c r="P51" s="28">
        <f>IF(P39=0,0,VLOOKUP(P39,FAC_TOTALS_APTA!$A$4:$AV$126,$L51,FALSE))</f>
        <v>0</v>
      </c>
      <c r="Q51" s="28">
        <f>IF(Q39=0,0,VLOOKUP(Q39,FAC_TOTALS_APTA!$A$4:$AV$126,$L51,FALSE))</f>
        <v>0</v>
      </c>
      <c r="R51" s="28">
        <f>IF(R39=0,0,VLOOKUP(R39,FAC_TOTALS_APTA!$A$4:$AV$126,$L51,FALSE))</f>
        <v>0</v>
      </c>
      <c r="S51" s="28">
        <f>IF(S39=0,0,VLOOKUP(S39,FAC_TOTALS_APTA!$A$4:$AV$126,$L51,FALSE))</f>
        <v>0</v>
      </c>
      <c r="T51" s="28">
        <f>IF(T39=0,0,VLOOKUP(T39,FAC_TOTALS_APTA!$A$4:$AV$126,$L51,FALSE))</f>
        <v>0</v>
      </c>
      <c r="U51" s="28">
        <f>IF(U39=0,0,VLOOKUP(U39,FAC_TOTALS_APTA!$A$4:$AV$126,$L51,FALSE))</f>
        <v>0</v>
      </c>
      <c r="V51" s="28">
        <f>IF(V39=0,0,VLOOKUP(V39,FAC_TOTALS_APTA!$A$4:$AV$126,$L51,FALSE))</f>
        <v>0</v>
      </c>
      <c r="W51" s="28">
        <f>IF(W39=0,0,VLOOKUP(W39,FAC_TOTALS_APTA!$A$4:$AV$126,$L51,FALSE))</f>
        <v>0</v>
      </c>
      <c r="X51" s="28">
        <f>IF(X39=0,0,VLOOKUP(X39,FAC_TOTALS_APTA!$A$4:$AV$126,$L51,FALSE))</f>
        <v>0</v>
      </c>
      <c r="Y51" s="28">
        <f>IF(Y39=0,0,VLOOKUP(Y39,FAC_TOTALS_APTA!$A$4:$AV$126,$L51,FALSE))</f>
        <v>0</v>
      </c>
      <c r="Z51" s="28">
        <f>IF(Z39=0,0,VLOOKUP(Z39,FAC_TOTALS_APTA!$A$4:$AV$126,$L51,FALSE))</f>
        <v>0</v>
      </c>
      <c r="AA51" s="28">
        <f>IF(AA39=0,0,VLOOKUP(AA39,FAC_TOTALS_APTA!$A$4:$AV$126,$L51,FALSE))</f>
        <v>0</v>
      </c>
      <c r="AB51" s="28">
        <f>IF(AB39=0,0,VLOOKUP(AB39,FAC_TOTALS_APTA!$A$4:$AV$126,$L51,FALSE))</f>
        <v>0</v>
      </c>
      <c r="AC51" s="31">
        <f t="shared" si="14"/>
        <v>0</v>
      </c>
      <c r="AD51" s="32">
        <f>AC51/G55</f>
        <v>0</v>
      </c>
      <c r="AE51" s="101"/>
    </row>
    <row r="52" spans="1:31" x14ac:dyDescent="0.25">
      <c r="B52" s="114" t="s">
        <v>64</v>
      </c>
      <c r="C52" s="115"/>
      <c r="D52" s="103" t="s">
        <v>43</v>
      </c>
      <c r="E52" s="54"/>
      <c r="F52" s="5">
        <f>MATCH($D52,FAC_TOTALS_APTA!$A$2:$AV$2,)</f>
        <v>24</v>
      </c>
      <c r="G52" s="33">
        <f>VLOOKUP(G39,FAC_TOTALS_APTA!$A$4:$AV$126,$F52,FALSE)</f>
        <v>0.31724360697922399</v>
      </c>
      <c r="H52" s="33">
        <f>VLOOKUP(H39,FAC_TOTALS_APTA!$A$4:$AV$126,$F52,FALSE)</f>
        <v>0.34080460599745599</v>
      </c>
      <c r="I52" s="29">
        <f t="shared" si="11"/>
        <v>7.4267844961726892E-2</v>
      </c>
      <c r="J52" s="30" t="str">
        <f t="shared" ref="J52:J53" si="15">IF(C52="Log","_log","")</f>
        <v/>
      </c>
      <c r="K52" s="30" t="str">
        <f t="shared" si="13"/>
        <v>BIKE_SHARE_FAC</v>
      </c>
      <c r="L52" s="5">
        <f>MATCH($K52,FAC_TOTALS_APTA!$A$2:$AT$2,)</f>
        <v>38</v>
      </c>
      <c r="M52" s="28">
        <f>IF(M39=0,0,VLOOKUP(M39,FAC_TOTALS_APTA!$A$4:$AV$126,$L52,FALSE))</f>
        <v>0</v>
      </c>
      <c r="N52" s="28">
        <f>IF(N39=0,0,VLOOKUP(N39,FAC_TOTALS_APTA!$A$4:$AV$126,$L52,FALSE))</f>
        <v>0</v>
      </c>
      <c r="O52" s="28">
        <f>IF(O39=0,0,VLOOKUP(O39,FAC_TOTALS_APTA!$A$4:$AV$126,$L52,FALSE))</f>
        <v>0</v>
      </c>
      <c r="P52" s="28">
        <f>IF(P39=0,0,VLOOKUP(P39,FAC_TOTALS_APTA!$A$4:$AV$126,$L52,FALSE))</f>
        <v>0</v>
      </c>
      <c r="Q52" s="28">
        <f>IF(Q39=0,0,VLOOKUP(Q39,FAC_TOTALS_APTA!$A$4:$AV$126,$L52,FALSE))</f>
        <v>0</v>
      </c>
      <c r="R52" s="28">
        <f>IF(R39=0,0,VLOOKUP(R39,FAC_TOTALS_APTA!$A$4:$AV$126,$L52,FALSE))</f>
        <v>0</v>
      </c>
      <c r="S52" s="28">
        <f>IF(S39=0,0,VLOOKUP(S39,FAC_TOTALS_APTA!$A$4:$AV$126,$L52,FALSE))</f>
        <v>0</v>
      </c>
      <c r="T52" s="28">
        <f>IF(T39=0,0,VLOOKUP(T39,FAC_TOTALS_APTA!$A$4:$AV$126,$L52,FALSE))</f>
        <v>0</v>
      </c>
      <c r="U52" s="28">
        <f>IF(U39=0,0,VLOOKUP(U39,FAC_TOTALS_APTA!$A$4:$AV$126,$L52,FALSE))</f>
        <v>0</v>
      </c>
      <c r="V52" s="28">
        <f>IF(V39=0,0,VLOOKUP(V39,FAC_TOTALS_APTA!$A$4:$AV$126,$L52,FALSE))</f>
        <v>32202.471812042</v>
      </c>
      <c r="W52" s="28">
        <f>IF(W39=0,0,VLOOKUP(W39,FAC_TOTALS_APTA!$A$4:$AV$126,$L52,FALSE))</f>
        <v>0</v>
      </c>
      <c r="X52" s="28">
        <f>IF(X39=0,0,VLOOKUP(X39,FAC_TOTALS_APTA!$A$4:$AV$126,$L52,FALSE))</f>
        <v>0</v>
      </c>
      <c r="Y52" s="28">
        <f>IF(Y39=0,0,VLOOKUP(Y39,FAC_TOTALS_APTA!$A$4:$AV$126,$L52,FALSE))</f>
        <v>0</v>
      </c>
      <c r="Z52" s="28">
        <f>IF(Z39=0,0,VLOOKUP(Z39,FAC_TOTALS_APTA!$A$4:$AV$126,$L52,FALSE))</f>
        <v>0</v>
      </c>
      <c r="AA52" s="28">
        <f>IF(AA39=0,0,VLOOKUP(AA39,FAC_TOTALS_APTA!$A$4:$AV$126,$L52,FALSE))</f>
        <v>0</v>
      </c>
      <c r="AB52" s="28">
        <f>IF(AB39=0,0,VLOOKUP(AB39,FAC_TOTALS_APTA!$A$4:$AV$126,$L52,FALSE))</f>
        <v>0</v>
      </c>
      <c r="AC52" s="31">
        <f t="shared" si="14"/>
        <v>32202.471812042</v>
      </c>
      <c r="AD52" s="32">
        <f>AC52/G55</f>
        <v>7.295337083745684E-4</v>
      </c>
      <c r="AE52" s="101"/>
    </row>
    <row r="53" spans="1:31" x14ac:dyDescent="0.25">
      <c r="B53" s="126" t="s">
        <v>65</v>
      </c>
      <c r="C53" s="127"/>
      <c r="D53" s="128" t="s">
        <v>44</v>
      </c>
      <c r="E53" s="55"/>
      <c r="F53" s="6">
        <f>MATCH($D53,FAC_TOTALS_APTA!$A$2:$AV$2,)</f>
        <v>25</v>
      </c>
      <c r="G53" s="34">
        <f>VLOOKUP(G39,FAC_TOTALS_APTA!$A$4:$AV$126,$F53,FALSE)</f>
        <v>0</v>
      </c>
      <c r="H53" s="34">
        <f>VLOOKUP(H39,FAC_TOTALS_APTA!$A$4:$AV$126,$F53,FALSE)</f>
        <v>0</v>
      </c>
      <c r="I53" s="35" t="str">
        <f t="shared" si="11"/>
        <v>-</v>
      </c>
      <c r="J53" s="36" t="str">
        <f t="shared" si="15"/>
        <v/>
      </c>
      <c r="K53" s="36" t="str">
        <f t="shared" si="13"/>
        <v>scooter_flag_FAC</v>
      </c>
      <c r="L53" s="6">
        <f>MATCH($K53,FAC_TOTALS_APTA!$A$2:$AT$2,)</f>
        <v>39</v>
      </c>
      <c r="M53" s="37">
        <f>IF(M39=0,0,VLOOKUP(M39,FAC_TOTALS_APTA!$A$4:$AV$126,$L53,FALSE))</f>
        <v>0</v>
      </c>
      <c r="N53" s="37">
        <f>IF(N39=0,0,VLOOKUP(N39,FAC_TOTALS_APTA!$A$4:$AV$126,$L53,FALSE))</f>
        <v>0</v>
      </c>
      <c r="O53" s="37">
        <f>IF(O39=0,0,VLOOKUP(O39,FAC_TOTALS_APTA!$A$4:$AV$126,$L53,FALSE))</f>
        <v>0</v>
      </c>
      <c r="P53" s="37">
        <f>IF(P39=0,0,VLOOKUP(P39,FAC_TOTALS_APTA!$A$4:$AV$126,$L53,FALSE))</f>
        <v>0</v>
      </c>
      <c r="Q53" s="37">
        <f>IF(Q39=0,0,VLOOKUP(Q39,FAC_TOTALS_APTA!$A$4:$AV$126,$L53,FALSE))</f>
        <v>0</v>
      </c>
      <c r="R53" s="37">
        <f>IF(R39=0,0,VLOOKUP(R39,FAC_TOTALS_APTA!$A$4:$AV$126,$L53,FALSE))</f>
        <v>0</v>
      </c>
      <c r="S53" s="37">
        <f>IF(S39=0,0,VLOOKUP(S39,FAC_TOTALS_APTA!$A$4:$AV$126,$L53,FALSE))</f>
        <v>0</v>
      </c>
      <c r="T53" s="37">
        <f>IF(T39=0,0,VLOOKUP(T39,FAC_TOTALS_APTA!$A$4:$AV$126,$L53,FALSE))</f>
        <v>0</v>
      </c>
      <c r="U53" s="37">
        <f>IF(U39=0,0,VLOOKUP(U39,FAC_TOTALS_APTA!$A$4:$AV$126,$L53,FALSE))</f>
        <v>0</v>
      </c>
      <c r="V53" s="37">
        <f>IF(V39=0,0,VLOOKUP(V39,FAC_TOTALS_APTA!$A$4:$AV$126,$L53,FALSE))</f>
        <v>0</v>
      </c>
      <c r="W53" s="37">
        <f>IF(W39=0,0,VLOOKUP(W39,FAC_TOTALS_APTA!$A$4:$AV$126,$L53,FALSE))</f>
        <v>0</v>
      </c>
      <c r="X53" s="37">
        <f>IF(X39=0,0,VLOOKUP(X39,FAC_TOTALS_APTA!$A$4:$AV$126,$L53,FALSE))</f>
        <v>0</v>
      </c>
      <c r="Y53" s="37">
        <f>IF(Y39=0,0,VLOOKUP(Y39,FAC_TOTALS_APTA!$A$4:$AV$126,$L53,FALSE))</f>
        <v>0</v>
      </c>
      <c r="Z53" s="37">
        <f>IF(Z39=0,0,VLOOKUP(Z39,FAC_TOTALS_APTA!$A$4:$AV$126,$L53,FALSE))</f>
        <v>0</v>
      </c>
      <c r="AA53" s="37">
        <f>IF(AA39=0,0,VLOOKUP(AA39,FAC_TOTALS_APTA!$A$4:$AV$126,$L53,FALSE))</f>
        <v>0</v>
      </c>
      <c r="AB53" s="37">
        <f>IF(AB39=0,0,VLOOKUP(AB39,FAC_TOTALS_APTA!$A$4:$AV$126,$L53,FALSE))</f>
        <v>0</v>
      </c>
      <c r="AC53" s="38">
        <f t="shared" si="14"/>
        <v>0</v>
      </c>
      <c r="AD53" s="39">
        <f>AC53/G55</f>
        <v>0</v>
      </c>
      <c r="AE53" s="101"/>
    </row>
    <row r="54" spans="1:31" x14ac:dyDescent="0.25">
      <c r="B54" s="40" t="s">
        <v>53</v>
      </c>
      <c r="C54" s="41"/>
      <c r="D54" s="40" t="s">
        <v>45</v>
      </c>
      <c r="E54" s="42"/>
      <c r="F54" s="43"/>
      <c r="G54" s="44"/>
      <c r="H54" s="44"/>
      <c r="I54" s="45"/>
      <c r="J54" s="46"/>
      <c r="K54" s="46" t="str">
        <f t="shared" si="13"/>
        <v>New_Reporter_FAC</v>
      </c>
      <c r="L54" s="43">
        <f>MATCH($K54,FAC_TOTALS_APTA!$A$2:$AT$2,)</f>
        <v>43</v>
      </c>
      <c r="M54" s="44">
        <f>IF(M39=0,0,VLOOKUP(M39,FAC_TOTALS_APTA!$A$4:$AV$126,$L54,FALSE))</f>
        <v>459964</v>
      </c>
      <c r="N54" s="44">
        <f>IF(N39=0,0,VLOOKUP(N39,FAC_TOTALS_APTA!$A$4:$AV$126,$L54,FALSE))</f>
        <v>0</v>
      </c>
      <c r="O54" s="44">
        <f>IF(O39=0,0,VLOOKUP(O39,FAC_TOTALS_APTA!$A$4:$AV$126,$L54,FALSE))</f>
        <v>0</v>
      </c>
      <c r="P54" s="44">
        <f>IF(P39=0,0,VLOOKUP(P39,FAC_TOTALS_APTA!$A$4:$AV$126,$L54,FALSE))</f>
        <v>0</v>
      </c>
      <c r="Q54" s="44">
        <f>IF(Q39=0,0,VLOOKUP(Q39,FAC_TOTALS_APTA!$A$4:$AV$126,$L54,FALSE))</f>
        <v>1675486</v>
      </c>
      <c r="R54" s="44">
        <f>IF(R39=0,0,VLOOKUP(R39,FAC_TOTALS_APTA!$A$4:$AV$126,$L54,FALSE))</f>
        <v>4486638.9999999898</v>
      </c>
      <c r="S54" s="44">
        <f>IF(S39=0,0,VLOOKUP(S39,FAC_TOTALS_APTA!$A$4:$AV$126,$L54,FALSE))</f>
        <v>0</v>
      </c>
      <c r="T54" s="44">
        <f>IF(T39=0,0,VLOOKUP(T39,FAC_TOTALS_APTA!$A$4:$AV$126,$L54,FALSE))</f>
        <v>1165687</v>
      </c>
      <c r="U54" s="44">
        <f>IF(U39=0,0,VLOOKUP(U39,FAC_TOTALS_APTA!$A$4:$AV$126,$L54,FALSE))</f>
        <v>469328</v>
      </c>
      <c r="V54" s="44">
        <f>IF(V39=0,0,VLOOKUP(V39,FAC_TOTALS_APTA!$A$4:$AV$126,$L54,FALSE))</f>
        <v>1651310</v>
      </c>
      <c r="W54" s="44">
        <f>IF(W39=0,0,VLOOKUP(W39,FAC_TOTALS_APTA!$A$4:$AV$126,$L54,FALSE))</f>
        <v>0</v>
      </c>
      <c r="X54" s="44">
        <f>IF(X39=0,0,VLOOKUP(X39,FAC_TOTALS_APTA!$A$4:$AV$126,$L54,FALSE))</f>
        <v>0</v>
      </c>
      <c r="Y54" s="44">
        <f>IF(Y39=0,0,VLOOKUP(Y39,FAC_TOTALS_APTA!$A$4:$AV$126,$L54,FALSE))</f>
        <v>0</v>
      </c>
      <c r="Z54" s="44">
        <f>IF(Z39=0,0,VLOOKUP(Z39,FAC_TOTALS_APTA!$A$4:$AV$126,$L54,FALSE))</f>
        <v>0</v>
      </c>
      <c r="AA54" s="44">
        <f>IF(AA39=0,0,VLOOKUP(AA39,FAC_TOTALS_APTA!$A$4:$AV$126,$L54,FALSE))</f>
        <v>0</v>
      </c>
      <c r="AB54" s="44">
        <f>IF(AB39=0,0,VLOOKUP(AB39,FAC_TOTALS_APTA!$A$4:$AV$126,$L54,FALSE))</f>
        <v>0</v>
      </c>
      <c r="AC54" s="47">
        <f>SUM(M54:AB54)</f>
        <v>9908413.9999999888</v>
      </c>
      <c r="AD54" s="48">
        <f>AC54/G56</f>
        <v>0.21035402559660377</v>
      </c>
      <c r="AE54" s="101"/>
    </row>
    <row r="55" spans="1:31" s="106" customFormat="1" ht="15.75" customHeight="1" x14ac:dyDescent="0.25">
      <c r="A55" s="105"/>
      <c r="B55" s="24" t="s">
        <v>66</v>
      </c>
      <c r="C55" s="27"/>
      <c r="D55" s="5" t="s">
        <v>6</v>
      </c>
      <c r="E55" s="54"/>
      <c r="F55" s="5">
        <f>MATCH($D55,FAC_TOTALS_APTA!$A$2:$AT$2,)</f>
        <v>10</v>
      </c>
      <c r="G55" s="109">
        <f>VLOOKUP(G39,FAC_TOTALS_APTA!$A$4:$AV$126,$F55,FALSE)</f>
        <v>44141170.507104397</v>
      </c>
      <c r="H55" s="109">
        <f>VLOOKUP(H39,FAC_TOTALS_APTA!$A$4:$AT$126,$F55,FALSE)</f>
        <v>83872792.835993499</v>
      </c>
      <c r="I55" s="111">
        <f t="shared" ref="I55" si="16">H55/G55-1</f>
        <v>0.90010350592072341</v>
      </c>
      <c r="J55" s="30"/>
      <c r="K55" s="30"/>
      <c r="L55" s="5"/>
      <c r="M55" s="28" t="e">
        <f t="shared" ref="M55:AB55" si="17">SUM(M41:M48)</f>
        <v>#REF!</v>
      </c>
      <c r="N55" s="28" t="e">
        <f t="shared" si="17"/>
        <v>#REF!</v>
      </c>
      <c r="O55" s="28" t="e">
        <f t="shared" si="17"/>
        <v>#REF!</v>
      </c>
      <c r="P55" s="28" t="e">
        <f t="shared" si="17"/>
        <v>#REF!</v>
      </c>
      <c r="Q55" s="28" t="e">
        <f t="shared" si="17"/>
        <v>#REF!</v>
      </c>
      <c r="R55" s="28" t="e">
        <f t="shared" si="17"/>
        <v>#REF!</v>
      </c>
      <c r="S55" s="28" t="e">
        <f t="shared" si="17"/>
        <v>#REF!</v>
      </c>
      <c r="T55" s="28" t="e">
        <f t="shared" si="17"/>
        <v>#REF!</v>
      </c>
      <c r="U55" s="28" t="e">
        <f t="shared" si="17"/>
        <v>#REF!</v>
      </c>
      <c r="V55" s="28" t="e">
        <f t="shared" si="17"/>
        <v>#REF!</v>
      </c>
      <c r="W55" s="28">
        <f t="shared" si="17"/>
        <v>0</v>
      </c>
      <c r="X55" s="28">
        <f t="shared" si="17"/>
        <v>0</v>
      </c>
      <c r="Y55" s="28">
        <f t="shared" si="17"/>
        <v>0</v>
      </c>
      <c r="Z55" s="28">
        <f t="shared" si="17"/>
        <v>0</v>
      </c>
      <c r="AA55" s="28">
        <f t="shared" si="17"/>
        <v>0</v>
      </c>
      <c r="AB55" s="28">
        <f t="shared" si="17"/>
        <v>0</v>
      </c>
      <c r="AC55" s="31">
        <f>H55-G55</f>
        <v>39731622.328889102</v>
      </c>
      <c r="AD55" s="32">
        <f>I55</f>
        <v>0.90010350592072341</v>
      </c>
      <c r="AE55" s="105"/>
    </row>
    <row r="56" spans="1:31" ht="13.5" thickBot="1" x14ac:dyDescent="0.3">
      <c r="B56" s="8" t="s">
        <v>50</v>
      </c>
      <c r="C56" s="22"/>
      <c r="D56" s="22" t="s">
        <v>4</v>
      </c>
      <c r="E56" s="22"/>
      <c r="F56" s="22">
        <f>MATCH($D56,FAC_TOTALS_APTA!$A$2:$AT$2,)</f>
        <v>8</v>
      </c>
      <c r="G56" s="110">
        <f>VLOOKUP(G39,FAC_TOTALS_APTA!$A$4:$AT$126,$F56,FALSE)</f>
        <v>47103514.999999903</v>
      </c>
      <c r="H56" s="110">
        <f>VLOOKUP(H39,FAC_TOTALS_APTA!$A$4:$AT$126,$F56,FALSE)</f>
        <v>81673687</v>
      </c>
      <c r="I56" s="112">
        <f t="shared" ref="I56" si="18">H56/G56-1</f>
        <v>0.73391915656400952</v>
      </c>
      <c r="J56" s="49"/>
      <c r="K56" s="49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50">
        <f>H56-G56</f>
        <v>34570172.000000097</v>
      </c>
      <c r="AD56" s="51">
        <f>I56</f>
        <v>0.73391915656400952</v>
      </c>
    </row>
    <row r="57" spans="1:31" ht="14.25" thickTop="1" thickBot="1" x14ac:dyDescent="0.3">
      <c r="B57" s="56" t="s">
        <v>67</v>
      </c>
      <c r="C57" s="57"/>
      <c r="D57" s="57"/>
      <c r="E57" s="58"/>
      <c r="F57" s="57"/>
      <c r="G57" s="57"/>
      <c r="H57" s="57"/>
      <c r="I57" s="59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1">
        <f>AD56-AD55</f>
        <v>-0.16618434935671389</v>
      </c>
    </row>
    <row r="58" spans="1:31" ht="13.5" thickTop="1" x14ac:dyDescent="0.25"/>
    <row r="59" spans="1:31" s="9" customFormat="1" x14ac:dyDescent="0.25">
      <c r="B59" s="77" t="s">
        <v>25</v>
      </c>
      <c r="C59" s="75"/>
      <c r="E59" s="75"/>
      <c r="F59" s="75"/>
      <c r="G59" s="75"/>
      <c r="H59" s="75"/>
      <c r="I59" s="76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spans="1:31" x14ac:dyDescent="0.25">
      <c r="B60" s="73" t="s">
        <v>16</v>
      </c>
      <c r="C60" s="74" t="s">
        <v>17</v>
      </c>
      <c r="D60" s="9"/>
      <c r="E60" s="75"/>
      <c r="F60" s="75"/>
      <c r="G60" s="75"/>
      <c r="H60" s="75"/>
      <c r="I60" s="76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spans="1:31" x14ac:dyDescent="0.25">
      <c r="B61" s="73"/>
      <c r="C61" s="74"/>
      <c r="D61" s="9"/>
      <c r="E61" s="75"/>
      <c r="F61" s="75"/>
      <c r="G61" s="75"/>
      <c r="H61" s="75"/>
      <c r="I61" s="76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spans="1:31" x14ac:dyDescent="0.25">
      <c r="B62" s="77" t="s">
        <v>15</v>
      </c>
      <c r="C62" s="78">
        <v>1</v>
      </c>
      <c r="D62" s="9"/>
      <c r="E62" s="75"/>
      <c r="F62" s="75"/>
      <c r="G62" s="75"/>
      <c r="H62" s="75"/>
      <c r="I62" s="76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spans="1:31" ht="13.5" thickBot="1" x14ac:dyDescent="0.3">
      <c r="B63" s="79" t="s">
        <v>34</v>
      </c>
      <c r="C63" s="80">
        <v>3</v>
      </c>
      <c r="D63" s="21"/>
      <c r="E63" s="81"/>
      <c r="F63" s="81"/>
      <c r="G63" s="81"/>
      <c r="H63" s="81"/>
      <c r="I63" s="82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</row>
    <row r="64" spans="1:31" ht="13.5" thickTop="1" x14ac:dyDescent="0.25">
      <c r="B64" s="73"/>
      <c r="C64" s="75"/>
      <c r="D64" s="61"/>
      <c r="E64" s="75"/>
      <c r="F64" s="75"/>
      <c r="G64" s="166" t="s">
        <v>51</v>
      </c>
      <c r="H64" s="166"/>
      <c r="I64" s="16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166" t="s">
        <v>55</v>
      </c>
      <c r="AD64" s="166"/>
    </row>
    <row r="65" spans="2:33" x14ac:dyDescent="0.25">
      <c r="B65" s="83" t="s">
        <v>18</v>
      </c>
      <c r="C65" s="84" t="s">
        <v>19</v>
      </c>
      <c r="D65" s="6" t="s">
        <v>20</v>
      </c>
      <c r="E65" s="85"/>
      <c r="F65" s="85"/>
      <c r="G65" s="84">
        <f>$C$1</f>
        <v>2002</v>
      </c>
      <c r="H65" s="84">
        <f>$C$2</f>
        <v>2012</v>
      </c>
      <c r="I65" s="84" t="s">
        <v>22</v>
      </c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 t="s">
        <v>24</v>
      </c>
      <c r="AD65" s="84" t="s">
        <v>22</v>
      </c>
    </row>
    <row r="66" spans="2:33" ht="14.1" hidden="1" customHeight="1" x14ac:dyDescent="0.25">
      <c r="B66" s="73"/>
      <c r="C66" s="76"/>
      <c r="D66" s="5"/>
      <c r="E66" s="75"/>
      <c r="F66" s="75"/>
      <c r="G66" s="75"/>
      <c r="H66" s="75"/>
      <c r="I66" s="76"/>
      <c r="J66" s="75"/>
      <c r="K66" s="75"/>
      <c r="L66" s="75"/>
      <c r="M66" s="75">
        <v>1</v>
      </c>
      <c r="N66" s="75">
        <v>2</v>
      </c>
      <c r="O66" s="75">
        <v>3</v>
      </c>
      <c r="P66" s="75">
        <v>4</v>
      </c>
      <c r="Q66" s="75">
        <v>5</v>
      </c>
      <c r="R66" s="75">
        <v>6</v>
      </c>
      <c r="S66" s="75">
        <v>7</v>
      </c>
      <c r="T66" s="75">
        <v>8</v>
      </c>
      <c r="U66" s="75">
        <v>9</v>
      </c>
      <c r="V66" s="75">
        <v>10</v>
      </c>
      <c r="W66" s="75">
        <v>11</v>
      </c>
      <c r="X66" s="75">
        <v>12</v>
      </c>
      <c r="Y66" s="75">
        <v>13</v>
      </c>
      <c r="Z66" s="75">
        <v>14</v>
      </c>
      <c r="AA66" s="75">
        <v>15</v>
      </c>
      <c r="AB66" s="75">
        <v>16</v>
      </c>
      <c r="AC66" s="75"/>
      <c r="AD66" s="75"/>
    </row>
    <row r="67" spans="2:33" ht="14.1" hidden="1" customHeight="1" x14ac:dyDescent="0.25">
      <c r="B67" s="73"/>
      <c r="C67" s="76"/>
      <c r="D67" s="5"/>
      <c r="E67" s="75"/>
      <c r="F67" s="75"/>
      <c r="G67" s="75" t="str">
        <f>CONCATENATE($C62,"_",$C63,"_",G65)</f>
        <v>1_3_2002</v>
      </c>
      <c r="H67" s="75" t="str">
        <f>CONCATENATE($C62,"_",$C63,"_",H65)</f>
        <v>1_3_2012</v>
      </c>
      <c r="I67" s="76"/>
      <c r="J67" s="75"/>
      <c r="K67" s="75"/>
      <c r="L67" s="75"/>
      <c r="M67" s="75" t="str">
        <f>IF($G65+M66&gt;$H65,0,CONCATENATE($C62,"_",$C63,"_",$G65+M66))</f>
        <v>1_3_2003</v>
      </c>
      <c r="N67" s="75" t="str">
        <f t="shared" ref="N67:AB67" si="19">IF($G65+N66&gt;$H65,0,CONCATENATE($C62,"_",$C63,"_",$G65+N66))</f>
        <v>1_3_2004</v>
      </c>
      <c r="O67" s="75" t="str">
        <f t="shared" si="19"/>
        <v>1_3_2005</v>
      </c>
      <c r="P67" s="75" t="str">
        <f t="shared" si="19"/>
        <v>1_3_2006</v>
      </c>
      <c r="Q67" s="75" t="str">
        <f t="shared" si="19"/>
        <v>1_3_2007</v>
      </c>
      <c r="R67" s="75" t="str">
        <f t="shared" si="19"/>
        <v>1_3_2008</v>
      </c>
      <c r="S67" s="75" t="str">
        <f t="shared" si="19"/>
        <v>1_3_2009</v>
      </c>
      <c r="T67" s="75" t="str">
        <f t="shared" si="19"/>
        <v>1_3_2010</v>
      </c>
      <c r="U67" s="75" t="str">
        <f t="shared" si="19"/>
        <v>1_3_2011</v>
      </c>
      <c r="V67" s="75" t="str">
        <f t="shared" si="19"/>
        <v>1_3_2012</v>
      </c>
      <c r="W67" s="75">
        <f t="shared" si="19"/>
        <v>0</v>
      </c>
      <c r="X67" s="75">
        <f t="shared" si="19"/>
        <v>0</v>
      </c>
      <c r="Y67" s="75">
        <f t="shared" si="19"/>
        <v>0</v>
      </c>
      <c r="Z67" s="75">
        <f t="shared" si="19"/>
        <v>0</v>
      </c>
      <c r="AA67" s="75">
        <f t="shared" si="19"/>
        <v>0</v>
      </c>
      <c r="AB67" s="75">
        <f t="shared" si="19"/>
        <v>0</v>
      </c>
      <c r="AC67" s="75"/>
      <c r="AD67" s="75"/>
    </row>
    <row r="68" spans="2:33" ht="14.1" hidden="1" customHeight="1" x14ac:dyDescent="0.25">
      <c r="B68" s="73"/>
      <c r="C68" s="76"/>
      <c r="D68" s="5"/>
      <c r="E68" s="75"/>
      <c r="F68" s="75" t="s">
        <v>23</v>
      </c>
      <c r="G68" s="86"/>
      <c r="H68" s="86"/>
      <c r="I68" s="76"/>
      <c r="J68" s="75"/>
      <c r="K68" s="75"/>
      <c r="L68" s="75" t="s">
        <v>23</v>
      </c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spans="2:33" x14ac:dyDescent="0.25">
      <c r="B69" s="114" t="s">
        <v>31</v>
      </c>
      <c r="C69" s="115" t="s">
        <v>21</v>
      </c>
      <c r="D69" s="103" t="s">
        <v>84</v>
      </c>
      <c r="E69" s="87"/>
      <c r="F69" s="75">
        <f>MATCH($D69,FAC_TOTALS_APTA!$A$2:$AV$2,)</f>
        <v>12</v>
      </c>
      <c r="G69" s="86" t="e">
        <f>VLOOKUP(G67,FAC_TOTALS_APTA!$A$4:$AV$126,$F69,FALSE)</f>
        <v>#N/A</v>
      </c>
      <c r="H69" s="86" t="e">
        <f>VLOOKUP(H67,FAC_TOTALS_APTA!$A$4:$AV$126,$F69,FALSE)</f>
        <v>#N/A</v>
      </c>
      <c r="I69" s="88" t="str">
        <f>IFERROR(H69/G69-1,"-")</f>
        <v>-</v>
      </c>
      <c r="J69" s="89" t="str">
        <f>IF(C69="Log","_log","")</f>
        <v>_log</v>
      </c>
      <c r="K69" s="89" t="str">
        <f>CONCATENATE(D69,J69,"_FAC")</f>
        <v>VRM_ADJ_log_FAC</v>
      </c>
      <c r="L69" s="75">
        <f>MATCH($K69,FAC_TOTALS_APTA!$A$2:$AT$2,)</f>
        <v>26</v>
      </c>
      <c r="M69" s="86" t="e">
        <f>IF(M67=0,0,VLOOKUP(M67,FAC_TOTALS_APTA!$A$4:$AV$126,$L69,FALSE))</f>
        <v>#N/A</v>
      </c>
      <c r="N69" s="86" t="e">
        <f>IF(N67=0,0,VLOOKUP(N67,FAC_TOTALS_APTA!$A$4:$AV$126,$L69,FALSE))</f>
        <v>#N/A</v>
      </c>
      <c r="O69" s="86" t="e">
        <f>IF(O67=0,0,VLOOKUP(O67,FAC_TOTALS_APTA!$A$4:$AV$126,$L69,FALSE))</f>
        <v>#N/A</v>
      </c>
      <c r="P69" s="86" t="e">
        <f>IF(P67=0,0,VLOOKUP(P67,FAC_TOTALS_APTA!$A$4:$AV$126,$L69,FALSE))</f>
        <v>#N/A</v>
      </c>
      <c r="Q69" s="86" t="e">
        <f>IF(Q67=0,0,VLOOKUP(Q67,FAC_TOTALS_APTA!$A$4:$AV$126,$L69,FALSE))</f>
        <v>#N/A</v>
      </c>
      <c r="R69" s="86" t="e">
        <f>IF(R67=0,0,VLOOKUP(R67,FAC_TOTALS_APTA!$A$4:$AV$126,$L69,FALSE))</f>
        <v>#N/A</v>
      </c>
      <c r="S69" s="86" t="e">
        <f>IF(S67=0,0,VLOOKUP(S67,FAC_TOTALS_APTA!$A$4:$AV$126,$L69,FALSE))</f>
        <v>#N/A</v>
      </c>
      <c r="T69" s="86" t="e">
        <f>IF(T67=0,0,VLOOKUP(T67,FAC_TOTALS_APTA!$A$4:$AV$126,$L69,FALSE))</f>
        <v>#N/A</v>
      </c>
      <c r="U69" s="86" t="e">
        <f>IF(U67=0,0,VLOOKUP(U67,FAC_TOTALS_APTA!$A$4:$AV$126,$L69,FALSE))</f>
        <v>#N/A</v>
      </c>
      <c r="V69" s="86" t="e">
        <f>IF(V67=0,0,VLOOKUP(V67,FAC_TOTALS_APTA!$A$4:$AV$126,$L69,FALSE))</f>
        <v>#N/A</v>
      </c>
      <c r="W69" s="86">
        <f>IF(W67=0,0,VLOOKUP(W67,FAC_TOTALS_APTA!$A$4:$AV$126,$L69,FALSE))</f>
        <v>0</v>
      </c>
      <c r="X69" s="86">
        <f>IF(X67=0,0,VLOOKUP(X67,FAC_TOTALS_APTA!$A$4:$AV$126,$L69,FALSE))</f>
        <v>0</v>
      </c>
      <c r="Y69" s="86">
        <f>IF(Y67=0,0,VLOOKUP(Y67,FAC_TOTALS_APTA!$A$4:$AV$126,$L69,FALSE))</f>
        <v>0</v>
      </c>
      <c r="Z69" s="86">
        <f>IF(Z67=0,0,VLOOKUP(Z67,FAC_TOTALS_APTA!$A$4:$AV$126,$L69,FALSE))</f>
        <v>0</v>
      </c>
      <c r="AA69" s="86">
        <f>IF(AA67=0,0,VLOOKUP(AA67,FAC_TOTALS_APTA!$A$4:$AV$126,$L69,FALSE))</f>
        <v>0</v>
      </c>
      <c r="AB69" s="86">
        <f>IF(AB67=0,0,VLOOKUP(AB67,FAC_TOTALS_APTA!$A$4:$AV$126,$L69,FALSE))</f>
        <v>0</v>
      </c>
      <c r="AC69" s="90" t="e">
        <f>SUM(M69:AB69)</f>
        <v>#N/A</v>
      </c>
      <c r="AD69" s="91" t="e">
        <f>AC69/G83</f>
        <v>#N/A</v>
      </c>
    </row>
    <row r="70" spans="2:33" x14ac:dyDescent="0.25">
      <c r="B70" s="114" t="s">
        <v>52</v>
      </c>
      <c r="C70" s="115" t="s">
        <v>21</v>
      </c>
      <c r="D70" s="103" t="s">
        <v>86</v>
      </c>
      <c r="E70" s="87"/>
      <c r="F70" s="75">
        <f>MATCH($D70,FAC_TOTALS_APTA!$A$2:$AV$2,)</f>
        <v>14</v>
      </c>
      <c r="G70" s="92" t="e">
        <f>VLOOKUP(G67,FAC_TOTALS_APTA!$A$4:$AV$126,$F70,FALSE)</f>
        <v>#N/A</v>
      </c>
      <c r="H70" s="92" t="e">
        <f>VLOOKUP(H67,FAC_TOTALS_APTA!$A$4:$AV$126,$F70,FALSE)</f>
        <v>#N/A</v>
      </c>
      <c r="I70" s="88" t="str">
        <f t="shared" ref="I70:I81" si="20">IFERROR(H70/G70-1,"-")</f>
        <v>-</v>
      </c>
      <c r="J70" s="89" t="str">
        <f t="shared" ref="J70:J78" si="21">IF(C70="Log","_log","")</f>
        <v>_log</v>
      </c>
      <c r="K70" s="89" t="str">
        <f t="shared" ref="K70:K82" si="22">CONCATENATE(D70,J70,"_FAC")</f>
        <v>FARE_per_UPT_cleaned_2018_RAIL_log_FAC</v>
      </c>
      <c r="L70" s="75">
        <f>MATCH($K70,FAC_TOTALS_APTA!$A$2:$AT$2,)</f>
        <v>28</v>
      </c>
      <c r="M70" s="86" t="e">
        <f>IF(M67=0,0,VLOOKUP(M67,FAC_TOTALS_APTA!$A$4:$AV$126,$L70,FALSE))</f>
        <v>#N/A</v>
      </c>
      <c r="N70" s="86" t="e">
        <f>IF(N67=0,0,VLOOKUP(N67,FAC_TOTALS_APTA!$A$4:$AV$126,$L70,FALSE))</f>
        <v>#N/A</v>
      </c>
      <c r="O70" s="86" t="e">
        <f>IF(O67=0,0,VLOOKUP(O67,FAC_TOTALS_APTA!$A$4:$AV$126,$L70,FALSE))</f>
        <v>#N/A</v>
      </c>
      <c r="P70" s="86" t="e">
        <f>IF(P67=0,0,VLOOKUP(P67,FAC_TOTALS_APTA!$A$4:$AV$126,$L70,FALSE))</f>
        <v>#N/A</v>
      </c>
      <c r="Q70" s="86" t="e">
        <f>IF(Q67=0,0,VLOOKUP(Q67,FAC_TOTALS_APTA!$A$4:$AV$126,$L70,FALSE))</f>
        <v>#N/A</v>
      </c>
      <c r="R70" s="86" t="e">
        <f>IF(R67=0,0,VLOOKUP(R67,FAC_TOTALS_APTA!$A$4:$AV$126,$L70,FALSE))</f>
        <v>#N/A</v>
      </c>
      <c r="S70" s="86" t="e">
        <f>IF(S67=0,0,VLOOKUP(S67,FAC_TOTALS_APTA!$A$4:$AV$126,$L70,FALSE))</f>
        <v>#N/A</v>
      </c>
      <c r="T70" s="86" t="e">
        <f>IF(T67=0,0,VLOOKUP(T67,FAC_TOTALS_APTA!$A$4:$AV$126,$L70,FALSE))</f>
        <v>#N/A</v>
      </c>
      <c r="U70" s="86" t="e">
        <f>IF(U67=0,0,VLOOKUP(U67,FAC_TOTALS_APTA!$A$4:$AV$126,$L70,FALSE))</f>
        <v>#N/A</v>
      </c>
      <c r="V70" s="86" t="e">
        <f>IF(V67=0,0,VLOOKUP(V67,FAC_TOTALS_APTA!$A$4:$AV$126,$L70,FALSE))</f>
        <v>#N/A</v>
      </c>
      <c r="W70" s="86">
        <f>IF(W67=0,0,VLOOKUP(W67,FAC_TOTALS_APTA!$A$4:$AV$126,$L70,FALSE))</f>
        <v>0</v>
      </c>
      <c r="X70" s="86">
        <f>IF(X67=0,0,VLOOKUP(X67,FAC_TOTALS_APTA!$A$4:$AV$126,$L70,FALSE))</f>
        <v>0</v>
      </c>
      <c r="Y70" s="86">
        <f>IF(Y67=0,0,VLOOKUP(Y67,FAC_TOTALS_APTA!$A$4:$AV$126,$L70,FALSE))</f>
        <v>0</v>
      </c>
      <c r="Z70" s="86">
        <f>IF(Z67=0,0,VLOOKUP(Z67,FAC_TOTALS_APTA!$A$4:$AV$126,$L70,FALSE))</f>
        <v>0</v>
      </c>
      <c r="AA70" s="86">
        <f>IF(AA67=0,0,VLOOKUP(AA67,FAC_TOTALS_APTA!$A$4:$AV$126,$L70,FALSE))</f>
        <v>0</v>
      </c>
      <c r="AB70" s="86">
        <f>IF(AB67=0,0,VLOOKUP(AB67,FAC_TOTALS_APTA!$A$4:$AV$126,$L70,FALSE))</f>
        <v>0</v>
      </c>
      <c r="AC70" s="90" t="e">
        <f t="shared" ref="AC70:AC81" si="23">SUM(M70:AB70)</f>
        <v>#N/A</v>
      </c>
      <c r="AD70" s="91" t="e">
        <f>AC70/G83</f>
        <v>#N/A</v>
      </c>
    </row>
    <row r="71" spans="2:33" x14ac:dyDescent="0.25">
      <c r="B71" s="114" t="s">
        <v>79</v>
      </c>
      <c r="C71" s="115"/>
      <c r="D71" s="103" t="s">
        <v>77</v>
      </c>
      <c r="E71" s="117"/>
      <c r="F71" s="103" t="e">
        <f>MATCH($D71,FAC_TOTALS_APTA!$A$2:$AV$2,)</f>
        <v>#N/A</v>
      </c>
      <c r="G71" s="116" t="e">
        <f>VLOOKUP(G67,FAC_TOTALS_APTA!$A$4:$AV$126,$F71,FALSE)</f>
        <v>#N/A</v>
      </c>
      <c r="H71" s="116" t="e">
        <f>VLOOKUP(H67,FAC_TOTALS_APTA!$A$4:$AV$126,$F71,FALSE)</f>
        <v>#N/A</v>
      </c>
      <c r="I71" s="118" t="str">
        <f>IFERROR(H71/G71-1,"-")</f>
        <v>-</v>
      </c>
      <c r="J71" s="119" t="str">
        <f t="shared" si="21"/>
        <v/>
      </c>
      <c r="K71" s="119" t="str">
        <f t="shared" si="22"/>
        <v>RESTRUCTURE_FAC</v>
      </c>
      <c r="L71" s="103" t="e">
        <f>MATCH($K71,FAC_TOTALS_APTA!$A$2:$AT$2,)</f>
        <v>#N/A</v>
      </c>
      <c r="M71" s="116" t="e">
        <f>IF(M67=0,0,VLOOKUP(M67,FAC_TOTALS_APTA!$A$4:$AV$126,$L71,FALSE))</f>
        <v>#N/A</v>
      </c>
      <c r="N71" s="116" t="e">
        <f>IF(N67=0,0,VLOOKUP(N67,FAC_TOTALS_APTA!$A$4:$AV$126,$L71,FALSE))</f>
        <v>#N/A</v>
      </c>
      <c r="O71" s="116" t="e">
        <f>IF(O67=0,0,VLOOKUP(O67,FAC_TOTALS_APTA!$A$4:$AV$126,$L71,FALSE))</f>
        <v>#N/A</v>
      </c>
      <c r="P71" s="116" t="e">
        <f>IF(P67=0,0,VLOOKUP(P67,FAC_TOTALS_APTA!$A$4:$AV$126,$L71,FALSE))</f>
        <v>#N/A</v>
      </c>
      <c r="Q71" s="116" t="e">
        <f>IF(Q67=0,0,VLOOKUP(Q67,FAC_TOTALS_APTA!$A$4:$AV$126,$L71,FALSE))</f>
        <v>#N/A</v>
      </c>
      <c r="R71" s="116" t="e">
        <f>IF(R67=0,0,VLOOKUP(R67,FAC_TOTALS_APTA!$A$4:$AV$126,$L71,FALSE))</f>
        <v>#N/A</v>
      </c>
      <c r="S71" s="116" t="e">
        <f>IF(S67=0,0,VLOOKUP(S67,FAC_TOTALS_APTA!$A$4:$AV$126,$L71,FALSE))</f>
        <v>#N/A</v>
      </c>
      <c r="T71" s="116" t="e">
        <f>IF(T67=0,0,VLOOKUP(T67,FAC_TOTALS_APTA!$A$4:$AV$126,$L71,FALSE))</f>
        <v>#N/A</v>
      </c>
      <c r="U71" s="116" t="e">
        <f>IF(U67=0,0,VLOOKUP(U67,FAC_TOTALS_APTA!$A$4:$AV$126,$L71,FALSE))</f>
        <v>#N/A</v>
      </c>
      <c r="V71" s="116" t="e">
        <f>IF(V67=0,0,VLOOKUP(V67,FAC_TOTALS_APTA!$A$4:$AV$126,$L71,FALSE))</f>
        <v>#N/A</v>
      </c>
      <c r="W71" s="116">
        <f>IF(W67=0,0,VLOOKUP(W67,FAC_TOTALS_APTA!$A$4:$AV$126,$L71,FALSE))</f>
        <v>0</v>
      </c>
      <c r="X71" s="116">
        <f>IF(X67=0,0,VLOOKUP(X67,FAC_TOTALS_APTA!$A$4:$AV$126,$L71,FALSE))</f>
        <v>0</v>
      </c>
      <c r="Y71" s="116">
        <f>IF(Y67=0,0,VLOOKUP(Y67,FAC_TOTALS_APTA!$A$4:$AV$126,$L71,FALSE))</f>
        <v>0</v>
      </c>
      <c r="Z71" s="116">
        <f>IF(Z67=0,0,VLOOKUP(Z67,FAC_TOTALS_APTA!$A$4:$AV$126,$L71,FALSE))</f>
        <v>0</v>
      </c>
      <c r="AA71" s="116">
        <f>IF(AA67=0,0,VLOOKUP(AA67,FAC_TOTALS_APTA!$A$4:$AV$126,$L71,FALSE))</f>
        <v>0</v>
      </c>
      <c r="AB71" s="116">
        <f>IF(AB67=0,0,VLOOKUP(AB67,FAC_TOTALS_APTA!$A$4:$AV$126,$L71,FALSE))</f>
        <v>0</v>
      </c>
      <c r="AC71" s="120" t="e">
        <f t="shared" si="23"/>
        <v>#N/A</v>
      </c>
      <c r="AD71" s="121" t="e">
        <f>AC71/G84</f>
        <v>#N/A</v>
      </c>
    </row>
    <row r="72" spans="2:33" x14ac:dyDescent="0.25">
      <c r="B72" s="114" t="s">
        <v>80</v>
      </c>
      <c r="C72" s="115"/>
      <c r="D72" s="103" t="s">
        <v>76</v>
      </c>
      <c r="E72" s="117"/>
      <c r="F72" s="103">
        <f>MATCH($D72,FAC_TOTALS_APTA!$A$2:$AV$2,)</f>
        <v>21</v>
      </c>
      <c r="G72" s="116" t="e">
        <f>VLOOKUP(G67,FAC_TOTALS_APTA!$A$4:$AV$126,$F72,FALSE)</f>
        <v>#N/A</v>
      </c>
      <c r="H72" s="116" t="e">
        <f>VLOOKUP(H67,FAC_TOTALS_APTA!$A$4:$AV$126,$F72,FALSE)</f>
        <v>#N/A</v>
      </c>
      <c r="I72" s="118" t="str">
        <f>IFERROR(H72/G72-1,"-")</f>
        <v>-</v>
      </c>
      <c r="J72" s="119" t="str">
        <f t="shared" si="21"/>
        <v/>
      </c>
      <c r="K72" s="119" t="str">
        <f t="shared" si="22"/>
        <v>MAINTENANCE_WMATA_FAC</v>
      </c>
      <c r="L72" s="103">
        <f>MATCH($K72,FAC_TOTALS_APTA!$A$2:$AT$2,)</f>
        <v>35</v>
      </c>
      <c r="M72" s="116">
        <f>IF(M68=0,0,VLOOKUP(M68,FAC_TOTALS_APTA!$A$4:$AV$126,$L72,FALSE))</f>
        <v>0</v>
      </c>
      <c r="N72" s="116">
        <f>IF(N68=0,0,VLOOKUP(N68,FAC_TOTALS_APTA!$A$4:$AV$126,$L72,FALSE))</f>
        <v>0</v>
      </c>
      <c r="O72" s="116">
        <f>IF(O68=0,0,VLOOKUP(O68,FAC_TOTALS_APTA!$A$4:$AV$126,$L72,FALSE))</f>
        <v>0</v>
      </c>
      <c r="P72" s="116">
        <f>IF(P68=0,0,VLOOKUP(P68,FAC_TOTALS_APTA!$A$4:$AV$126,$L72,FALSE))</f>
        <v>0</v>
      </c>
      <c r="Q72" s="116">
        <f>IF(Q68=0,0,VLOOKUP(Q68,FAC_TOTALS_APTA!$A$4:$AV$126,$L72,FALSE))</f>
        <v>0</v>
      </c>
      <c r="R72" s="116">
        <f>IF(R68=0,0,VLOOKUP(R68,FAC_TOTALS_APTA!$A$4:$AV$126,$L72,FALSE))</f>
        <v>0</v>
      </c>
      <c r="S72" s="116">
        <f>IF(S68=0,0,VLOOKUP(S68,FAC_TOTALS_APTA!$A$4:$AV$126,$L72,FALSE))</f>
        <v>0</v>
      </c>
      <c r="T72" s="116">
        <f>IF(T68=0,0,VLOOKUP(T68,FAC_TOTALS_APTA!$A$4:$AV$126,$L72,FALSE))</f>
        <v>0</v>
      </c>
      <c r="U72" s="116">
        <f>IF(U68=0,0,VLOOKUP(U68,FAC_TOTALS_APTA!$A$4:$AV$126,$L72,FALSE))</f>
        <v>0</v>
      </c>
      <c r="V72" s="116">
        <f>IF(V68=0,0,VLOOKUP(V68,FAC_TOTALS_APTA!$A$4:$AV$126,$L72,FALSE))</f>
        <v>0</v>
      </c>
      <c r="W72" s="116">
        <f>IF(W68=0,0,VLOOKUP(W68,FAC_TOTALS_APTA!$A$4:$AV$126,$L72,FALSE))</f>
        <v>0</v>
      </c>
      <c r="X72" s="116">
        <f>IF(X68=0,0,VLOOKUP(X68,FAC_TOTALS_APTA!$A$4:$AV$126,$L72,FALSE))</f>
        <v>0</v>
      </c>
      <c r="Y72" s="116">
        <f>IF(Y68=0,0,VLOOKUP(Y68,FAC_TOTALS_APTA!$A$4:$AV$126,$L72,FALSE))</f>
        <v>0</v>
      </c>
      <c r="Z72" s="116">
        <f>IF(Z68=0,0,VLOOKUP(Z68,FAC_TOTALS_APTA!$A$4:$AV$126,$L72,FALSE))</f>
        <v>0</v>
      </c>
      <c r="AA72" s="116">
        <f>IF(AA68=0,0,VLOOKUP(AA68,FAC_TOTALS_APTA!$A$4:$AV$126,$L72,FALSE))</f>
        <v>0</v>
      </c>
      <c r="AB72" s="116">
        <f>IF(AB68=0,0,VLOOKUP(AB68,FAC_TOTALS_APTA!$A$4:$AV$126,$L72,FALSE))</f>
        <v>0</v>
      </c>
      <c r="AC72" s="120">
        <f t="shared" si="23"/>
        <v>0</v>
      </c>
      <c r="AD72" s="121" t="e">
        <f>AC72/G84</f>
        <v>#N/A</v>
      </c>
    </row>
    <row r="73" spans="2:33" x14ac:dyDescent="0.25">
      <c r="B73" s="114" t="s">
        <v>48</v>
      </c>
      <c r="C73" s="115" t="s">
        <v>21</v>
      </c>
      <c r="D73" s="103" t="s">
        <v>8</v>
      </c>
      <c r="E73" s="87"/>
      <c r="F73" s="75">
        <f>MATCH($D73,FAC_TOTALS_APTA!$A$2:$AV$2,)</f>
        <v>15</v>
      </c>
      <c r="G73" s="86" t="e">
        <f>VLOOKUP(G67,FAC_TOTALS_APTA!$A$4:$AV$126,$F73,FALSE)</f>
        <v>#N/A</v>
      </c>
      <c r="H73" s="86" t="e">
        <f>VLOOKUP(H67,FAC_TOTALS_APTA!$A$4:$AV$126,$F73,FALSE)</f>
        <v>#N/A</v>
      </c>
      <c r="I73" s="88" t="str">
        <f t="shared" si="20"/>
        <v>-</v>
      </c>
      <c r="J73" s="89" t="str">
        <f t="shared" si="21"/>
        <v>_log</v>
      </c>
      <c r="K73" s="89" t="str">
        <f t="shared" si="22"/>
        <v>POP_EMP_log_FAC</v>
      </c>
      <c r="L73" s="75">
        <f>MATCH($K73,FAC_TOTALS_APTA!$A$2:$AT$2,)</f>
        <v>29</v>
      </c>
      <c r="M73" s="86" t="e">
        <f>IF(M67=0,0,VLOOKUP(M67,FAC_TOTALS_APTA!$A$4:$AV$126,$L73,FALSE))</f>
        <v>#N/A</v>
      </c>
      <c r="N73" s="86" t="e">
        <f>IF(N67=0,0,VLOOKUP(N67,FAC_TOTALS_APTA!$A$4:$AV$126,$L73,FALSE))</f>
        <v>#N/A</v>
      </c>
      <c r="O73" s="86" t="e">
        <f>IF(O67=0,0,VLOOKUP(O67,FAC_TOTALS_APTA!$A$4:$AV$126,$L73,FALSE))</f>
        <v>#N/A</v>
      </c>
      <c r="P73" s="86" t="e">
        <f>IF(P67=0,0,VLOOKUP(P67,FAC_TOTALS_APTA!$A$4:$AV$126,$L73,FALSE))</f>
        <v>#N/A</v>
      </c>
      <c r="Q73" s="86" t="e">
        <f>IF(Q67=0,0,VLOOKUP(Q67,FAC_TOTALS_APTA!$A$4:$AV$126,$L73,FALSE))</f>
        <v>#N/A</v>
      </c>
      <c r="R73" s="86" t="e">
        <f>IF(R67=0,0,VLOOKUP(R67,FAC_TOTALS_APTA!$A$4:$AV$126,$L73,FALSE))</f>
        <v>#N/A</v>
      </c>
      <c r="S73" s="86" t="e">
        <f>IF(S67=0,0,VLOOKUP(S67,FAC_TOTALS_APTA!$A$4:$AV$126,$L73,FALSE))</f>
        <v>#N/A</v>
      </c>
      <c r="T73" s="86" t="e">
        <f>IF(T67=0,0,VLOOKUP(T67,FAC_TOTALS_APTA!$A$4:$AV$126,$L73,FALSE))</f>
        <v>#N/A</v>
      </c>
      <c r="U73" s="86" t="e">
        <f>IF(U67=0,0,VLOOKUP(U67,FAC_TOTALS_APTA!$A$4:$AV$126,$L73,FALSE))</f>
        <v>#N/A</v>
      </c>
      <c r="V73" s="86" t="e">
        <f>IF(V67=0,0,VLOOKUP(V67,FAC_TOTALS_APTA!$A$4:$AV$126,$L73,FALSE))</f>
        <v>#N/A</v>
      </c>
      <c r="W73" s="86">
        <f>IF(W67=0,0,VLOOKUP(W67,FAC_TOTALS_APTA!$A$4:$AV$126,$L73,FALSE))</f>
        <v>0</v>
      </c>
      <c r="X73" s="86">
        <f>IF(X67=0,0,VLOOKUP(X67,FAC_TOTALS_APTA!$A$4:$AV$126,$L73,FALSE))</f>
        <v>0</v>
      </c>
      <c r="Y73" s="86">
        <f>IF(Y67=0,0,VLOOKUP(Y67,FAC_TOTALS_APTA!$A$4:$AV$126,$L73,FALSE))</f>
        <v>0</v>
      </c>
      <c r="Z73" s="86">
        <f>IF(Z67=0,0,VLOOKUP(Z67,FAC_TOTALS_APTA!$A$4:$AV$126,$L73,FALSE))</f>
        <v>0</v>
      </c>
      <c r="AA73" s="86">
        <f>IF(AA67=0,0,VLOOKUP(AA67,FAC_TOTALS_APTA!$A$4:$AV$126,$L73,FALSE))</f>
        <v>0</v>
      </c>
      <c r="AB73" s="86">
        <f>IF(AB67=0,0,VLOOKUP(AB67,FAC_TOTALS_APTA!$A$4:$AV$126,$L73,FALSE))</f>
        <v>0</v>
      </c>
      <c r="AC73" s="90" t="e">
        <f t="shared" si="23"/>
        <v>#N/A</v>
      </c>
      <c r="AD73" s="91" t="e">
        <f>AC73/G83</f>
        <v>#N/A</v>
      </c>
    </row>
    <row r="74" spans="2:33" x14ac:dyDescent="0.25">
      <c r="B74" s="24" t="s">
        <v>72</v>
      </c>
      <c r="C74" s="115"/>
      <c r="D74" s="103" t="s">
        <v>71</v>
      </c>
      <c r="E74" s="87"/>
      <c r="F74" s="75">
        <f>MATCH($D74,FAC_TOTALS_APTA!$A$2:$AV$2,)</f>
        <v>16</v>
      </c>
      <c r="G74" s="92" t="e">
        <f>VLOOKUP(G67,FAC_TOTALS_APTA!$A$4:$AV$126,$F74,FALSE)</f>
        <v>#N/A</v>
      </c>
      <c r="H74" s="92" t="e">
        <f>VLOOKUP(H67,FAC_TOTALS_APTA!$A$4:$AV$126,$F74,FALSE)</f>
        <v>#N/A</v>
      </c>
      <c r="I74" s="88" t="str">
        <f t="shared" si="20"/>
        <v>-</v>
      </c>
      <c r="J74" s="89" t="str">
        <f t="shared" si="21"/>
        <v/>
      </c>
      <c r="K74" s="89" t="str">
        <f t="shared" si="22"/>
        <v>TSD_POP_EMP_PCT_FAC</v>
      </c>
      <c r="L74" s="75">
        <f>MATCH($K74,FAC_TOTALS_APTA!$A$2:$AT$2,)</f>
        <v>30</v>
      </c>
      <c r="M74" s="86" t="e">
        <f>IF(M67=0,0,VLOOKUP(M67,FAC_TOTALS_APTA!$A$4:$AV$126,$L74,FALSE))</f>
        <v>#N/A</v>
      </c>
      <c r="N74" s="86" t="e">
        <f>IF(N67=0,0,VLOOKUP(N67,FAC_TOTALS_APTA!$A$4:$AV$126,$L74,FALSE))</f>
        <v>#N/A</v>
      </c>
      <c r="O74" s="86" t="e">
        <f>IF(O67=0,0,VLOOKUP(O67,FAC_TOTALS_APTA!$A$4:$AV$126,$L74,FALSE))</f>
        <v>#N/A</v>
      </c>
      <c r="P74" s="86" t="e">
        <f>IF(P67=0,0,VLOOKUP(P67,FAC_TOTALS_APTA!$A$4:$AV$126,$L74,FALSE))</f>
        <v>#N/A</v>
      </c>
      <c r="Q74" s="86" t="e">
        <f>IF(Q67=0,0,VLOOKUP(Q67,FAC_TOTALS_APTA!$A$4:$AV$126,$L74,FALSE))</f>
        <v>#N/A</v>
      </c>
      <c r="R74" s="86" t="e">
        <f>IF(R67=0,0,VLOOKUP(R67,FAC_TOTALS_APTA!$A$4:$AV$126,$L74,FALSE))</f>
        <v>#N/A</v>
      </c>
      <c r="S74" s="86" t="e">
        <f>IF(S67=0,0,VLOOKUP(S67,FAC_TOTALS_APTA!$A$4:$AV$126,$L74,FALSE))</f>
        <v>#N/A</v>
      </c>
      <c r="T74" s="86" t="e">
        <f>IF(T67=0,0,VLOOKUP(T67,FAC_TOTALS_APTA!$A$4:$AV$126,$L74,FALSE))</f>
        <v>#N/A</v>
      </c>
      <c r="U74" s="86" t="e">
        <f>IF(U67=0,0,VLOOKUP(U67,FAC_TOTALS_APTA!$A$4:$AV$126,$L74,FALSE))</f>
        <v>#N/A</v>
      </c>
      <c r="V74" s="86" t="e">
        <f>IF(V67=0,0,VLOOKUP(V67,FAC_TOTALS_APTA!$A$4:$AV$126,$L74,FALSE))</f>
        <v>#N/A</v>
      </c>
      <c r="W74" s="86">
        <f>IF(W67=0,0,VLOOKUP(W67,FAC_TOTALS_APTA!$A$4:$AV$126,$L74,FALSE))</f>
        <v>0</v>
      </c>
      <c r="X74" s="86">
        <f>IF(X67=0,0,VLOOKUP(X67,FAC_TOTALS_APTA!$A$4:$AV$126,$L74,FALSE))</f>
        <v>0</v>
      </c>
      <c r="Y74" s="86">
        <f>IF(Y67=0,0,VLOOKUP(Y67,FAC_TOTALS_APTA!$A$4:$AV$126,$L74,FALSE))</f>
        <v>0</v>
      </c>
      <c r="Z74" s="86">
        <f>IF(Z67=0,0,VLOOKUP(Z67,FAC_TOTALS_APTA!$A$4:$AV$126,$L74,FALSE))</f>
        <v>0</v>
      </c>
      <c r="AA74" s="86">
        <f>IF(AA67=0,0,VLOOKUP(AA67,FAC_TOTALS_APTA!$A$4:$AV$126,$L74,FALSE))</f>
        <v>0</v>
      </c>
      <c r="AB74" s="86">
        <f>IF(AB67=0,0,VLOOKUP(AB67,FAC_TOTALS_APTA!$A$4:$AV$126,$L74,FALSE))</f>
        <v>0</v>
      </c>
      <c r="AC74" s="90" t="e">
        <f t="shared" si="23"/>
        <v>#N/A</v>
      </c>
      <c r="AD74" s="91" t="e">
        <f>AC74/G83</f>
        <v>#N/A</v>
      </c>
    </row>
    <row r="75" spans="2:33" x14ac:dyDescent="0.2">
      <c r="B75" s="114" t="s">
        <v>49</v>
      </c>
      <c r="C75" s="115" t="s">
        <v>21</v>
      </c>
      <c r="D75" s="123" t="s">
        <v>81</v>
      </c>
      <c r="E75" s="87"/>
      <c r="F75" s="75">
        <f>MATCH($D75,FAC_TOTALS_APTA!$A$2:$AV$2,)</f>
        <v>17</v>
      </c>
      <c r="G75" s="93" t="e">
        <f>VLOOKUP(G67,FAC_TOTALS_APTA!$A$4:$AV$126,$F75,FALSE)</f>
        <v>#N/A</v>
      </c>
      <c r="H75" s="93" t="e">
        <f>VLOOKUP(H67,FAC_TOTALS_APTA!$A$4:$AV$126,$F75,FALSE)</f>
        <v>#N/A</v>
      </c>
      <c r="I75" s="88" t="str">
        <f t="shared" si="20"/>
        <v>-</v>
      </c>
      <c r="J75" s="89" t="str">
        <f t="shared" si="21"/>
        <v>_log</v>
      </c>
      <c r="K75" s="89" t="str">
        <f t="shared" si="22"/>
        <v>GAS_PRICE_2018_log_FAC</v>
      </c>
      <c r="L75" s="75">
        <f>MATCH($K75,FAC_TOTALS_APTA!$A$2:$AT$2,)</f>
        <v>31</v>
      </c>
      <c r="M75" s="86" t="e">
        <f>IF(M67=0,0,VLOOKUP(M67,FAC_TOTALS_APTA!$A$4:$AV$126,$L75,FALSE))</f>
        <v>#N/A</v>
      </c>
      <c r="N75" s="86" t="e">
        <f>IF(N67=0,0,VLOOKUP(N67,FAC_TOTALS_APTA!$A$4:$AV$126,$L75,FALSE))</f>
        <v>#N/A</v>
      </c>
      <c r="O75" s="86" t="e">
        <f>IF(O67=0,0,VLOOKUP(O67,FAC_TOTALS_APTA!$A$4:$AV$126,$L75,FALSE))</f>
        <v>#N/A</v>
      </c>
      <c r="P75" s="86" t="e">
        <f>IF(P67=0,0,VLOOKUP(P67,FAC_TOTALS_APTA!$A$4:$AV$126,$L75,FALSE))</f>
        <v>#N/A</v>
      </c>
      <c r="Q75" s="86" t="e">
        <f>IF(Q67=0,0,VLOOKUP(Q67,FAC_TOTALS_APTA!$A$4:$AV$126,$L75,FALSE))</f>
        <v>#N/A</v>
      </c>
      <c r="R75" s="86" t="e">
        <f>IF(R67=0,0,VLOOKUP(R67,FAC_TOTALS_APTA!$A$4:$AV$126,$L75,FALSE))</f>
        <v>#N/A</v>
      </c>
      <c r="S75" s="86" t="e">
        <f>IF(S67=0,0,VLOOKUP(S67,FAC_TOTALS_APTA!$A$4:$AV$126,$L75,FALSE))</f>
        <v>#N/A</v>
      </c>
      <c r="T75" s="86" t="e">
        <f>IF(T67=0,0,VLOOKUP(T67,FAC_TOTALS_APTA!$A$4:$AV$126,$L75,FALSE))</f>
        <v>#N/A</v>
      </c>
      <c r="U75" s="86" t="e">
        <f>IF(U67=0,0,VLOOKUP(U67,FAC_TOTALS_APTA!$A$4:$AV$126,$L75,FALSE))</f>
        <v>#N/A</v>
      </c>
      <c r="V75" s="86" t="e">
        <f>IF(V67=0,0,VLOOKUP(V67,FAC_TOTALS_APTA!$A$4:$AV$126,$L75,FALSE))</f>
        <v>#N/A</v>
      </c>
      <c r="W75" s="86">
        <f>IF(W67=0,0,VLOOKUP(W67,FAC_TOTALS_APTA!$A$4:$AV$126,$L75,FALSE))</f>
        <v>0</v>
      </c>
      <c r="X75" s="86">
        <f>IF(X67=0,0,VLOOKUP(X67,FAC_TOTALS_APTA!$A$4:$AV$126,$L75,FALSE))</f>
        <v>0</v>
      </c>
      <c r="Y75" s="86">
        <f>IF(Y67=0,0,VLOOKUP(Y67,FAC_TOTALS_APTA!$A$4:$AV$126,$L75,FALSE))</f>
        <v>0</v>
      </c>
      <c r="Z75" s="86">
        <f>IF(Z67=0,0,VLOOKUP(Z67,FAC_TOTALS_APTA!$A$4:$AV$126,$L75,FALSE))</f>
        <v>0</v>
      </c>
      <c r="AA75" s="86">
        <f>IF(AA67=0,0,VLOOKUP(AA67,FAC_TOTALS_APTA!$A$4:$AV$126,$L75,FALSE))</f>
        <v>0</v>
      </c>
      <c r="AB75" s="86">
        <f>IF(AB67=0,0,VLOOKUP(AB67,FAC_TOTALS_APTA!$A$4:$AV$126,$L75,FALSE))</f>
        <v>0</v>
      </c>
      <c r="AC75" s="90" t="e">
        <f t="shared" si="23"/>
        <v>#N/A</v>
      </c>
      <c r="AD75" s="91" t="e">
        <f>AC75/G83</f>
        <v>#N/A</v>
      </c>
    </row>
    <row r="76" spans="2:33" x14ac:dyDescent="0.25">
      <c r="B76" s="114" t="s">
        <v>46</v>
      </c>
      <c r="C76" s="115" t="s">
        <v>21</v>
      </c>
      <c r="D76" s="103" t="s">
        <v>14</v>
      </c>
      <c r="E76" s="87"/>
      <c r="F76" s="75">
        <f>MATCH($D76,FAC_TOTALS_APTA!$A$2:$AV$2,)</f>
        <v>18</v>
      </c>
      <c r="G76" s="92" t="e">
        <f>VLOOKUP(G67,FAC_TOTALS_APTA!$A$4:$AV$126,$F76,FALSE)</f>
        <v>#N/A</v>
      </c>
      <c r="H76" s="92" t="e">
        <f>VLOOKUP(H67,FAC_TOTALS_APTA!$A$4:$AV$126,$F76,FALSE)</f>
        <v>#N/A</v>
      </c>
      <c r="I76" s="88" t="str">
        <f t="shared" si="20"/>
        <v>-</v>
      </c>
      <c r="J76" s="89" t="str">
        <f t="shared" si="21"/>
        <v>_log</v>
      </c>
      <c r="K76" s="89" t="str">
        <f t="shared" si="22"/>
        <v>TOTAL_MED_INC_INDIV_2018_log_FAC</v>
      </c>
      <c r="L76" s="75">
        <f>MATCH($K76,FAC_TOTALS_APTA!$A$2:$AT$2,)</f>
        <v>32</v>
      </c>
      <c r="M76" s="86" t="e">
        <f>IF(M67=0,0,VLOOKUP(M67,FAC_TOTALS_APTA!$A$4:$AV$126,$L76,FALSE))</f>
        <v>#N/A</v>
      </c>
      <c r="N76" s="86" t="e">
        <f>IF(N67=0,0,VLOOKUP(N67,FAC_TOTALS_APTA!$A$4:$AV$126,$L76,FALSE))</f>
        <v>#N/A</v>
      </c>
      <c r="O76" s="86" t="e">
        <f>IF(O67=0,0,VLOOKUP(O67,FAC_TOTALS_APTA!$A$4:$AV$126,$L76,FALSE))</f>
        <v>#N/A</v>
      </c>
      <c r="P76" s="86" t="e">
        <f>IF(P67=0,0,VLOOKUP(P67,FAC_TOTALS_APTA!$A$4:$AV$126,$L76,FALSE))</f>
        <v>#N/A</v>
      </c>
      <c r="Q76" s="86" t="e">
        <f>IF(Q67=0,0,VLOOKUP(Q67,FAC_TOTALS_APTA!$A$4:$AV$126,$L76,FALSE))</f>
        <v>#N/A</v>
      </c>
      <c r="R76" s="86" t="e">
        <f>IF(R67=0,0,VLOOKUP(R67,FAC_TOTALS_APTA!$A$4:$AV$126,$L76,FALSE))</f>
        <v>#N/A</v>
      </c>
      <c r="S76" s="86" t="e">
        <f>IF(S67=0,0,VLOOKUP(S67,FAC_TOTALS_APTA!$A$4:$AV$126,$L76,FALSE))</f>
        <v>#N/A</v>
      </c>
      <c r="T76" s="86" t="e">
        <f>IF(T67=0,0,VLOOKUP(T67,FAC_TOTALS_APTA!$A$4:$AV$126,$L76,FALSE))</f>
        <v>#N/A</v>
      </c>
      <c r="U76" s="86" t="e">
        <f>IF(U67=0,0,VLOOKUP(U67,FAC_TOTALS_APTA!$A$4:$AV$126,$L76,FALSE))</f>
        <v>#N/A</v>
      </c>
      <c r="V76" s="86" t="e">
        <f>IF(V67=0,0,VLOOKUP(V67,FAC_TOTALS_APTA!$A$4:$AV$126,$L76,FALSE))</f>
        <v>#N/A</v>
      </c>
      <c r="W76" s="86">
        <f>IF(W67=0,0,VLOOKUP(W67,FAC_TOTALS_APTA!$A$4:$AV$126,$L76,FALSE))</f>
        <v>0</v>
      </c>
      <c r="X76" s="86">
        <f>IF(X67=0,0,VLOOKUP(X67,FAC_TOTALS_APTA!$A$4:$AV$126,$L76,FALSE))</f>
        <v>0</v>
      </c>
      <c r="Y76" s="86">
        <f>IF(Y67=0,0,VLOOKUP(Y67,FAC_TOTALS_APTA!$A$4:$AV$126,$L76,FALSE))</f>
        <v>0</v>
      </c>
      <c r="Z76" s="86">
        <f>IF(Z67=0,0,VLOOKUP(Z67,FAC_TOTALS_APTA!$A$4:$AV$126,$L76,FALSE))</f>
        <v>0</v>
      </c>
      <c r="AA76" s="86">
        <f>IF(AA67=0,0,VLOOKUP(AA67,FAC_TOTALS_APTA!$A$4:$AV$126,$L76,FALSE))</f>
        <v>0</v>
      </c>
      <c r="AB76" s="86">
        <f>IF(AB67=0,0,VLOOKUP(AB67,FAC_TOTALS_APTA!$A$4:$AV$126,$L76,FALSE))</f>
        <v>0</v>
      </c>
      <c r="AC76" s="90" t="e">
        <f t="shared" si="23"/>
        <v>#N/A</v>
      </c>
      <c r="AD76" s="91" t="e">
        <f>AC76/G83</f>
        <v>#N/A</v>
      </c>
    </row>
    <row r="77" spans="2:33" x14ac:dyDescent="0.25">
      <c r="B77" s="114" t="s">
        <v>62</v>
      </c>
      <c r="C77" s="115"/>
      <c r="D77" s="103" t="s">
        <v>9</v>
      </c>
      <c r="E77" s="87"/>
      <c r="F77" s="75">
        <f>MATCH($D77,FAC_TOTALS_APTA!$A$2:$AV$2,)</f>
        <v>19</v>
      </c>
      <c r="G77" s="86" t="e">
        <f>VLOOKUP(G67,FAC_TOTALS_APTA!$A$4:$AV$126,$F77,FALSE)</f>
        <v>#N/A</v>
      </c>
      <c r="H77" s="86" t="e">
        <f>VLOOKUP(H67,FAC_TOTALS_APTA!$A$4:$AV$126,$F77,FALSE)</f>
        <v>#N/A</v>
      </c>
      <c r="I77" s="88" t="str">
        <f t="shared" si="20"/>
        <v>-</v>
      </c>
      <c r="J77" s="89" t="str">
        <f t="shared" si="21"/>
        <v/>
      </c>
      <c r="K77" s="89" t="str">
        <f t="shared" si="22"/>
        <v>PCT_HH_NO_VEH_FAC</v>
      </c>
      <c r="L77" s="75">
        <f>MATCH($K77,FAC_TOTALS_APTA!$A$2:$AT$2,)</f>
        <v>33</v>
      </c>
      <c r="M77" s="86" t="e">
        <f>IF(M67=0,0,VLOOKUP(M67,FAC_TOTALS_APTA!$A$4:$AV$126,$L77,FALSE))</f>
        <v>#N/A</v>
      </c>
      <c r="N77" s="86" t="e">
        <f>IF(N67=0,0,VLOOKUP(N67,FAC_TOTALS_APTA!$A$4:$AV$126,$L77,FALSE))</f>
        <v>#N/A</v>
      </c>
      <c r="O77" s="86" t="e">
        <f>IF(O67=0,0,VLOOKUP(O67,FAC_TOTALS_APTA!$A$4:$AV$126,$L77,FALSE))</f>
        <v>#N/A</v>
      </c>
      <c r="P77" s="86" t="e">
        <f>IF(P67=0,0,VLOOKUP(P67,FAC_TOTALS_APTA!$A$4:$AV$126,$L77,FALSE))</f>
        <v>#N/A</v>
      </c>
      <c r="Q77" s="86" t="e">
        <f>IF(Q67=0,0,VLOOKUP(Q67,FAC_TOTALS_APTA!$A$4:$AV$126,$L77,FALSE))</f>
        <v>#N/A</v>
      </c>
      <c r="R77" s="86" t="e">
        <f>IF(R67=0,0,VLOOKUP(R67,FAC_TOTALS_APTA!$A$4:$AV$126,$L77,FALSE))</f>
        <v>#N/A</v>
      </c>
      <c r="S77" s="86" t="e">
        <f>IF(S67=0,0,VLOOKUP(S67,FAC_TOTALS_APTA!$A$4:$AV$126,$L77,FALSE))</f>
        <v>#N/A</v>
      </c>
      <c r="T77" s="86" t="e">
        <f>IF(T67=0,0,VLOOKUP(T67,FAC_TOTALS_APTA!$A$4:$AV$126,$L77,FALSE))</f>
        <v>#N/A</v>
      </c>
      <c r="U77" s="86" t="e">
        <f>IF(U67=0,0,VLOOKUP(U67,FAC_TOTALS_APTA!$A$4:$AV$126,$L77,FALSE))</f>
        <v>#N/A</v>
      </c>
      <c r="V77" s="86" t="e">
        <f>IF(V67=0,0,VLOOKUP(V67,FAC_TOTALS_APTA!$A$4:$AV$126,$L77,FALSE))</f>
        <v>#N/A</v>
      </c>
      <c r="W77" s="86">
        <f>IF(W67=0,0,VLOOKUP(W67,FAC_TOTALS_APTA!$A$4:$AV$126,$L77,FALSE))</f>
        <v>0</v>
      </c>
      <c r="X77" s="86">
        <f>IF(X67=0,0,VLOOKUP(X67,FAC_TOTALS_APTA!$A$4:$AV$126,$L77,FALSE))</f>
        <v>0</v>
      </c>
      <c r="Y77" s="86">
        <f>IF(Y67=0,0,VLOOKUP(Y67,FAC_TOTALS_APTA!$A$4:$AV$126,$L77,FALSE))</f>
        <v>0</v>
      </c>
      <c r="Z77" s="86">
        <f>IF(Z67=0,0,VLOOKUP(Z67,FAC_TOTALS_APTA!$A$4:$AV$126,$L77,FALSE))</f>
        <v>0</v>
      </c>
      <c r="AA77" s="86">
        <f>IF(AA67=0,0,VLOOKUP(AA67,FAC_TOTALS_APTA!$A$4:$AV$126,$L77,FALSE))</f>
        <v>0</v>
      </c>
      <c r="AB77" s="86">
        <f>IF(AB67=0,0,VLOOKUP(AB67,FAC_TOTALS_APTA!$A$4:$AV$126,$L77,FALSE))</f>
        <v>0</v>
      </c>
      <c r="AC77" s="90" t="e">
        <f t="shared" si="23"/>
        <v>#N/A</v>
      </c>
      <c r="AD77" s="91" t="e">
        <f>AC77/G83</f>
        <v>#N/A</v>
      </c>
    </row>
    <row r="78" spans="2:33" x14ac:dyDescent="0.25">
      <c r="B78" s="114" t="s">
        <v>47</v>
      </c>
      <c r="C78" s="115"/>
      <c r="D78" s="103" t="s">
        <v>28</v>
      </c>
      <c r="E78" s="87"/>
      <c r="F78" s="75">
        <f>MATCH($D78,FAC_TOTALS_APTA!$A$2:$AV$2,)</f>
        <v>20</v>
      </c>
      <c r="G78" s="93" t="e">
        <f>VLOOKUP(G67,FAC_TOTALS_APTA!$A$4:$AV$126,$F78,FALSE)</f>
        <v>#N/A</v>
      </c>
      <c r="H78" s="93" t="e">
        <f>VLOOKUP(H67,FAC_TOTALS_APTA!$A$4:$AV$126,$F78,FALSE)</f>
        <v>#N/A</v>
      </c>
      <c r="I78" s="88" t="str">
        <f t="shared" si="20"/>
        <v>-</v>
      </c>
      <c r="J78" s="89" t="str">
        <f t="shared" si="21"/>
        <v/>
      </c>
      <c r="K78" s="89" t="str">
        <f t="shared" si="22"/>
        <v>JTW_HOME_PCT_FAC</v>
      </c>
      <c r="L78" s="75">
        <f>MATCH($K78,FAC_TOTALS_APTA!$A$2:$AT$2,)</f>
        <v>34</v>
      </c>
      <c r="M78" s="86" t="e">
        <f>IF(M67=0,0,VLOOKUP(M67,FAC_TOTALS_APTA!$A$4:$AV$126,$L78,FALSE))</f>
        <v>#N/A</v>
      </c>
      <c r="N78" s="86" t="e">
        <f>IF(N67=0,0,VLOOKUP(N67,FAC_TOTALS_APTA!$A$4:$AV$126,$L78,FALSE))</f>
        <v>#N/A</v>
      </c>
      <c r="O78" s="86" t="e">
        <f>IF(O67=0,0,VLOOKUP(O67,FAC_TOTALS_APTA!$A$4:$AV$126,$L78,FALSE))</f>
        <v>#N/A</v>
      </c>
      <c r="P78" s="86" t="e">
        <f>IF(P67=0,0,VLOOKUP(P67,FAC_TOTALS_APTA!$A$4:$AV$126,$L78,FALSE))</f>
        <v>#N/A</v>
      </c>
      <c r="Q78" s="86" t="e">
        <f>IF(Q67=0,0,VLOOKUP(Q67,FAC_TOTALS_APTA!$A$4:$AV$126,$L78,FALSE))</f>
        <v>#N/A</v>
      </c>
      <c r="R78" s="86" t="e">
        <f>IF(R67=0,0,VLOOKUP(R67,FAC_TOTALS_APTA!$A$4:$AV$126,$L78,FALSE))</f>
        <v>#N/A</v>
      </c>
      <c r="S78" s="86" t="e">
        <f>IF(S67=0,0,VLOOKUP(S67,FAC_TOTALS_APTA!$A$4:$AV$126,$L78,FALSE))</f>
        <v>#N/A</v>
      </c>
      <c r="T78" s="86" t="e">
        <f>IF(T67=0,0,VLOOKUP(T67,FAC_TOTALS_APTA!$A$4:$AV$126,$L78,FALSE))</f>
        <v>#N/A</v>
      </c>
      <c r="U78" s="86" t="e">
        <f>IF(U67=0,0,VLOOKUP(U67,FAC_TOTALS_APTA!$A$4:$AV$126,$L78,FALSE))</f>
        <v>#N/A</v>
      </c>
      <c r="V78" s="86" t="e">
        <f>IF(V67=0,0,VLOOKUP(V67,FAC_TOTALS_APTA!$A$4:$AV$126,$L78,FALSE))</f>
        <v>#N/A</v>
      </c>
      <c r="W78" s="86">
        <f>IF(W67=0,0,VLOOKUP(W67,FAC_TOTALS_APTA!$A$4:$AV$126,$L78,FALSE))</f>
        <v>0</v>
      </c>
      <c r="X78" s="86">
        <f>IF(X67=0,0,VLOOKUP(X67,FAC_TOTALS_APTA!$A$4:$AV$126,$L78,FALSE))</f>
        <v>0</v>
      </c>
      <c r="Y78" s="86">
        <f>IF(Y67=0,0,VLOOKUP(Y67,FAC_TOTALS_APTA!$A$4:$AV$126,$L78,FALSE))</f>
        <v>0</v>
      </c>
      <c r="Z78" s="86">
        <f>IF(Z67=0,0,VLOOKUP(Z67,FAC_TOTALS_APTA!$A$4:$AV$126,$L78,FALSE))</f>
        <v>0</v>
      </c>
      <c r="AA78" s="86">
        <f>IF(AA67=0,0,VLOOKUP(AA67,FAC_TOTALS_APTA!$A$4:$AV$126,$L78,FALSE))</f>
        <v>0</v>
      </c>
      <c r="AB78" s="86">
        <f>IF(AB67=0,0,VLOOKUP(AB67,FAC_TOTALS_APTA!$A$4:$AV$126,$L78,FALSE))</f>
        <v>0</v>
      </c>
      <c r="AC78" s="90" t="e">
        <f t="shared" si="23"/>
        <v>#N/A</v>
      </c>
      <c r="AD78" s="91" t="e">
        <f>AC78/G83</f>
        <v>#N/A</v>
      </c>
    </row>
    <row r="79" spans="2:33" x14ac:dyDescent="0.25">
      <c r="B79" s="114" t="s">
        <v>63</v>
      </c>
      <c r="C79" s="115"/>
      <c r="D79" s="125" t="s">
        <v>88</v>
      </c>
      <c r="E79" s="87"/>
      <c r="F79" s="75">
        <f>MATCH($D79,FAC_TOTALS_APTA!$A$2:$AV$2,)</f>
        <v>23</v>
      </c>
      <c r="G79" s="93" t="e">
        <f>VLOOKUP(G67,FAC_TOTALS_APTA!$A$4:$AV$126,$F79,FALSE)</f>
        <v>#N/A</v>
      </c>
      <c r="H79" s="93" t="e">
        <f>VLOOKUP(H67,FAC_TOTALS_APTA!$A$4:$AV$126,$F79,FALSE)</f>
        <v>#N/A</v>
      </c>
      <c r="I79" s="88" t="str">
        <f t="shared" si="20"/>
        <v>-</v>
      </c>
      <c r="J79" s="89"/>
      <c r="K79" s="89" t="str">
        <f t="shared" si="22"/>
        <v>TNC_TRIPS_PER_TRANSIT_TRIP_RAIL_FAC</v>
      </c>
      <c r="L79" s="75">
        <f>MATCH($K79,FAC_TOTALS_APTA!$A$2:$AT$2,)</f>
        <v>37</v>
      </c>
      <c r="M79" s="86" t="e">
        <f>IF(M67=0,0,VLOOKUP(M67,FAC_TOTALS_APTA!$A$4:$AV$126,$L79,FALSE))</f>
        <v>#N/A</v>
      </c>
      <c r="N79" s="86" t="e">
        <f>IF(N67=0,0,VLOOKUP(N67,FAC_TOTALS_APTA!$A$4:$AV$126,$L79,FALSE))</f>
        <v>#N/A</v>
      </c>
      <c r="O79" s="86" t="e">
        <f>IF(O67=0,0,VLOOKUP(O67,FAC_TOTALS_APTA!$A$4:$AV$126,$L79,FALSE))</f>
        <v>#N/A</v>
      </c>
      <c r="P79" s="86" t="e">
        <f>IF(P67=0,0,VLOOKUP(P67,FAC_TOTALS_APTA!$A$4:$AV$126,$L79,FALSE))</f>
        <v>#N/A</v>
      </c>
      <c r="Q79" s="86" t="e">
        <f>IF(Q67=0,0,VLOOKUP(Q67,FAC_TOTALS_APTA!$A$4:$AV$126,$L79,FALSE))</f>
        <v>#N/A</v>
      </c>
      <c r="R79" s="86" t="e">
        <f>IF(R67=0,0,VLOOKUP(R67,FAC_TOTALS_APTA!$A$4:$AV$126,$L79,FALSE))</f>
        <v>#N/A</v>
      </c>
      <c r="S79" s="86" t="e">
        <f>IF(S67=0,0,VLOOKUP(S67,FAC_TOTALS_APTA!$A$4:$AV$126,$L79,FALSE))</f>
        <v>#N/A</v>
      </c>
      <c r="T79" s="86" t="e">
        <f>IF(T67=0,0,VLOOKUP(T67,FAC_TOTALS_APTA!$A$4:$AV$126,$L79,FALSE))</f>
        <v>#N/A</v>
      </c>
      <c r="U79" s="86" t="e">
        <f>IF(U67=0,0,VLOOKUP(U67,FAC_TOTALS_APTA!$A$4:$AV$126,$L79,FALSE))</f>
        <v>#N/A</v>
      </c>
      <c r="V79" s="86" t="e">
        <f>IF(V67=0,0,VLOOKUP(V67,FAC_TOTALS_APTA!$A$4:$AV$126,$L79,FALSE))</f>
        <v>#N/A</v>
      </c>
      <c r="W79" s="86">
        <f>IF(W67=0,0,VLOOKUP(W67,FAC_TOTALS_APTA!$A$4:$AV$126,$L79,FALSE))</f>
        <v>0</v>
      </c>
      <c r="X79" s="86">
        <f>IF(X67=0,0,VLOOKUP(X67,FAC_TOTALS_APTA!$A$4:$AV$126,$L79,FALSE))</f>
        <v>0</v>
      </c>
      <c r="Y79" s="86">
        <f>IF(Y67=0,0,VLOOKUP(Y67,FAC_TOTALS_APTA!$A$4:$AV$126,$L79,FALSE))</f>
        <v>0</v>
      </c>
      <c r="Z79" s="86">
        <f>IF(Z67=0,0,VLOOKUP(Z67,FAC_TOTALS_APTA!$A$4:$AV$126,$L79,FALSE))</f>
        <v>0</v>
      </c>
      <c r="AA79" s="86">
        <f>IF(AA67=0,0,VLOOKUP(AA67,FAC_TOTALS_APTA!$A$4:$AV$126,$L79,FALSE))</f>
        <v>0</v>
      </c>
      <c r="AB79" s="86">
        <f>IF(AB67=0,0,VLOOKUP(AB67,FAC_TOTALS_APTA!$A$4:$AV$126,$L79,FALSE))</f>
        <v>0</v>
      </c>
      <c r="AC79" s="90" t="e">
        <f t="shared" si="23"/>
        <v>#N/A</v>
      </c>
      <c r="AD79" s="91" t="e">
        <f>AC79/G83</f>
        <v>#N/A</v>
      </c>
      <c r="AG79" s="52"/>
    </row>
    <row r="80" spans="2:33" x14ac:dyDescent="0.25">
      <c r="B80" s="114" t="s">
        <v>64</v>
      </c>
      <c r="C80" s="115"/>
      <c r="D80" s="103" t="s">
        <v>43</v>
      </c>
      <c r="E80" s="87"/>
      <c r="F80" s="75">
        <f>MATCH($D80,FAC_TOTALS_APTA!$A$2:$AV$2,)</f>
        <v>24</v>
      </c>
      <c r="G80" s="93" t="e">
        <f>VLOOKUP(G67,FAC_TOTALS_APTA!$A$4:$AV$126,$F80,FALSE)</f>
        <v>#N/A</v>
      </c>
      <c r="H80" s="93" t="e">
        <f>VLOOKUP(H67,FAC_TOTALS_APTA!$A$4:$AV$126,$F80,FALSE)</f>
        <v>#N/A</v>
      </c>
      <c r="I80" s="88" t="str">
        <f t="shared" si="20"/>
        <v>-</v>
      </c>
      <c r="J80" s="89" t="str">
        <f t="shared" ref="J80:J81" si="24">IF(C80="Log","_log","")</f>
        <v/>
      </c>
      <c r="K80" s="89" t="str">
        <f t="shared" si="22"/>
        <v>BIKE_SHARE_FAC</v>
      </c>
      <c r="L80" s="75">
        <f>MATCH($K80,FAC_TOTALS_APTA!$A$2:$AT$2,)</f>
        <v>38</v>
      </c>
      <c r="M80" s="86" t="e">
        <f>IF(M67=0,0,VLOOKUP(M67,FAC_TOTALS_APTA!$A$4:$AV$126,$L80,FALSE))</f>
        <v>#N/A</v>
      </c>
      <c r="N80" s="86" t="e">
        <f>IF(N67=0,0,VLOOKUP(N67,FAC_TOTALS_APTA!$A$4:$AV$126,$L80,FALSE))</f>
        <v>#N/A</v>
      </c>
      <c r="O80" s="86" t="e">
        <f>IF(O67=0,0,VLOOKUP(O67,FAC_TOTALS_APTA!$A$4:$AV$126,$L80,FALSE))</f>
        <v>#N/A</v>
      </c>
      <c r="P80" s="86" t="e">
        <f>IF(P67=0,0,VLOOKUP(P67,FAC_TOTALS_APTA!$A$4:$AV$126,$L80,FALSE))</f>
        <v>#N/A</v>
      </c>
      <c r="Q80" s="86" t="e">
        <f>IF(Q67=0,0,VLOOKUP(Q67,FAC_TOTALS_APTA!$A$4:$AV$126,$L80,FALSE))</f>
        <v>#N/A</v>
      </c>
      <c r="R80" s="86" t="e">
        <f>IF(R67=0,0,VLOOKUP(R67,FAC_TOTALS_APTA!$A$4:$AV$126,$L80,FALSE))</f>
        <v>#N/A</v>
      </c>
      <c r="S80" s="86" t="e">
        <f>IF(S67=0,0,VLOOKUP(S67,FAC_TOTALS_APTA!$A$4:$AV$126,$L80,FALSE))</f>
        <v>#N/A</v>
      </c>
      <c r="T80" s="86" t="e">
        <f>IF(T67=0,0,VLOOKUP(T67,FAC_TOTALS_APTA!$A$4:$AV$126,$L80,FALSE))</f>
        <v>#N/A</v>
      </c>
      <c r="U80" s="86" t="e">
        <f>IF(U67=0,0,VLOOKUP(U67,FAC_TOTALS_APTA!$A$4:$AV$126,$L80,FALSE))</f>
        <v>#N/A</v>
      </c>
      <c r="V80" s="86" t="e">
        <f>IF(V67=0,0,VLOOKUP(V67,FAC_TOTALS_APTA!$A$4:$AV$126,$L80,FALSE))</f>
        <v>#N/A</v>
      </c>
      <c r="W80" s="86">
        <f>IF(W67=0,0,VLOOKUP(W67,FAC_TOTALS_APTA!$A$4:$AV$126,$L80,FALSE))</f>
        <v>0</v>
      </c>
      <c r="X80" s="86">
        <f>IF(X67=0,0,VLOOKUP(X67,FAC_TOTALS_APTA!$A$4:$AV$126,$L80,FALSE))</f>
        <v>0</v>
      </c>
      <c r="Y80" s="86">
        <f>IF(Y67=0,0,VLOOKUP(Y67,FAC_TOTALS_APTA!$A$4:$AV$126,$L80,FALSE))</f>
        <v>0</v>
      </c>
      <c r="Z80" s="86">
        <f>IF(Z67=0,0,VLOOKUP(Z67,FAC_TOTALS_APTA!$A$4:$AV$126,$L80,FALSE))</f>
        <v>0</v>
      </c>
      <c r="AA80" s="86">
        <f>IF(AA67=0,0,VLOOKUP(AA67,FAC_TOTALS_APTA!$A$4:$AV$126,$L80,FALSE))</f>
        <v>0</v>
      </c>
      <c r="AB80" s="86">
        <f>IF(AB67=0,0,VLOOKUP(AB67,FAC_TOTALS_APTA!$A$4:$AV$126,$L80,FALSE))</f>
        <v>0</v>
      </c>
      <c r="AC80" s="90" t="e">
        <f t="shared" si="23"/>
        <v>#N/A</v>
      </c>
      <c r="AD80" s="91" t="e">
        <f>AC80/G83</f>
        <v>#N/A</v>
      </c>
      <c r="AG80" s="52"/>
    </row>
    <row r="81" spans="1:33" x14ac:dyDescent="0.25">
      <c r="B81" s="126" t="s">
        <v>65</v>
      </c>
      <c r="C81" s="127"/>
      <c r="D81" s="128" t="s">
        <v>44</v>
      </c>
      <c r="E81" s="94"/>
      <c r="F81" s="85">
        <f>MATCH($D81,FAC_TOTALS_APTA!$A$2:$AV$2,)</f>
        <v>25</v>
      </c>
      <c r="G81" s="95" t="e">
        <f>VLOOKUP(G67,FAC_TOTALS_APTA!$A$4:$AV$126,$F81,FALSE)</f>
        <v>#N/A</v>
      </c>
      <c r="H81" s="95" t="e">
        <f>VLOOKUP(H67,FAC_TOTALS_APTA!$A$4:$AV$126,$F81,FALSE)</f>
        <v>#N/A</v>
      </c>
      <c r="I81" s="96" t="str">
        <f t="shared" si="20"/>
        <v>-</v>
      </c>
      <c r="J81" s="97" t="str">
        <f t="shared" si="24"/>
        <v/>
      </c>
      <c r="K81" s="97" t="str">
        <f t="shared" si="22"/>
        <v>scooter_flag_FAC</v>
      </c>
      <c r="L81" s="85">
        <f>MATCH($K81,FAC_TOTALS_APTA!$A$2:$AT$2,)</f>
        <v>39</v>
      </c>
      <c r="M81" s="98" t="e">
        <f>IF(M67=0,0,VLOOKUP(M67,FAC_TOTALS_APTA!$A$4:$AV$126,$L81,FALSE))</f>
        <v>#N/A</v>
      </c>
      <c r="N81" s="98" t="e">
        <f>IF(N67=0,0,VLOOKUP(N67,FAC_TOTALS_APTA!$A$4:$AV$126,$L81,FALSE))</f>
        <v>#N/A</v>
      </c>
      <c r="O81" s="98" t="e">
        <f>IF(O67=0,0,VLOOKUP(O67,FAC_TOTALS_APTA!$A$4:$AV$126,$L81,FALSE))</f>
        <v>#N/A</v>
      </c>
      <c r="P81" s="98" t="e">
        <f>IF(P67=0,0,VLOOKUP(P67,FAC_TOTALS_APTA!$A$4:$AV$126,$L81,FALSE))</f>
        <v>#N/A</v>
      </c>
      <c r="Q81" s="98" t="e">
        <f>IF(Q67=0,0,VLOOKUP(Q67,FAC_TOTALS_APTA!$A$4:$AV$126,$L81,FALSE))</f>
        <v>#N/A</v>
      </c>
      <c r="R81" s="98" t="e">
        <f>IF(R67=0,0,VLOOKUP(R67,FAC_TOTALS_APTA!$A$4:$AV$126,$L81,FALSE))</f>
        <v>#N/A</v>
      </c>
      <c r="S81" s="98" t="e">
        <f>IF(S67=0,0,VLOOKUP(S67,FAC_TOTALS_APTA!$A$4:$AV$126,$L81,FALSE))</f>
        <v>#N/A</v>
      </c>
      <c r="T81" s="98" t="e">
        <f>IF(T67=0,0,VLOOKUP(T67,FAC_TOTALS_APTA!$A$4:$AV$126,$L81,FALSE))</f>
        <v>#N/A</v>
      </c>
      <c r="U81" s="98" t="e">
        <f>IF(U67=0,0,VLOOKUP(U67,FAC_TOTALS_APTA!$A$4:$AV$126,$L81,FALSE))</f>
        <v>#N/A</v>
      </c>
      <c r="V81" s="98" t="e">
        <f>IF(V67=0,0,VLOOKUP(V67,FAC_TOTALS_APTA!$A$4:$AV$126,$L81,FALSE))</f>
        <v>#N/A</v>
      </c>
      <c r="W81" s="98">
        <f>IF(W67=0,0,VLOOKUP(W67,FAC_TOTALS_APTA!$A$4:$AV$126,$L81,FALSE))</f>
        <v>0</v>
      </c>
      <c r="X81" s="98">
        <f>IF(X67=0,0,VLOOKUP(X67,FAC_TOTALS_APTA!$A$4:$AV$126,$L81,FALSE))</f>
        <v>0</v>
      </c>
      <c r="Y81" s="98">
        <f>IF(Y67=0,0,VLOOKUP(Y67,FAC_TOTALS_APTA!$A$4:$AV$126,$L81,FALSE))</f>
        <v>0</v>
      </c>
      <c r="Z81" s="98">
        <f>IF(Z67=0,0,VLOOKUP(Z67,FAC_TOTALS_APTA!$A$4:$AV$126,$L81,FALSE))</f>
        <v>0</v>
      </c>
      <c r="AA81" s="98">
        <f>IF(AA67=0,0,VLOOKUP(AA67,FAC_TOTALS_APTA!$A$4:$AV$126,$L81,FALSE))</f>
        <v>0</v>
      </c>
      <c r="AB81" s="98">
        <f>IF(AB67=0,0,VLOOKUP(AB67,FAC_TOTALS_APTA!$A$4:$AV$126,$L81,FALSE))</f>
        <v>0</v>
      </c>
      <c r="AC81" s="99" t="e">
        <f t="shared" si="23"/>
        <v>#N/A</v>
      </c>
      <c r="AD81" s="100" t="e">
        <f>AC81/G83</f>
        <v>#N/A</v>
      </c>
      <c r="AG81" s="52"/>
    </row>
    <row r="82" spans="1:33" x14ac:dyDescent="0.25">
      <c r="B82" s="40" t="s">
        <v>53</v>
      </c>
      <c r="C82" s="41"/>
      <c r="D82" s="40" t="s">
        <v>45</v>
      </c>
      <c r="E82" s="42"/>
      <c r="F82" s="43"/>
      <c r="G82" s="44"/>
      <c r="H82" s="44"/>
      <c r="I82" s="45"/>
      <c r="J82" s="46"/>
      <c r="K82" s="46" t="str">
        <f t="shared" si="22"/>
        <v>New_Reporter_FAC</v>
      </c>
      <c r="L82" s="43">
        <f>MATCH($K82,FAC_TOTALS_APTA!$A$2:$AT$2,)</f>
        <v>43</v>
      </c>
      <c r="M82" s="44" t="e">
        <f>IF(M67=0,0,VLOOKUP(M67,FAC_TOTALS_APTA!$A$4:$AV$126,$L82,FALSE))</f>
        <v>#N/A</v>
      </c>
      <c r="N82" s="44" t="e">
        <f>IF(N67=0,0,VLOOKUP(N67,FAC_TOTALS_APTA!$A$4:$AV$126,$L82,FALSE))</f>
        <v>#N/A</v>
      </c>
      <c r="O82" s="44" t="e">
        <f>IF(O67=0,0,VLOOKUP(O67,FAC_TOTALS_APTA!$A$4:$AV$126,$L82,FALSE))</f>
        <v>#N/A</v>
      </c>
      <c r="P82" s="44" t="e">
        <f>IF(P67=0,0,VLOOKUP(P67,FAC_TOTALS_APTA!$A$4:$AV$126,$L82,FALSE))</f>
        <v>#N/A</v>
      </c>
      <c r="Q82" s="44" t="e">
        <f>IF(Q67=0,0,VLOOKUP(Q67,FAC_TOTALS_APTA!$A$4:$AV$126,$L82,FALSE))</f>
        <v>#N/A</v>
      </c>
      <c r="R82" s="44" t="e">
        <f>IF(R67=0,0,VLOOKUP(R67,FAC_TOTALS_APTA!$A$4:$AV$126,$L82,FALSE))</f>
        <v>#N/A</v>
      </c>
      <c r="S82" s="44" t="e">
        <f>IF(S67=0,0,VLOOKUP(S67,FAC_TOTALS_APTA!$A$4:$AV$126,$L82,FALSE))</f>
        <v>#N/A</v>
      </c>
      <c r="T82" s="44" t="e">
        <f>IF(T67=0,0,VLOOKUP(T67,FAC_TOTALS_APTA!$A$4:$AV$126,$L82,FALSE))</f>
        <v>#N/A</v>
      </c>
      <c r="U82" s="44" t="e">
        <f>IF(U67=0,0,VLOOKUP(U67,FAC_TOTALS_APTA!$A$4:$AV$126,$L82,FALSE))</f>
        <v>#N/A</v>
      </c>
      <c r="V82" s="44" t="e">
        <f>IF(V67=0,0,VLOOKUP(V67,FAC_TOTALS_APTA!$A$4:$AV$126,$L82,FALSE))</f>
        <v>#N/A</v>
      </c>
      <c r="W82" s="44">
        <f>IF(W67=0,0,VLOOKUP(W67,FAC_TOTALS_APTA!$A$4:$AV$126,$L82,FALSE))</f>
        <v>0</v>
      </c>
      <c r="X82" s="44">
        <f>IF(X67=0,0,VLOOKUP(X67,FAC_TOTALS_APTA!$A$4:$AV$126,$L82,FALSE))</f>
        <v>0</v>
      </c>
      <c r="Y82" s="44">
        <f>IF(Y67=0,0,VLOOKUP(Y67,FAC_TOTALS_APTA!$A$4:$AV$126,$L82,FALSE))</f>
        <v>0</v>
      </c>
      <c r="Z82" s="44">
        <f>IF(Z67=0,0,VLOOKUP(Z67,FAC_TOTALS_APTA!$A$4:$AV$126,$L82,FALSE))</f>
        <v>0</v>
      </c>
      <c r="AA82" s="44">
        <f>IF(AA67=0,0,VLOOKUP(AA67,FAC_TOTALS_APTA!$A$4:$AV$126,$L82,FALSE))</f>
        <v>0</v>
      </c>
      <c r="AB82" s="44">
        <f>IF(AB67=0,0,VLOOKUP(AB67,FAC_TOTALS_APTA!$A$4:$AV$126,$L82,FALSE))</f>
        <v>0</v>
      </c>
      <c r="AC82" s="47" t="e">
        <f>SUM(M82:AB82)</f>
        <v>#N/A</v>
      </c>
      <c r="AD82" s="48" t="e">
        <f>AC82/G84</f>
        <v>#N/A</v>
      </c>
    </row>
    <row r="83" spans="1:33" s="106" customFormat="1" x14ac:dyDescent="0.25">
      <c r="A83" s="105"/>
      <c r="B83" s="24" t="s">
        <v>66</v>
      </c>
      <c r="C83" s="27"/>
      <c r="D83" s="5" t="s">
        <v>6</v>
      </c>
      <c r="E83" s="54"/>
      <c r="F83" s="5">
        <f>MATCH($D83,FAC_TOTALS_APTA!$A$2:$AT$2,)</f>
        <v>10</v>
      </c>
      <c r="G83" s="109" t="e">
        <f>VLOOKUP(G67,FAC_TOTALS_APTA!$A$4:$AV$126,$F83,FALSE)</f>
        <v>#N/A</v>
      </c>
      <c r="H83" s="109" t="e">
        <f>VLOOKUP(H67,FAC_TOTALS_APTA!$A$4:$AT$126,$F83,FALSE)</f>
        <v>#N/A</v>
      </c>
      <c r="I83" s="111" t="e">
        <f t="shared" ref="I83" si="25">H83/G83-1</f>
        <v>#N/A</v>
      </c>
      <c r="J83" s="30"/>
      <c r="K83" s="30"/>
      <c r="L83" s="5"/>
      <c r="M83" s="28" t="e">
        <f t="shared" ref="M83:AB83" si="26">SUM(M69:M76)</f>
        <v>#N/A</v>
      </c>
      <c r="N83" s="28" t="e">
        <f t="shared" si="26"/>
        <v>#N/A</v>
      </c>
      <c r="O83" s="28" t="e">
        <f t="shared" si="26"/>
        <v>#N/A</v>
      </c>
      <c r="P83" s="28" t="e">
        <f t="shared" si="26"/>
        <v>#N/A</v>
      </c>
      <c r="Q83" s="28" t="e">
        <f t="shared" si="26"/>
        <v>#N/A</v>
      </c>
      <c r="R83" s="28" t="e">
        <f t="shared" si="26"/>
        <v>#N/A</v>
      </c>
      <c r="S83" s="28" t="e">
        <f t="shared" si="26"/>
        <v>#N/A</v>
      </c>
      <c r="T83" s="28" t="e">
        <f t="shared" si="26"/>
        <v>#N/A</v>
      </c>
      <c r="U83" s="28" t="e">
        <f t="shared" si="26"/>
        <v>#N/A</v>
      </c>
      <c r="V83" s="28" t="e">
        <f t="shared" si="26"/>
        <v>#N/A</v>
      </c>
      <c r="W83" s="28">
        <f t="shared" si="26"/>
        <v>0</v>
      </c>
      <c r="X83" s="28">
        <f t="shared" si="26"/>
        <v>0</v>
      </c>
      <c r="Y83" s="28">
        <f t="shared" si="26"/>
        <v>0</v>
      </c>
      <c r="Z83" s="28">
        <f t="shared" si="26"/>
        <v>0</v>
      </c>
      <c r="AA83" s="28">
        <f t="shared" si="26"/>
        <v>0</v>
      </c>
      <c r="AB83" s="28">
        <f t="shared" si="26"/>
        <v>0</v>
      </c>
      <c r="AC83" s="31" t="e">
        <f>H83-G83</f>
        <v>#N/A</v>
      </c>
      <c r="AD83" s="32" t="e">
        <f>I83</f>
        <v>#N/A</v>
      </c>
      <c r="AE83" s="105"/>
    </row>
    <row r="84" spans="1:33" ht="13.5" thickBot="1" x14ac:dyDescent="0.3">
      <c r="B84" s="8" t="s">
        <v>50</v>
      </c>
      <c r="C84" s="22"/>
      <c r="D84" s="22" t="s">
        <v>4</v>
      </c>
      <c r="E84" s="22"/>
      <c r="F84" s="22">
        <f>MATCH($D84,FAC_TOTALS_APTA!$A$2:$AT$2,)</f>
        <v>8</v>
      </c>
      <c r="G84" s="110" t="e">
        <f>VLOOKUP(G67,FAC_TOTALS_APTA!$A$4:$AT$126,$F84,FALSE)</f>
        <v>#N/A</v>
      </c>
      <c r="H84" s="110" t="e">
        <f>VLOOKUP(H67,FAC_TOTALS_APTA!$A$4:$AT$126,$F84,FALSE)</f>
        <v>#N/A</v>
      </c>
      <c r="I84" s="112" t="e">
        <f t="shared" ref="I84" si="27">H84/G84-1</f>
        <v>#N/A</v>
      </c>
      <c r="J84" s="49"/>
      <c r="K84" s="49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50" t="e">
        <f>H84-G84</f>
        <v>#N/A</v>
      </c>
      <c r="AD84" s="51" t="e">
        <f>I84</f>
        <v>#N/A</v>
      </c>
    </row>
    <row r="85" spans="1:33" ht="14.25" thickTop="1" thickBot="1" x14ac:dyDescent="0.3">
      <c r="B85" s="56" t="s">
        <v>67</v>
      </c>
      <c r="C85" s="57"/>
      <c r="D85" s="57"/>
      <c r="E85" s="58"/>
      <c r="F85" s="57"/>
      <c r="G85" s="57"/>
      <c r="H85" s="57"/>
      <c r="I85" s="59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1" t="e">
        <f>AD84-AD83</f>
        <v>#N/A</v>
      </c>
    </row>
    <row r="86" spans="1:33" ht="13.5" thickTop="1" x14ac:dyDescent="0.25"/>
    <row r="87" spans="1:33" s="9" customFormat="1" x14ac:dyDescent="0.25">
      <c r="B87" s="17" t="s">
        <v>25</v>
      </c>
      <c r="E87" s="5"/>
      <c r="I87" s="16"/>
    </row>
    <row r="88" spans="1:33" x14ac:dyDescent="0.25">
      <c r="B88" s="14" t="s">
        <v>16</v>
      </c>
      <c r="C88" s="15" t="s">
        <v>17</v>
      </c>
      <c r="D88" s="9"/>
      <c r="E88" s="5"/>
      <c r="F88" s="9"/>
      <c r="G88" s="9"/>
      <c r="H88" s="9"/>
      <c r="I88" s="1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3" x14ac:dyDescent="0.25">
      <c r="B89" s="14"/>
      <c r="C89" s="15"/>
      <c r="D89" s="9"/>
      <c r="E89" s="5"/>
      <c r="F89" s="9"/>
      <c r="G89" s="9"/>
      <c r="H89" s="9"/>
      <c r="I89" s="1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3" x14ac:dyDescent="0.25">
      <c r="B90" s="17" t="s">
        <v>15</v>
      </c>
      <c r="C90" s="18">
        <v>1</v>
      </c>
      <c r="D90" s="9"/>
      <c r="E90" s="5"/>
      <c r="F90" s="9"/>
      <c r="G90" s="9"/>
      <c r="H90" s="9"/>
      <c r="I90" s="1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3" ht="13.5" thickBot="1" x14ac:dyDescent="0.3">
      <c r="B91" s="19" t="s">
        <v>35</v>
      </c>
      <c r="C91" s="20">
        <v>10</v>
      </c>
      <c r="D91" s="21"/>
      <c r="E91" s="22"/>
      <c r="F91" s="21"/>
      <c r="G91" s="21"/>
      <c r="H91" s="21"/>
      <c r="I91" s="2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1:33" ht="13.5" thickTop="1" x14ac:dyDescent="0.25">
      <c r="B92" s="24"/>
      <c r="C92" s="5"/>
      <c r="D92" s="61"/>
      <c r="E92" s="5"/>
      <c r="F92" s="5"/>
      <c r="G92" s="165" t="s">
        <v>51</v>
      </c>
      <c r="H92" s="165"/>
      <c r="I92" s="165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165" t="s">
        <v>55</v>
      </c>
      <c r="AD92" s="165"/>
    </row>
    <row r="93" spans="1:33" x14ac:dyDescent="0.25">
      <c r="B93" s="7" t="s">
        <v>18</v>
      </c>
      <c r="C93" s="26" t="s">
        <v>19</v>
      </c>
      <c r="D93" s="6" t="s">
        <v>20</v>
      </c>
      <c r="E93" s="6"/>
      <c r="F93" s="6"/>
      <c r="G93" s="26">
        <f>$C$1</f>
        <v>2002</v>
      </c>
      <c r="H93" s="26">
        <f>$C$2</f>
        <v>2012</v>
      </c>
      <c r="I93" s="26" t="s">
        <v>22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 t="s">
        <v>24</v>
      </c>
      <c r="AD93" s="26" t="s">
        <v>22</v>
      </c>
    </row>
    <row r="94" spans="1:33" hidden="1" x14ac:dyDescent="0.25">
      <c r="B94" s="24"/>
      <c r="C94" s="27"/>
      <c r="D94" s="5"/>
      <c r="E94" s="5"/>
      <c r="F94" s="5"/>
      <c r="G94" s="5"/>
      <c r="H94" s="5"/>
      <c r="I94" s="27"/>
      <c r="J94" s="5"/>
      <c r="K94" s="5"/>
      <c r="L94" s="5"/>
      <c r="M94" s="5">
        <v>1</v>
      </c>
      <c r="N94" s="5">
        <v>2</v>
      </c>
      <c r="O94" s="5">
        <v>3</v>
      </c>
      <c r="P94" s="5">
        <v>4</v>
      </c>
      <c r="Q94" s="5">
        <v>5</v>
      </c>
      <c r="R94" s="5">
        <v>6</v>
      </c>
      <c r="S94" s="5">
        <v>7</v>
      </c>
      <c r="T94" s="5">
        <v>8</v>
      </c>
      <c r="U94" s="5">
        <v>9</v>
      </c>
      <c r="V94" s="5">
        <v>10</v>
      </c>
      <c r="W94" s="5">
        <v>11</v>
      </c>
      <c r="X94" s="5">
        <v>12</v>
      </c>
      <c r="Y94" s="5">
        <v>13</v>
      </c>
      <c r="Z94" s="5">
        <v>14</v>
      </c>
      <c r="AA94" s="5">
        <v>15</v>
      </c>
      <c r="AB94" s="5">
        <v>16</v>
      </c>
      <c r="AC94" s="5"/>
      <c r="AD94" s="5"/>
    </row>
    <row r="95" spans="1:33" hidden="1" x14ac:dyDescent="0.25">
      <c r="B95" s="24"/>
      <c r="C95" s="27"/>
      <c r="D95" s="5"/>
      <c r="E95" s="5"/>
      <c r="F95" s="5"/>
      <c r="G95" s="5" t="str">
        <f>CONCATENATE($C90,"_",$C91,"_",G93)</f>
        <v>1_10_2002</v>
      </c>
      <c r="H95" s="5" t="str">
        <f>CONCATENATE($C90,"_",$C91,"_",H93)</f>
        <v>1_10_2012</v>
      </c>
      <c r="I95" s="27"/>
      <c r="J95" s="5"/>
      <c r="K95" s="5"/>
      <c r="L95" s="5"/>
      <c r="M95" s="5" t="str">
        <f>IF($G93+M94&gt;$H93,0,CONCATENATE($C90,"_",$C91,"_",$G93+M94))</f>
        <v>1_10_2003</v>
      </c>
      <c r="N95" s="5" t="str">
        <f t="shared" ref="N95:AB95" si="28">IF($G93+N94&gt;$H93,0,CONCATENATE($C90,"_",$C91,"_",$G93+N94))</f>
        <v>1_10_2004</v>
      </c>
      <c r="O95" s="5" t="str">
        <f t="shared" si="28"/>
        <v>1_10_2005</v>
      </c>
      <c r="P95" s="5" t="str">
        <f t="shared" si="28"/>
        <v>1_10_2006</v>
      </c>
      <c r="Q95" s="5" t="str">
        <f t="shared" si="28"/>
        <v>1_10_2007</v>
      </c>
      <c r="R95" s="5" t="str">
        <f t="shared" si="28"/>
        <v>1_10_2008</v>
      </c>
      <c r="S95" s="5" t="str">
        <f t="shared" si="28"/>
        <v>1_10_2009</v>
      </c>
      <c r="T95" s="5" t="str">
        <f t="shared" si="28"/>
        <v>1_10_2010</v>
      </c>
      <c r="U95" s="5" t="str">
        <f t="shared" si="28"/>
        <v>1_10_2011</v>
      </c>
      <c r="V95" s="5" t="str">
        <f t="shared" si="28"/>
        <v>1_10_2012</v>
      </c>
      <c r="W95" s="5">
        <f t="shared" si="28"/>
        <v>0</v>
      </c>
      <c r="X95" s="5">
        <f t="shared" si="28"/>
        <v>0</v>
      </c>
      <c r="Y95" s="5">
        <f t="shared" si="28"/>
        <v>0</v>
      </c>
      <c r="Z95" s="5">
        <f t="shared" si="28"/>
        <v>0</v>
      </c>
      <c r="AA95" s="5">
        <f t="shared" si="28"/>
        <v>0</v>
      </c>
      <c r="AB95" s="5">
        <f t="shared" si="28"/>
        <v>0</v>
      </c>
      <c r="AC95" s="5"/>
      <c r="AD95" s="5"/>
    </row>
    <row r="96" spans="1:33" hidden="1" x14ac:dyDescent="0.25">
      <c r="B96" s="24"/>
      <c r="C96" s="27"/>
      <c r="D96" s="5"/>
      <c r="E96" s="5"/>
      <c r="F96" s="5" t="s">
        <v>23</v>
      </c>
      <c r="G96" s="28"/>
      <c r="H96" s="28"/>
      <c r="I96" s="27"/>
      <c r="J96" s="5"/>
      <c r="K96" s="5"/>
      <c r="L96" s="5" t="s">
        <v>23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1" x14ac:dyDescent="0.25">
      <c r="B97" s="114" t="s">
        <v>31</v>
      </c>
      <c r="C97" s="115" t="s">
        <v>21</v>
      </c>
      <c r="D97" s="103" t="s">
        <v>84</v>
      </c>
      <c r="E97" s="54"/>
      <c r="F97" s="5">
        <f>MATCH($D97,FAC_TOTALS_APTA!$A$2:$AV$2,)</f>
        <v>12</v>
      </c>
      <c r="G97" s="28">
        <f>VLOOKUP(G95,FAC_TOTALS_APTA!$A$4:$AV$126,$F97,FALSE)</f>
        <v>474570591.99999899</v>
      </c>
      <c r="H97" s="28">
        <f>VLOOKUP(H95,FAC_TOTALS_APTA!$A$4:$AV$126,$F97,FALSE)</f>
        <v>542311539</v>
      </c>
      <c r="I97" s="29">
        <f>IFERROR(H97/G97-1,"-")</f>
        <v>0.14274156077501154</v>
      </c>
      <c r="J97" s="30" t="str">
        <f>IF(C97="Log","_log","")</f>
        <v>_log</v>
      </c>
      <c r="K97" s="30" t="str">
        <f>CONCATENATE(D97,J97,"_FAC")</f>
        <v>VRM_ADJ_log_FAC</v>
      </c>
      <c r="L97" s="5">
        <f>MATCH($K97,FAC_TOTALS_APTA!$A$2:$AT$2,)</f>
        <v>26</v>
      </c>
      <c r="M97" s="28">
        <f>IF(M95=0,0,VLOOKUP(M95,FAC_TOTALS_APTA!$A$4:$AV$126,$L97,FALSE))</f>
        <v>73914584.053030595</v>
      </c>
      <c r="N97" s="28">
        <f>IF(N95=0,0,VLOOKUP(N95,FAC_TOTALS_APTA!$A$4:$AV$126,$L97,FALSE))</f>
        <v>43588593.350371897</v>
      </c>
      <c r="O97" s="28">
        <f>IF(O95=0,0,VLOOKUP(O95,FAC_TOTALS_APTA!$A$4:$AV$126,$L97,FALSE))</f>
        <v>14986933.2951835</v>
      </c>
      <c r="P97" s="28">
        <f>IF(P95=0,0,VLOOKUP(P95,FAC_TOTALS_APTA!$A$4:$AV$126,$L97,FALSE))</f>
        <v>34147835.625461802</v>
      </c>
      <c r="Q97" s="28">
        <f>IF(Q95=0,0,VLOOKUP(Q95,FAC_TOTALS_APTA!$A$4:$AV$126,$L97,FALSE))</f>
        <v>9144932.8883050606</v>
      </c>
      <c r="R97" s="28">
        <f>IF(R95=0,0,VLOOKUP(R95,FAC_TOTALS_APTA!$A$4:$AV$126,$L97,FALSE))</f>
        <v>46537475.591041297</v>
      </c>
      <c r="S97" s="28">
        <f>IF(S95=0,0,VLOOKUP(S95,FAC_TOTALS_APTA!$A$4:$AV$126,$L97,FALSE))</f>
        <v>11468853.223637</v>
      </c>
      <c r="T97" s="28">
        <f>IF(T95=0,0,VLOOKUP(T95,FAC_TOTALS_APTA!$A$4:$AV$126,$L97,FALSE))</f>
        <v>-28472965.600069001</v>
      </c>
      <c r="U97" s="28">
        <f>IF(U95=0,0,VLOOKUP(U95,FAC_TOTALS_APTA!$A$4:$AV$126,$L97,FALSE))</f>
        <v>-29828075.829522699</v>
      </c>
      <c r="V97" s="28">
        <f>IF(V95=0,0,VLOOKUP(V95,FAC_TOTALS_APTA!$A$4:$AV$126,$L97,FALSE))</f>
        <v>-1512203.3249649</v>
      </c>
      <c r="W97" s="28">
        <f>IF(W95=0,0,VLOOKUP(W95,FAC_TOTALS_APTA!$A$4:$AV$126,$L97,FALSE))</f>
        <v>0</v>
      </c>
      <c r="X97" s="28">
        <f>IF(X95=0,0,VLOOKUP(X95,FAC_TOTALS_APTA!$A$4:$AV$126,$L97,FALSE))</f>
        <v>0</v>
      </c>
      <c r="Y97" s="28">
        <f>IF(Y95=0,0,VLOOKUP(Y95,FAC_TOTALS_APTA!$A$4:$AV$126,$L97,FALSE))</f>
        <v>0</v>
      </c>
      <c r="Z97" s="28">
        <f>IF(Z95=0,0,VLOOKUP(Z95,FAC_TOTALS_APTA!$A$4:$AV$126,$L97,FALSE))</f>
        <v>0</v>
      </c>
      <c r="AA97" s="28">
        <f>IF(AA95=0,0,VLOOKUP(AA95,FAC_TOTALS_APTA!$A$4:$AV$126,$L97,FALSE))</f>
        <v>0</v>
      </c>
      <c r="AB97" s="28">
        <f>IF(AB95=0,0,VLOOKUP(AB95,FAC_TOTALS_APTA!$A$4:$AV$126,$L97,FALSE))</f>
        <v>0</v>
      </c>
      <c r="AC97" s="31">
        <f>SUM(M97:AB97)</f>
        <v>173975963.27247459</v>
      </c>
      <c r="AD97" s="32">
        <f>AC97/G111</f>
        <v>7.6435071126455589E-2</v>
      </c>
    </row>
    <row r="98" spans="1:31" x14ac:dyDescent="0.25">
      <c r="B98" s="114" t="s">
        <v>52</v>
      </c>
      <c r="C98" s="115" t="s">
        <v>21</v>
      </c>
      <c r="D98" s="103" t="s">
        <v>86</v>
      </c>
      <c r="E98" s="54"/>
      <c r="F98" s="5">
        <f>MATCH($D98,FAC_TOTALS_APTA!$A$2:$AV$2,)</f>
        <v>14</v>
      </c>
      <c r="G98" s="53">
        <f>VLOOKUP(G95,FAC_TOTALS_APTA!$A$4:$AV$126,$F98,FALSE)</f>
        <v>1.7610024585999999</v>
      </c>
      <c r="H98" s="53">
        <f>VLOOKUP(H95,FAC_TOTALS_APTA!$A$4:$AV$126,$F98,FALSE)</f>
        <v>1.6964752675200001</v>
      </c>
      <c r="I98" s="29">
        <f t="shared" ref="I98:I109" si="29">IFERROR(H98/G98-1,"-")</f>
        <v>-3.6642306071110853E-2</v>
      </c>
      <c r="J98" s="30" t="str">
        <f t="shared" ref="J98:J106" si="30">IF(C98="Log","_log","")</f>
        <v>_log</v>
      </c>
      <c r="K98" s="30" t="str">
        <f t="shared" ref="K98:K110" si="31">CONCATENATE(D98,J98,"_FAC")</f>
        <v>FARE_per_UPT_cleaned_2018_RAIL_log_FAC</v>
      </c>
      <c r="L98" s="5">
        <f>MATCH($K98,FAC_TOTALS_APTA!$A$2:$AT$2,)</f>
        <v>28</v>
      </c>
      <c r="M98" s="28">
        <f>IF(M95=0,0,VLOOKUP(M95,FAC_TOTALS_APTA!$A$4:$AV$126,$L98,FALSE))</f>
        <v>-26115202.348775402</v>
      </c>
      <c r="N98" s="28">
        <f>IF(N95=0,0,VLOOKUP(N95,FAC_TOTALS_APTA!$A$4:$AV$126,$L98,FALSE))</f>
        <v>4095534.30686899</v>
      </c>
      <c r="O98" s="28">
        <f>IF(O95=0,0,VLOOKUP(O95,FAC_TOTALS_APTA!$A$4:$AV$126,$L98,FALSE))</f>
        <v>49958254.792262003</v>
      </c>
      <c r="P98" s="28">
        <f>IF(P95=0,0,VLOOKUP(P95,FAC_TOTALS_APTA!$A$4:$AV$126,$L98,FALSE))</f>
        <v>4455253.0553150102</v>
      </c>
      <c r="Q98" s="28">
        <f>IF(Q95=0,0,VLOOKUP(Q95,FAC_TOTALS_APTA!$A$4:$AV$126,$L98,FALSE))</f>
        <v>14260460.1993981</v>
      </c>
      <c r="R98" s="28">
        <f>IF(R95=0,0,VLOOKUP(R95,FAC_TOTALS_APTA!$A$4:$AV$126,$L98,FALSE))</f>
        <v>-5934055.0189286601</v>
      </c>
      <c r="S98" s="28">
        <f>IF(S95=0,0,VLOOKUP(S95,FAC_TOTALS_APTA!$A$4:$AV$126,$L98,FALSE))</f>
        <v>-19850783.0759825</v>
      </c>
      <c r="T98" s="28">
        <f>IF(T95=0,0,VLOOKUP(T95,FAC_TOTALS_APTA!$A$4:$AV$126,$L98,FALSE))</f>
        <v>-330323.85993483599</v>
      </c>
      <c r="U98" s="28">
        <f>IF(U95=0,0,VLOOKUP(U95,FAC_TOTALS_APTA!$A$4:$AV$126,$L98,FALSE))</f>
        <v>-24064798.637247</v>
      </c>
      <c r="V98" s="28">
        <f>IF(V95=0,0,VLOOKUP(V95,FAC_TOTALS_APTA!$A$4:$AV$126,$L98,FALSE))</f>
        <v>9944143.3960907795</v>
      </c>
      <c r="W98" s="28">
        <f>IF(W95=0,0,VLOOKUP(W95,FAC_TOTALS_APTA!$A$4:$AV$126,$L98,FALSE))</f>
        <v>0</v>
      </c>
      <c r="X98" s="28">
        <f>IF(X95=0,0,VLOOKUP(X95,FAC_TOTALS_APTA!$A$4:$AV$126,$L98,FALSE))</f>
        <v>0</v>
      </c>
      <c r="Y98" s="28">
        <f>IF(Y95=0,0,VLOOKUP(Y95,FAC_TOTALS_APTA!$A$4:$AV$126,$L98,FALSE))</f>
        <v>0</v>
      </c>
      <c r="Z98" s="28">
        <f>IF(Z95=0,0,VLOOKUP(Z95,FAC_TOTALS_APTA!$A$4:$AV$126,$L98,FALSE))</f>
        <v>0</v>
      </c>
      <c r="AA98" s="28">
        <f>IF(AA95=0,0,VLOOKUP(AA95,FAC_TOTALS_APTA!$A$4:$AV$126,$L98,FALSE))</f>
        <v>0</v>
      </c>
      <c r="AB98" s="28">
        <f>IF(AB95=0,0,VLOOKUP(AB95,FAC_TOTALS_APTA!$A$4:$AV$126,$L98,FALSE))</f>
        <v>0</v>
      </c>
      <c r="AC98" s="31">
        <f t="shared" ref="AC98:AC109" si="32">SUM(M98:AB98)</f>
        <v>6418482.8090664856</v>
      </c>
      <c r="AD98" s="32">
        <f>AC98/G111</f>
        <v>2.8199136294855542E-3</v>
      </c>
    </row>
    <row r="99" spans="1:31" x14ac:dyDescent="0.25">
      <c r="B99" s="114" t="s">
        <v>79</v>
      </c>
      <c r="C99" s="115"/>
      <c r="D99" s="103" t="s">
        <v>77</v>
      </c>
      <c r="E99" s="117"/>
      <c r="F99" s="103" t="e">
        <f>MATCH($D99,FAC_TOTALS_APTA!$A$2:$AV$2,)</f>
        <v>#N/A</v>
      </c>
      <c r="G99" s="116" t="e">
        <f>VLOOKUP(G95,FAC_TOTALS_APTA!$A$4:$AV$126,$F99,FALSE)</f>
        <v>#REF!</v>
      </c>
      <c r="H99" s="116" t="e">
        <f>VLOOKUP(H95,FAC_TOTALS_APTA!$A$4:$AV$126,$F99,FALSE)</f>
        <v>#REF!</v>
      </c>
      <c r="I99" s="118" t="str">
        <f>IFERROR(H99/G99-1,"-")</f>
        <v>-</v>
      </c>
      <c r="J99" s="119" t="str">
        <f t="shared" si="30"/>
        <v/>
      </c>
      <c r="K99" s="119" t="str">
        <f t="shared" si="31"/>
        <v>RESTRUCTURE_FAC</v>
      </c>
      <c r="L99" s="103" t="e">
        <f>MATCH($K99,FAC_TOTALS_APTA!$A$2:$AT$2,)</f>
        <v>#N/A</v>
      </c>
      <c r="M99" s="116" t="e">
        <f>IF(M95=0,0,VLOOKUP(M95,FAC_TOTALS_APTA!$A$4:$AV$126,$L99,FALSE))</f>
        <v>#REF!</v>
      </c>
      <c r="N99" s="116" t="e">
        <f>IF(N95=0,0,VLOOKUP(N95,FAC_TOTALS_APTA!$A$4:$AV$126,$L99,FALSE))</f>
        <v>#REF!</v>
      </c>
      <c r="O99" s="116" t="e">
        <f>IF(O95=0,0,VLOOKUP(O95,FAC_TOTALS_APTA!$A$4:$AV$126,$L99,FALSE))</f>
        <v>#REF!</v>
      </c>
      <c r="P99" s="116" t="e">
        <f>IF(P95=0,0,VLOOKUP(P95,FAC_TOTALS_APTA!$A$4:$AV$126,$L99,FALSE))</f>
        <v>#REF!</v>
      </c>
      <c r="Q99" s="116" t="e">
        <f>IF(Q95=0,0,VLOOKUP(Q95,FAC_TOTALS_APTA!$A$4:$AV$126,$L99,FALSE))</f>
        <v>#REF!</v>
      </c>
      <c r="R99" s="116" t="e">
        <f>IF(R95=0,0,VLOOKUP(R95,FAC_TOTALS_APTA!$A$4:$AV$126,$L99,FALSE))</f>
        <v>#REF!</v>
      </c>
      <c r="S99" s="116" t="e">
        <f>IF(S95=0,0,VLOOKUP(S95,FAC_TOTALS_APTA!$A$4:$AV$126,$L99,FALSE))</f>
        <v>#REF!</v>
      </c>
      <c r="T99" s="116" t="e">
        <f>IF(T95=0,0,VLOOKUP(T95,FAC_TOTALS_APTA!$A$4:$AV$126,$L99,FALSE))</f>
        <v>#REF!</v>
      </c>
      <c r="U99" s="116" t="e">
        <f>IF(U95=0,0,VLOOKUP(U95,FAC_TOTALS_APTA!$A$4:$AV$126,$L99,FALSE))</f>
        <v>#REF!</v>
      </c>
      <c r="V99" s="116" t="e">
        <f>IF(V95=0,0,VLOOKUP(V95,FAC_TOTALS_APTA!$A$4:$AV$126,$L99,FALSE))</f>
        <v>#REF!</v>
      </c>
      <c r="W99" s="116">
        <f>IF(W95=0,0,VLOOKUP(W95,FAC_TOTALS_APTA!$A$4:$AV$126,$L99,FALSE))</f>
        <v>0</v>
      </c>
      <c r="X99" s="116">
        <f>IF(X95=0,0,VLOOKUP(X95,FAC_TOTALS_APTA!$A$4:$AV$126,$L99,FALSE))</f>
        <v>0</v>
      </c>
      <c r="Y99" s="116">
        <f>IF(Y95=0,0,VLOOKUP(Y95,FAC_TOTALS_APTA!$A$4:$AV$126,$L99,FALSE))</f>
        <v>0</v>
      </c>
      <c r="Z99" s="116">
        <f>IF(Z95=0,0,VLOOKUP(Z95,FAC_TOTALS_APTA!$A$4:$AV$126,$L99,FALSE))</f>
        <v>0</v>
      </c>
      <c r="AA99" s="116">
        <f>IF(AA95=0,0,VLOOKUP(AA95,FAC_TOTALS_APTA!$A$4:$AV$126,$L99,FALSE))</f>
        <v>0</v>
      </c>
      <c r="AB99" s="116">
        <f>IF(AB95=0,0,VLOOKUP(AB95,FAC_TOTALS_APTA!$A$4:$AV$126,$L99,FALSE))</f>
        <v>0</v>
      </c>
      <c r="AC99" s="120" t="e">
        <f t="shared" si="32"/>
        <v>#REF!</v>
      </c>
      <c r="AD99" s="121" t="e">
        <f>AC99/G112</f>
        <v>#REF!</v>
      </c>
    </row>
    <row r="100" spans="1:31" x14ac:dyDescent="0.25">
      <c r="B100" s="114" t="s">
        <v>80</v>
      </c>
      <c r="C100" s="115"/>
      <c r="D100" s="103" t="s">
        <v>76</v>
      </c>
      <c r="E100" s="117"/>
      <c r="F100" s="103">
        <f>MATCH($D100,FAC_TOTALS_APTA!$A$2:$AV$2,)</f>
        <v>21</v>
      </c>
      <c r="G100" s="116">
        <f>VLOOKUP(G95,FAC_TOTALS_APTA!$A$4:$AV$126,$F100,FALSE)</f>
        <v>0</v>
      </c>
      <c r="H100" s="116">
        <f>VLOOKUP(H95,FAC_TOTALS_APTA!$A$4:$AV$126,$F100,FALSE)</f>
        <v>0</v>
      </c>
      <c r="I100" s="118" t="str">
        <f>IFERROR(H100/G100-1,"-")</f>
        <v>-</v>
      </c>
      <c r="J100" s="119" t="str">
        <f t="shared" si="30"/>
        <v/>
      </c>
      <c r="K100" s="119" t="str">
        <f t="shared" si="31"/>
        <v>MAINTENANCE_WMATA_FAC</v>
      </c>
      <c r="L100" s="103">
        <f>MATCH($K100,FAC_TOTALS_APTA!$A$2:$AT$2,)</f>
        <v>35</v>
      </c>
      <c r="M100" s="116">
        <f>IF(M96=0,0,VLOOKUP(M96,FAC_TOTALS_APTA!$A$4:$AV$126,$L100,FALSE))</f>
        <v>0</v>
      </c>
      <c r="N100" s="116">
        <f>IF(N96=0,0,VLOOKUP(N96,FAC_TOTALS_APTA!$A$4:$AV$126,$L100,FALSE))</f>
        <v>0</v>
      </c>
      <c r="O100" s="116">
        <f>IF(O96=0,0,VLOOKUP(O96,FAC_TOTALS_APTA!$A$4:$AV$126,$L100,FALSE))</f>
        <v>0</v>
      </c>
      <c r="P100" s="116">
        <f>IF(P96=0,0,VLOOKUP(P96,FAC_TOTALS_APTA!$A$4:$AV$126,$L100,FALSE))</f>
        <v>0</v>
      </c>
      <c r="Q100" s="116">
        <f>IF(Q96=0,0,VLOOKUP(Q96,FAC_TOTALS_APTA!$A$4:$AV$126,$L100,FALSE))</f>
        <v>0</v>
      </c>
      <c r="R100" s="116">
        <f>IF(R96=0,0,VLOOKUP(R96,FAC_TOTALS_APTA!$A$4:$AV$126,$L100,FALSE))</f>
        <v>0</v>
      </c>
      <c r="S100" s="116">
        <f>IF(S96=0,0,VLOOKUP(S96,FAC_TOTALS_APTA!$A$4:$AV$126,$L100,FALSE))</f>
        <v>0</v>
      </c>
      <c r="T100" s="116">
        <f>IF(T96=0,0,VLOOKUP(T96,FAC_TOTALS_APTA!$A$4:$AV$126,$L100,FALSE))</f>
        <v>0</v>
      </c>
      <c r="U100" s="116">
        <f>IF(U96=0,0,VLOOKUP(U96,FAC_TOTALS_APTA!$A$4:$AV$126,$L100,FALSE))</f>
        <v>0</v>
      </c>
      <c r="V100" s="116">
        <f>IF(V96=0,0,VLOOKUP(V96,FAC_TOTALS_APTA!$A$4:$AV$126,$L100,FALSE))</f>
        <v>0</v>
      </c>
      <c r="W100" s="116">
        <f>IF(W96=0,0,VLOOKUP(W96,FAC_TOTALS_APTA!$A$4:$AV$126,$L100,FALSE))</f>
        <v>0</v>
      </c>
      <c r="X100" s="116">
        <f>IF(X96=0,0,VLOOKUP(X96,FAC_TOTALS_APTA!$A$4:$AV$126,$L100,FALSE))</f>
        <v>0</v>
      </c>
      <c r="Y100" s="116">
        <f>IF(Y96=0,0,VLOOKUP(Y96,FAC_TOTALS_APTA!$A$4:$AV$126,$L100,FALSE))</f>
        <v>0</v>
      </c>
      <c r="Z100" s="116">
        <f>IF(Z96=0,0,VLOOKUP(Z96,FAC_TOTALS_APTA!$A$4:$AV$126,$L100,FALSE))</f>
        <v>0</v>
      </c>
      <c r="AA100" s="116">
        <f>IF(AA96=0,0,VLOOKUP(AA96,FAC_TOTALS_APTA!$A$4:$AV$126,$L100,FALSE))</f>
        <v>0</v>
      </c>
      <c r="AB100" s="116">
        <f>IF(AB96=0,0,VLOOKUP(AB96,FAC_TOTALS_APTA!$A$4:$AV$126,$L100,FALSE))</f>
        <v>0</v>
      </c>
      <c r="AC100" s="120">
        <f t="shared" si="32"/>
        <v>0</v>
      </c>
      <c r="AD100" s="121">
        <f>AC100/G112</f>
        <v>0</v>
      </c>
    </row>
    <row r="101" spans="1:31" x14ac:dyDescent="0.25">
      <c r="B101" s="114" t="s">
        <v>48</v>
      </c>
      <c r="C101" s="115" t="s">
        <v>21</v>
      </c>
      <c r="D101" s="103" t="s">
        <v>8</v>
      </c>
      <c r="E101" s="54"/>
      <c r="F101" s="5">
        <f>MATCH($D101,FAC_TOTALS_APTA!$A$2:$AV$2,)</f>
        <v>15</v>
      </c>
      <c r="G101" s="28">
        <f>VLOOKUP(G95,FAC_TOTALS_APTA!$A$4:$AV$126,$F101,FALSE)</f>
        <v>25697520.3899999</v>
      </c>
      <c r="H101" s="28">
        <f>VLOOKUP(H95,FAC_TOTALS_APTA!$A$4:$AV$126,$F101,FALSE)</f>
        <v>27909105.420000002</v>
      </c>
      <c r="I101" s="29">
        <f t="shared" si="29"/>
        <v>8.606219574635432E-2</v>
      </c>
      <c r="J101" s="30" t="str">
        <f t="shared" si="30"/>
        <v>_log</v>
      </c>
      <c r="K101" s="30" t="str">
        <f t="shared" si="31"/>
        <v>POP_EMP_log_FAC</v>
      </c>
      <c r="L101" s="5">
        <f>MATCH($K101,FAC_TOTALS_APTA!$A$2:$AT$2,)</f>
        <v>29</v>
      </c>
      <c r="M101" s="28">
        <f>IF(M95=0,0,VLOOKUP(M95,FAC_TOTALS_APTA!$A$4:$AV$126,$L101,FALSE))</f>
        <v>6352475.9159984803</v>
      </c>
      <c r="N101" s="28">
        <f>IF(N95=0,0,VLOOKUP(N95,FAC_TOTALS_APTA!$A$4:$AV$126,$L101,FALSE))</f>
        <v>9326276.0623969398</v>
      </c>
      <c r="O101" s="28">
        <f>IF(O95=0,0,VLOOKUP(O95,FAC_TOTALS_APTA!$A$4:$AV$126,$L101,FALSE))</f>
        <v>9595460.9139562398</v>
      </c>
      <c r="P101" s="28">
        <f>IF(P95=0,0,VLOOKUP(P95,FAC_TOTALS_APTA!$A$4:$AV$126,$L101,FALSE))</f>
        <v>12366549.355145101</v>
      </c>
      <c r="Q101" s="28">
        <f>IF(Q95=0,0,VLOOKUP(Q95,FAC_TOTALS_APTA!$A$4:$AV$126,$L101,FALSE))</f>
        <v>1304645.94814215</v>
      </c>
      <c r="R101" s="28">
        <f>IF(R95=0,0,VLOOKUP(R95,FAC_TOTALS_APTA!$A$4:$AV$126,$L101,FALSE))</f>
        <v>5633604.5173097001</v>
      </c>
      <c r="S101" s="28">
        <f>IF(S95=0,0,VLOOKUP(S95,FAC_TOTALS_APTA!$A$4:$AV$126,$L101,FALSE))</f>
        <v>-5274173.8596757604</v>
      </c>
      <c r="T101" s="28">
        <f>IF(T95=0,0,VLOOKUP(T95,FAC_TOTALS_APTA!$A$4:$AV$126,$L101,FALSE))</f>
        <v>-4170037.6124650901</v>
      </c>
      <c r="U101" s="28">
        <f>IF(U95=0,0,VLOOKUP(U95,FAC_TOTALS_APTA!$A$4:$AV$126,$L101,FALSE))</f>
        <v>3085303.8025505999</v>
      </c>
      <c r="V101" s="28">
        <f>IF(V95=0,0,VLOOKUP(V95,FAC_TOTALS_APTA!$A$4:$AV$126,$L101,FALSE))</f>
        <v>5502660.8616415597</v>
      </c>
      <c r="W101" s="28">
        <f>IF(W95=0,0,VLOOKUP(W95,FAC_TOTALS_APTA!$A$4:$AV$126,$L101,FALSE))</f>
        <v>0</v>
      </c>
      <c r="X101" s="28">
        <f>IF(X95=0,0,VLOOKUP(X95,FAC_TOTALS_APTA!$A$4:$AV$126,$L101,FALSE))</f>
        <v>0</v>
      </c>
      <c r="Y101" s="28">
        <f>IF(Y95=0,0,VLOOKUP(Y95,FAC_TOTALS_APTA!$A$4:$AV$126,$L101,FALSE))</f>
        <v>0</v>
      </c>
      <c r="Z101" s="28">
        <f>IF(Z95=0,0,VLOOKUP(Z95,FAC_TOTALS_APTA!$A$4:$AV$126,$L101,FALSE))</f>
        <v>0</v>
      </c>
      <c r="AA101" s="28">
        <f>IF(AA95=0,0,VLOOKUP(AA95,FAC_TOTALS_APTA!$A$4:$AV$126,$L101,FALSE))</f>
        <v>0</v>
      </c>
      <c r="AB101" s="28">
        <f>IF(AB95=0,0,VLOOKUP(AB95,FAC_TOTALS_APTA!$A$4:$AV$126,$L101,FALSE))</f>
        <v>0</v>
      </c>
      <c r="AC101" s="31">
        <f t="shared" si="32"/>
        <v>43722765.904999927</v>
      </c>
      <c r="AD101" s="32">
        <f>AC101/G111</f>
        <v>1.9209278448195723E-2</v>
      </c>
    </row>
    <row r="102" spans="1:31" x14ac:dyDescent="0.25">
      <c r="B102" s="24" t="s">
        <v>72</v>
      </c>
      <c r="C102" s="115"/>
      <c r="D102" s="103" t="s">
        <v>71</v>
      </c>
      <c r="E102" s="54"/>
      <c r="F102" s="5">
        <f>MATCH($D102,FAC_TOTALS_APTA!$A$2:$AV$2,)</f>
        <v>16</v>
      </c>
      <c r="G102" s="53">
        <f>VLOOKUP(G95,FAC_TOTALS_APTA!$A$4:$AV$126,$F102,FALSE)</f>
        <v>0.70319922136740198</v>
      </c>
      <c r="H102" s="53">
        <f>VLOOKUP(H95,FAC_TOTALS_APTA!$A$4:$AV$126,$F102,FALSE)</f>
        <v>0.70702565886186597</v>
      </c>
      <c r="I102" s="29">
        <f t="shared" si="29"/>
        <v>5.4414700389220361E-3</v>
      </c>
      <c r="J102" s="30" t="str">
        <f t="shared" si="30"/>
        <v/>
      </c>
      <c r="K102" s="30" t="str">
        <f t="shared" si="31"/>
        <v>TSD_POP_EMP_PCT_FAC</v>
      </c>
      <c r="L102" s="5">
        <f>MATCH($K102,FAC_TOTALS_APTA!$A$2:$AT$2,)</f>
        <v>30</v>
      </c>
      <c r="M102" s="28">
        <f>IF(M95=0,0,VLOOKUP(M95,FAC_TOTALS_APTA!$A$4:$AV$126,$L102,FALSE))</f>
        <v>-2405522.1831483901</v>
      </c>
      <c r="N102" s="28">
        <f>IF(N95=0,0,VLOOKUP(N95,FAC_TOTALS_APTA!$A$4:$AV$126,$L102,FALSE))</f>
        <v>-6977758.8156458801</v>
      </c>
      <c r="O102" s="28">
        <f>IF(O95=0,0,VLOOKUP(O95,FAC_TOTALS_APTA!$A$4:$AV$126,$L102,FALSE))</f>
        <v>-4823532.7650722899</v>
      </c>
      <c r="P102" s="28">
        <f>IF(P95=0,0,VLOOKUP(P95,FAC_TOTALS_APTA!$A$4:$AV$126,$L102,FALSE))</f>
        <v>11664063.715241401</v>
      </c>
      <c r="Q102" s="28">
        <f>IF(Q95=0,0,VLOOKUP(Q95,FAC_TOTALS_APTA!$A$4:$AV$126,$L102,FALSE))</f>
        <v>-2619264.2105864999</v>
      </c>
      <c r="R102" s="28">
        <f>IF(R95=0,0,VLOOKUP(R95,FAC_TOTALS_APTA!$A$4:$AV$126,$L102,FALSE))</f>
        <v>-3133503.6302970201</v>
      </c>
      <c r="S102" s="28">
        <f>IF(S95=0,0,VLOOKUP(S95,FAC_TOTALS_APTA!$A$4:$AV$126,$L102,FALSE))</f>
        <v>23272864.597177502</v>
      </c>
      <c r="T102" s="28">
        <f>IF(T95=0,0,VLOOKUP(T95,FAC_TOTALS_APTA!$A$4:$AV$126,$L102,FALSE))</f>
        <v>13084821.552584199</v>
      </c>
      <c r="U102" s="28">
        <f>IF(U95=0,0,VLOOKUP(U95,FAC_TOTALS_APTA!$A$4:$AV$126,$L102,FALSE))</f>
        <v>-366100.23104602098</v>
      </c>
      <c r="V102" s="28">
        <f>IF(V95=0,0,VLOOKUP(V95,FAC_TOTALS_APTA!$A$4:$AV$126,$L102,FALSE))</f>
        <v>-13480532.2915153</v>
      </c>
      <c r="W102" s="28">
        <f>IF(W95=0,0,VLOOKUP(W95,FAC_TOTALS_APTA!$A$4:$AV$126,$L102,FALSE))</f>
        <v>0</v>
      </c>
      <c r="X102" s="28">
        <f>IF(X95=0,0,VLOOKUP(X95,FAC_TOTALS_APTA!$A$4:$AV$126,$L102,FALSE))</f>
        <v>0</v>
      </c>
      <c r="Y102" s="28">
        <f>IF(Y95=0,0,VLOOKUP(Y95,FAC_TOTALS_APTA!$A$4:$AV$126,$L102,FALSE))</f>
        <v>0</v>
      </c>
      <c r="Z102" s="28">
        <f>IF(Z95=0,0,VLOOKUP(Z95,FAC_TOTALS_APTA!$A$4:$AV$126,$L102,FALSE))</f>
        <v>0</v>
      </c>
      <c r="AA102" s="28">
        <f>IF(AA95=0,0,VLOOKUP(AA95,FAC_TOTALS_APTA!$A$4:$AV$126,$L102,FALSE))</f>
        <v>0</v>
      </c>
      <c r="AB102" s="28">
        <f>IF(AB95=0,0,VLOOKUP(AB95,FAC_TOTALS_APTA!$A$4:$AV$126,$L102,FALSE))</f>
        <v>0</v>
      </c>
      <c r="AC102" s="31">
        <f t="shared" si="32"/>
        <v>14215535.737691699</v>
      </c>
      <c r="AD102" s="32">
        <f>AC102/G111</f>
        <v>6.2454919908067905E-3</v>
      </c>
    </row>
    <row r="103" spans="1:31" x14ac:dyDescent="0.2">
      <c r="B103" s="114" t="s">
        <v>49</v>
      </c>
      <c r="C103" s="115" t="s">
        <v>21</v>
      </c>
      <c r="D103" s="123" t="s">
        <v>81</v>
      </c>
      <c r="E103" s="54"/>
      <c r="F103" s="5">
        <f>MATCH($D103,FAC_TOTALS_APTA!$A$2:$AV$2,)</f>
        <v>17</v>
      </c>
      <c r="G103" s="33">
        <f>VLOOKUP(G95,FAC_TOTALS_APTA!$A$4:$AV$126,$F103,FALSE)</f>
        <v>1.974</v>
      </c>
      <c r="H103" s="33">
        <f>VLOOKUP(H95,FAC_TOTALS_APTA!$A$4:$AV$126,$F103,FALSE)</f>
        <v>4.1093000000000002</v>
      </c>
      <c r="I103" s="29">
        <f t="shared" si="29"/>
        <v>1.0817122593718338</v>
      </c>
      <c r="J103" s="30" t="str">
        <f t="shared" si="30"/>
        <v>_log</v>
      </c>
      <c r="K103" s="30" t="str">
        <f t="shared" si="31"/>
        <v>GAS_PRICE_2018_log_FAC</v>
      </c>
      <c r="L103" s="5">
        <f>MATCH($K103,FAC_TOTALS_APTA!$A$2:$AT$2,)</f>
        <v>31</v>
      </c>
      <c r="M103" s="28">
        <f>IF(M95=0,0,VLOOKUP(M95,FAC_TOTALS_APTA!$A$4:$AV$126,$L103,FALSE))</f>
        <v>26719278.176924299</v>
      </c>
      <c r="N103" s="28">
        <f>IF(N95=0,0,VLOOKUP(N95,FAC_TOTALS_APTA!$A$4:$AV$126,$L103,FALSE))</f>
        <v>28236132.610237401</v>
      </c>
      <c r="O103" s="28">
        <f>IF(O95=0,0,VLOOKUP(O95,FAC_TOTALS_APTA!$A$4:$AV$126,$L103,FALSE))</f>
        <v>38971642.278752603</v>
      </c>
      <c r="P103" s="28">
        <f>IF(P95=0,0,VLOOKUP(P95,FAC_TOTALS_APTA!$A$4:$AV$126,$L103,FALSE))</f>
        <v>28588374.183975201</v>
      </c>
      <c r="Q103" s="28">
        <f>IF(Q95=0,0,VLOOKUP(Q95,FAC_TOTALS_APTA!$A$4:$AV$126,$L103,FALSE))</f>
        <v>9765736.6957642902</v>
      </c>
      <c r="R103" s="28">
        <f>IF(R95=0,0,VLOOKUP(R95,FAC_TOTALS_APTA!$A$4:$AV$126,$L103,FALSE))</f>
        <v>40463530.219186902</v>
      </c>
      <c r="S103" s="28">
        <f>IF(S95=0,0,VLOOKUP(S95,FAC_TOTALS_APTA!$A$4:$AV$126,$L103,FALSE))</f>
        <v>-101893991.6727</v>
      </c>
      <c r="T103" s="28">
        <f>IF(T95=0,0,VLOOKUP(T95,FAC_TOTALS_APTA!$A$4:$AV$126,$L103,FALSE))</f>
        <v>44843510.6037919</v>
      </c>
      <c r="U103" s="28">
        <f>IF(U95=0,0,VLOOKUP(U95,FAC_TOTALS_APTA!$A$4:$AV$126,$L103,FALSE))</f>
        <v>70671722.144099101</v>
      </c>
      <c r="V103" s="28">
        <f>IF(V95=0,0,VLOOKUP(V95,FAC_TOTALS_APTA!$A$4:$AV$126,$L103,FALSE))</f>
        <v>3685355.1972200801</v>
      </c>
      <c r="W103" s="28">
        <f>IF(W95=0,0,VLOOKUP(W95,FAC_TOTALS_APTA!$A$4:$AV$126,$L103,FALSE))</f>
        <v>0</v>
      </c>
      <c r="X103" s="28">
        <f>IF(X95=0,0,VLOOKUP(X95,FAC_TOTALS_APTA!$A$4:$AV$126,$L103,FALSE))</f>
        <v>0</v>
      </c>
      <c r="Y103" s="28">
        <f>IF(Y95=0,0,VLOOKUP(Y95,FAC_TOTALS_APTA!$A$4:$AV$126,$L103,FALSE))</f>
        <v>0</v>
      </c>
      <c r="Z103" s="28">
        <f>IF(Z95=0,0,VLOOKUP(Z95,FAC_TOTALS_APTA!$A$4:$AV$126,$L103,FALSE))</f>
        <v>0</v>
      </c>
      <c r="AA103" s="28">
        <f>IF(AA95=0,0,VLOOKUP(AA95,FAC_TOTALS_APTA!$A$4:$AV$126,$L103,FALSE))</f>
        <v>0</v>
      </c>
      <c r="AB103" s="28">
        <f>IF(AB95=0,0,VLOOKUP(AB95,FAC_TOTALS_APTA!$A$4:$AV$126,$L103,FALSE))</f>
        <v>0</v>
      </c>
      <c r="AC103" s="31">
        <f t="shared" si="32"/>
        <v>190051290.43725181</v>
      </c>
      <c r="AD103" s="32">
        <f>AC103/G111</f>
        <v>8.3497648922311318E-2</v>
      </c>
    </row>
    <row r="104" spans="1:31" x14ac:dyDescent="0.25">
      <c r="B104" s="114" t="s">
        <v>46</v>
      </c>
      <c r="C104" s="115" t="s">
        <v>21</v>
      </c>
      <c r="D104" s="103" t="s">
        <v>14</v>
      </c>
      <c r="E104" s="54"/>
      <c r="F104" s="5">
        <f>MATCH($D104,FAC_TOTALS_APTA!$A$2:$AV$2,)</f>
        <v>18</v>
      </c>
      <c r="G104" s="53">
        <f>VLOOKUP(G95,FAC_TOTALS_APTA!$A$4:$AV$126,$F104,FALSE)</f>
        <v>42439.074999999903</v>
      </c>
      <c r="H104" s="53">
        <f>VLOOKUP(H95,FAC_TOTALS_APTA!$A$4:$AV$126,$F104,FALSE)</f>
        <v>33963.31</v>
      </c>
      <c r="I104" s="29">
        <f t="shared" si="29"/>
        <v>-0.19971606355699134</v>
      </c>
      <c r="J104" s="30" t="str">
        <f t="shared" si="30"/>
        <v>_log</v>
      </c>
      <c r="K104" s="30" t="str">
        <f t="shared" si="31"/>
        <v>TOTAL_MED_INC_INDIV_2018_log_FAC</v>
      </c>
      <c r="L104" s="5">
        <f>MATCH($K104,FAC_TOTALS_APTA!$A$2:$AT$2,)</f>
        <v>32</v>
      </c>
      <c r="M104" s="28">
        <f>IF(M95=0,0,VLOOKUP(M95,FAC_TOTALS_APTA!$A$4:$AV$126,$L104,FALSE))</f>
        <v>13892991.864984401</v>
      </c>
      <c r="N104" s="28">
        <f>IF(N95=0,0,VLOOKUP(N95,FAC_TOTALS_APTA!$A$4:$AV$126,$L104,FALSE))</f>
        <v>17801348.0091484</v>
      </c>
      <c r="O104" s="28">
        <f>IF(O95=0,0,VLOOKUP(O95,FAC_TOTALS_APTA!$A$4:$AV$126,$L104,FALSE))</f>
        <v>17107174.488728601</v>
      </c>
      <c r="P104" s="28">
        <f>IF(P95=0,0,VLOOKUP(P95,FAC_TOTALS_APTA!$A$4:$AV$126,$L104,FALSE))</f>
        <v>31420178.942054</v>
      </c>
      <c r="Q104" s="28">
        <f>IF(Q95=0,0,VLOOKUP(Q95,FAC_TOTALS_APTA!$A$4:$AV$126,$L104,FALSE))</f>
        <v>-9986279.9194800109</v>
      </c>
      <c r="R104" s="28">
        <f>IF(R95=0,0,VLOOKUP(R95,FAC_TOTALS_APTA!$A$4:$AV$126,$L104,FALSE))</f>
        <v>-933994.48905815894</v>
      </c>
      <c r="S104" s="28">
        <f>IF(S95=0,0,VLOOKUP(S95,FAC_TOTALS_APTA!$A$4:$AV$126,$L104,FALSE))</f>
        <v>21179865.312213201</v>
      </c>
      <c r="T104" s="28">
        <f>IF(T95=0,0,VLOOKUP(T95,FAC_TOTALS_APTA!$A$4:$AV$126,$L104,FALSE))</f>
        <v>4783237.1310092704</v>
      </c>
      <c r="U104" s="28">
        <f>IF(U95=0,0,VLOOKUP(U95,FAC_TOTALS_APTA!$A$4:$AV$126,$L104,FALSE))</f>
        <v>19165802.5582228</v>
      </c>
      <c r="V104" s="28">
        <f>IF(V95=0,0,VLOOKUP(V95,FAC_TOTALS_APTA!$A$4:$AV$126,$L104,FALSE))</f>
        <v>3443170.3944382202</v>
      </c>
      <c r="W104" s="28">
        <f>IF(W95=0,0,VLOOKUP(W95,FAC_TOTALS_APTA!$A$4:$AV$126,$L104,FALSE))</f>
        <v>0</v>
      </c>
      <c r="X104" s="28">
        <f>IF(X95=0,0,VLOOKUP(X95,FAC_TOTALS_APTA!$A$4:$AV$126,$L104,FALSE))</f>
        <v>0</v>
      </c>
      <c r="Y104" s="28">
        <f>IF(Y95=0,0,VLOOKUP(Y95,FAC_TOTALS_APTA!$A$4:$AV$126,$L104,FALSE))</f>
        <v>0</v>
      </c>
      <c r="Z104" s="28">
        <f>IF(Z95=0,0,VLOOKUP(Z95,FAC_TOTALS_APTA!$A$4:$AV$126,$L104,FALSE))</f>
        <v>0</v>
      </c>
      <c r="AA104" s="28">
        <f>IF(AA95=0,0,VLOOKUP(AA95,FAC_TOTALS_APTA!$A$4:$AV$126,$L104,FALSE))</f>
        <v>0</v>
      </c>
      <c r="AB104" s="28">
        <f>IF(AB95=0,0,VLOOKUP(AB95,FAC_TOTALS_APTA!$A$4:$AV$126,$L104,FALSE))</f>
        <v>0</v>
      </c>
      <c r="AC104" s="31">
        <f t="shared" si="32"/>
        <v>117873494.29226072</v>
      </c>
      <c r="AD104" s="32">
        <f>AC104/G111</f>
        <v>5.1786860383938219E-2</v>
      </c>
    </row>
    <row r="105" spans="1:31" x14ac:dyDescent="0.25">
      <c r="B105" s="114" t="s">
        <v>62</v>
      </c>
      <c r="C105" s="115"/>
      <c r="D105" s="103" t="s">
        <v>9</v>
      </c>
      <c r="E105" s="54"/>
      <c r="F105" s="5">
        <f>MATCH($D105,FAC_TOTALS_APTA!$A$2:$AV$2,)</f>
        <v>19</v>
      </c>
      <c r="G105" s="28">
        <f>VLOOKUP(G95,FAC_TOTALS_APTA!$A$4:$AV$126,$F105,FALSE)</f>
        <v>31.71</v>
      </c>
      <c r="H105" s="28">
        <f>VLOOKUP(H95,FAC_TOTALS_APTA!$A$4:$AV$126,$F105,FALSE)</f>
        <v>31.51</v>
      </c>
      <c r="I105" s="29">
        <f t="shared" si="29"/>
        <v>-6.3071586250393885E-3</v>
      </c>
      <c r="J105" s="30" t="str">
        <f t="shared" si="30"/>
        <v/>
      </c>
      <c r="K105" s="30" t="str">
        <f t="shared" si="31"/>
        <v>PCT_HH_NO_VEH_FAC</v>
      </c>
      <c r="L105" s="5">
        <f>MATCH($K105,FAC_TOTALS_APTA!$A$2:$AT$2,)</f>
        <v>33</v>
      </c>
      <c r="M105" s="28">
        <f>IF(M95=0,0,VLOOKUP(M95,FAC_TOTALS_APTA!$A$4:$AV$126,$L105,FALSE))</f>
        <v>-7080087.06407909</v>
      </c>
      <c r="N105" s="28">
        <f>IF(N95=0,0,VLOOKUP(N95,FAC_TOTALS_APTA!$A$4:$AV$126,$L105,FALSE))</f>
        <v>-7179312.1990530603</v>
      </c>
      <c r="O105" s="28">
        <f>IF(O95=0,0,VLOOKUP(O95,FAC_TOTALS_APTA!$A$4:$AV$126,$L105,FALSE))</f>
        <v>-6750894.7793669803</v>
      </c>
      <c r="P105" s="28">
        <f>IF(P95=0,0,VLOOKUP(P95,FAC_TOTALS_APTA!$A$4:$AV$126,$L105,FALSE))</f>
        <v>-12492243.103902999</v>
      </c>
      <c r="Q105" s="28">
        <f>IF(Q95=0,0,VLOOKUP(Q95,FAC_TOTALS_APTA!$A$4:$AV$126,$L105,FALSE))</f>
        <v>5728563.2501905002</v>
      </c>
      <c r="R105" s="28">
        <f>IF(R95=0,0,VLOOKUP(R95,FAC_TOTALS_APTA!$A$4:$AV$126,$L105,FALSE))</f>
        <v>549707.364187859</v>
      </c>
      <c r="S105" s="28">
        <f>IF(S95=0,0,VLOOKUP(S95,FAC_TOTALS_APTA!$A$4:$AV$126,$L105,FALSE))</f>
        <v>5355152.8962811604</v>
      </c>
      <c r="T105" s="28">
        <f>IF(T95=0,0,VLOOKUP(T95,FAC_TOTALS_APTA!$A$4:$AV$126,$L105,FALSE))</f>
        <v>8700425.7055991106</v>
      </c>
      <c r="U105" s="28">
        <f>IF(U95=0,0,VLOOKUP(U95,FAC_TOTALS_APTA!$A$4:$AV$126,$L105,FALSE))</f>
        <v>10416076.4912562</v>
      </c>
      <c r="V105" s="28">
        <f>IF(V95=0,0,VLOOKUP(V95,FAC_TOTALS_APTA!$A$4:$AV$126,$L105,FALSE))</f>
        <v>6038770.3026125701</v>
      </c>
      <c r="W105" s="28">
        <f>IF(W95=0,0,VLOOKUP(W95,FAC_TOTALS_APTA!$A$4:$AV$126,$L105,FALSE))</f>
        <v>0</v>
      </c>
      <c r="X105" s="28">
        <f>IF(X95=0,0,VLOOKUP(X95,FAC_TOTALS_APTA!$A$4:$AV$126,$L105,FALSE))</f>
        <v>0</v>
      </c>
      <c r="Y105" s="28">
        <f>IF(Y95=0,0,VLOOKUP(Y95,FAC_TOTALS_APTA!$A$4:$AV$126,$L105,FALSE))</f>
        <v>0</v>
      </c>
      <c r="Z105" s="28">
        <f>IF(Z95=0,0,VLOOKUP(Z95,FAC_TOTALS_APTA!$A$4:$AV$126,$L105,FALSE))</f>
        <v>0</v>
      </c>
      <c r="AA105" s="28">
        <f>IF(AA95=0,0,VLOOKUP(AA95,FAC_TOTALS_APTA!$A$4:$AV$126,$L105,FALSE))</f>
        <v>0</v>
      </c>
      <c r="AB105" s="28">
        <f>IF(AB95=0,0,VLOOKUP(AB95,FAC_TOTALS_APTA!$A$4:$AV$126,$L105,FALSE))</f>
        <v>0</v>
      </c>
      <c r="AC105" s="31">
        <f t="shared" si="32"/>
        <v>3286158.8637252683</v>
      </c>
      <c r="AD105" s="32">
        <f>AC105/G111</f>
        <v>1.44374993968729E-3</v>
      </c>
    </row>
    <row r="106" spans="1:31" x14ac:dyDescent="0.25">
      <c r="B106" s="114" t="s">
        <v>47</v>
      </c>
      <c r="C106" s="115"/>
      <c r="D106" s="103" t="s">
        <v>28</v>
      </c>
      <c r="E106" s="54"/>
      <c r="F106" s="5">
        <f>MATCH($D106,FAC_TOTALS_APTA!$A$2:$AV$2,)</f>
        <v>20</v>
      </c>
      <c r="G106" s="33">
        <f>VLOOKUP(G95,FAC_TOTALS_APTA!$A$4:$AV$126,$F106,FALSE)</f>
        <v>3.5</v>
      </c>
      <c r="H106" s="33">
        <f>VLOOKUP(H95,FAC_TOTALS_APTA!$A$4:$AV$126,$F106,FALSE)</f>
        <v>4.0999999999999996</v>
      </c>
      <c r="I106" s="29">
        <f t="shared" si="29"/>
        <v>0.17142857142857126</v>
      </c>
      <c r="J106" s="30" t="str">
        <f t="shared" si="30"/>
        <v/>
      </c>
      <c r="K106" s="30" t="str">
        <f t="shared" si="31"/>
        <v>JTW_HOME_PCT_FAC</v>
      </c>
      <c r="L106" s="5">
        <f>MATCH($K106,FAC_TOTALS_APTA!$A$2:$AT$2,)</f>
        <v>34</v>
      </c>
      <c r="M106" s="28">
        <f>IF(M95=0,0,VLOOKUP(M95,FAC_TOTALS_APTA!$A$4:$AV$126,$L106,FALSE))</f>
        <v>0</v>
      </c>
      <c r="N106" s="28">
        <f>IF(N95=0,0,VLOOKUP(N95,FAC_TOTALS_APTA!$A$4:$AV$126,$L106,FALSE))</f>
        <v>0</v>
      </c>
      <c r="O106" s="28">
        <f>IF(O95=0,0,VLOOKUP(O95,FAC_TOTALS_APTA!$A$4:$AV$126,$L106,FALSE))</f>
        <v>0</v>
      </c>
      <c r="P106" s="28">
        <f>IF(P95=0,0,VLOOKUP(P95,FAC_TOTALS_APTA!$A$4:$AV$126,$L106,FALSE))</f>
        <v>-3641560.1764406399</v>
      </c>
      <c r="Q106" s="28">
        <f>IF(Q95=0,0,VLOOKUP(Q95,FAC_TOTALS_APTA!$A$4:$AV$126,$L106,FALSE))</f>
        <v>1892875.20396766</v>
      </c>
      <c r="R106" s="28">
        <f>IF(R95=0,0,VLOOKUP(R95,FAC_TOTALS_APTA!$A$4:$AV$126,$L106,FALSE))</f>
        <v>-1998567.5579596399</v>
      </c>
      <c r="S106" s="28">
        <f>IF(S95=0,0,VLOOKUP(S95,FAC_TOTALS_APTA!$A$4:$AV$126,$L106,FALSE))</f>
        <v>-4093915.9092174298</v>
      </c>
      <c r="T106" s="28">
        <f>IF(T95=0,0,VLOOKUP(T95,FAC_TOTALS_APTA!$A$4:$AV$126,$L106,FALSE))</f>
        <v>0</v>
      </c>
      <c r="U106" s="28">
        <f>IF(U95=0,0,VLOOKUP(U95,FAC_TOTALS_APTA!$A$4:$AV$126,$L106,FALSE))</f>
        <v>0</v>
      </c>
      <c r="V106" s="28">
        <f>IF(V95=0,0,VLOOKUP(V95,FAC_TOTALS_APTA!$A$4:$AV$126,$L106,FALSE))</f>
        <v>-4176442.0465957299</v>
      </c>
      <c r="W106" s="28">
        <f>IF(W95=0,0,VLOOKUP(W95,FAC_TOTALS_APTA!$A$4:$AV$126,$L106,FALSE))</f>
        <v>0</v>
      </c>
      <c r="X106" s="28">
        <f>IF(X95=0,0,VLOOKUP(X95,FAC_TOTALS_APTA!$A$4:$AV$126,$L106,FALSE))</f>
        <v>0</v>
      </c>
      <c r="Y106" s="28">
        <f>IF(Y95=0,0,VLOOKUP(Y95,FAC_TOTALS_APTA!$A$4:$AV$126,$L106,FALSE))</f>
        <v>0</v>
      </c>
      <c r="Z106" s="28">
        <f>IF(Z95=0,0,VLOOKUP(Z95,FAC_TOTALS_APTA!$A$4:$AV$126,$L106,FALSE))</f>
        <v>0</v>
      </c>
      <c r="AA106" s="28">
        <f>IF(AA95=0,0,VLOOKUP(AA95,FAC_TOTALS_APTA!$A$4:$AV$126,$L106,FALSE))</f>
        <v>0</v>
      </c>
      <c r="AB106" s="28">
        <f>IF(AB95=0,0,VLOOKUP(AB95,FAC_TOTALS_APTA!$A$4:$AV$126,$L106,FALSE))</f>
        <v>0</v>
      </c>
      <c r="AC106" s="31">
        <f t="shared" si="32"/>
        <v>-12017610.486245779</v>
      </c>
      <c r="AD106" s="32">
        <f>AC106/G111</f>
        <v>-5.2798495551227955E-3</v>
      </c>
    </row>
    <row r="107" spans="1:31" x14ac:dyDescent="0.25">
      <c r="B107" s="114" t="s">
        <v>63</v>
      </c>
      <c r="C107" s="115"/>
      <c r="D107" s="125" t="s">
        <v>88</v>
      </c>
      <c r="E107" s="54"/>
      <c r="F107" s="5">
        <f>MATCH($D107,FAC_TOTALS_APTA!$A$2:$AV$2,)</f>
        <v>23</v>
      </c>
      <c r="G107" s="33">
        <f>VLOOKUP(G95,FAC_TOTALS_APTA!$A$4:$AV$126,$F107,FALSE)</f>
        <v>0</v>
      </c>
      <c r="H107" s="33">
        <f>VLOOKUP(H95,FAC_TOTALS_APTA!$A$4:$AV$126,$F107,FALSE)</f>
        <v>6.5403713640260304E-3</v>
      </c>
      <c r="I107" s="29" t="str">
        <f t="shared" si="29"/>
        <v>-</v>
      </c>
      <c r="J107" s="30"/>
      <c r="K107" s="30" t="str">
        <f t="shared" si="31"/>
        <v>TNC_TRIPS_PER_TRANSIT_TRIP_RAIL_FAC</v>
      </c>
      <c r="L107" s="5">
        <f>MATCH($K107,FAC_TOTALS_APTA!$A$2:$AT$2,)</f>
        <v>37</v>
      </c>
      <c r="M107" s="28">
        <f>IF(M95=0,0,VLOOKUP(M95,FAC_TOTALS_APTA!$A$4:$AV$126,$L107,FALSE))</f>
        <v>0</v>
      </c>
      <c r="N107" s="28">
        <f>IF(N95=0,0,VLOOKUP(N95,FAC_TOTALS_APTA!$A$4:$AV$126,$L107,FALSE))</f>
        <v>0</v>
      </c>
      <c r="O107" s="28">
        <f>IF(O95=0,0,VLOOKUP(O95,FAC_TOTALS_APTA!$A$4:$AV$126,$L107,FALSE))</f>
        <v>0</v>
      </c>
      <c r="P107" s="28">
        <f>IF(P95=0,0,VLOOKUP(P95,FAC_TOTALS_APTA!$A$4:$AV$126,$L107,FALSE))</f>
        <v>0</v>
      </c>
      <c r="Q107" s="28">
        <f>IF(Q95=0,0,VLOOKUP(Q95,FAC_TOTALS_APTA!$A$4:$AV$126,$L107,FALSE))</f>
        <v>0</v>
      </c>
      <c r="R107" s="28">
        <f>IF(R95=0,0,VLOOKUP(R95,FAC_TOTALS_APTA!$A$4:$AV$126,$L107,FALSE))</f>
        <v>0</v>
      </c>
      <c r="S107" s="28">
        <f>IF(S95=0,0,VLOOKUP(S95,FAC_TOTALS_APTA!$A$4:$AV$126,$L107,FALSE))</f>
        <v>0</v>
      </c>
      <c r="T107" s="28">
        <f>IF(T95=0,0,VLOOKUP(T95,FAC_TOTALS_APTA!$A$4:$AV$126,$L107,FALSE))</f>
        <v>0</v>
      </c>
      <c r="U107" s="28">
        <f>IF(U95=0,0,VLOOKUP(U95,FAC_TOTALS_APTA!$A$4:$AV$126,$L107,FALSE))</f>
        <v>0</v>
      </c>
      <c r="V107" s="28">
        <f>IF(V95=0,0,VLOOKUP(V95,FAC_TOTALS_APTA!$A$4:$AV$126,$L107,FALSE))</f>
        <v>-102945.8907146</v>
      </c>
      <c r="W107" s="28">
        <f>IF(W95=0,0,VLOOKUP(W95,FAC_TOTALS_APTA!$A$4:$AV$126,$L107,FALSE))</f>
        <v>0</v>
      </c>
      <c r="X107" s="28">
        <f>IF(X95=0,0,VLOOKUP(X95,FAC_TOTALS_APTA!$A$4:$AV$126,$L107,FALSE))</f>
        <v>0</v>
      </c>
      <c r="Y107" s="28">
        <f>IF(Y95=0,0,VLOOKUP(Y95,FAC_TOTALS_APTA!$A$4:$AV$126,$L107,FALSE))</f>
        <v>0</v>
      </c>
      <c r="Z107" s="28">
        <f>IF(Z95=0,0,VLOOKUP(Z95,FAC_TOTALS_APTA!$A$4:$AV$126,$L107,FALSE))</f>
        <v>0</v>
      </c>
      <c r="AA107" s="28">
        <f>IF(AA95=0,0,VLOOKUP(AA95,FAC_TOTALS_APTA!$A$4:$AV$126,$L107,FALSE))</f>
        <v>0</v>
      </c>
      <c r="AB107" s="28">
        <f>IF(AB95=0,0,VLOOKUP(AB95,FAC_TOTALS_APTA!$A$4:$AV$126,$L107,FALSE))</f>
        <v>0</v>
      </c>
      <c r="AC107" s="31">
        <f t="shared" si="32"/>
        <v>-102945.8907146</v>
      </c>
      <c r="AD107" s="32">
        <f>AC107/G111</f>
        <v>-4.522852657883061E-5</v>
      </c>
    </row>
    <row r="108" spans="1:31" x14ac:dyDescent="0.25">
      <c r="B108" s="114" t="s">
        <v>64</v>
      </c>
      <c r="C108" s="115"/>
      <c r="D108" s="103" t="s">
        <v>43</v>
      </c>
      <c r="E108" s="54"/>
      <c r="F108" s="5">
        <f>MATCH($D108,FAC_TOTALS_APTA!$A$2:$AV$2,)</f>
        <v>24</v>
      </c>
      <c r="G108" s="33">
        <f>VLOOKUP(G95,FAC_TOTALS_APTA!$A$4:$AV$126,$F108,FALSE)</f>
        <v>0</v>
      </c>
      <c r="H108" s="33">
        <f>VLOOKUP(H95,FAC_TOTALS_APTA!$A$4:$AV$126,$F108,FALSE)</f>
        <v>0</v>
      </c>
      <c r="I108" s="29" t="str">
        <f t="shared" si="29"/>
        <v>-</v>
      </c>
      <c r="J108" s="30" t="str">
        <f t="shared" ref="J108:J109" si="33">IF(C108="Log","_log","")</f>
        <v/>
      </c>
      <c r="K108" s="30" t="str">
        <f t="shared" si="31"/>
        <v>BIKE_SHARE_FAC</v>
      </c>
      <c r="L108" s="5">
        <f>MATCH($K108,FAC_TOTALS_APTA!$A$2:$AT$2,)</f>
        <v>38</v>
      </c>
      <c r="M108" s="28">
        <f>IF(M95=0,0,VLOOKUP(M95,FAC_TOTALS_APTA!$A$4:$AV$126,$L108,FALSE))</f>
        <v>0</v>
      </c>
      <c r="N108" s="28">
        <f>IF(N95=0,0,VLOOKUP(N95,FAC_TOTALS_APTA!$A$4:$AV$126,$L108,FALSE))</f>
        <v>0</v>
      </c>
      <c r="O108" s="28">
        <f>IF(O95=0,0,VLOOKUP(O95,FAC_TOTALS_APTA!$A$4:$AV$126,$L108,FALSE))</f>
        <v>0</v>
      </c>
      <c r="P108" s="28">
        <f>IF(P95=0,0,VLOOKUP(P95,FAC_TOTALS_APTA!$A$4:$AV$126,$L108,FALSE))</f>
        <v>0</v>
      </c>
      <c r="Q108" s="28">
        <f>IF(Q95=0,0,VLOOKUP(Q95,FAC_TOTALS_APTA!$A$4:$AV$126,$L108,FALSE))</f>
        <v>0</v>
      </c>
      <c r="R108" s="28">
        <f>IF(R95=0,0,VLOOKUP(R95,FAC_TOTALS_APTA!$A$4:$AV$126,$L108,FALSE))</f>
        <v>0</v>
      </c>
      <c r="S108" s="28">
        <f>IF(S95=0,0,VLOOKUP(S95,FAC_TOTALS_APTA!$A$4:$AV$126,$L108,FALSE))</f>
        <v>0</v>
      </c>
      <c r="T108" s="28">
        <f>IF(T95=0,0,VLOOKUP(T95,FAC_TOTALS_APTA!$A$4:$AV$126,$L108,FALSE))</f>
        <v>0</v>
      </c>
      <c r="U108" s="28">
        <f>IF(U95=0,0,VLOOKUP(U95,FAC_TOTALS_APTA!$A$4:$AV$126,$L108,FALSE))</f>
        <v>0</v>
      </c>
      <c r="V108" s="28">
        <f>IF(V95=0,0,VLOOKUP(V95,FAC_TOTALS_APTA!$A$4:$AV$126,$L108,FALSE))</f>
        <v>0</v>
      </c>
      <c r="W108" s="28">
        <f>IF(W95=0,0,VLOOKUP(W95,FAC_TOTALS_APTA!$A$4:$AV$126,$L108,FALSE))</f>
        <v>0</v>
      </c>
      <c r="X108" s="28">
        <f>IF(X95=0,0,VLOOKUP(X95,FAC_TOTALS_APTA!$A$4:$AV$126,$L108,FALSE))</f>
        <v>0</v>
      </c>
      <c r="Y108" s="28">
        <f>IF(Y95=0,0,VLOOKUP(Y95,FAC_TOTALS_APTA!$A$4:$AV$126,$L108,FALSE))</f>
        <v>0</v>
      </c>
      <c r="Z108" s="28">
        <f>IF(Z95=0,0,VLOOKUP(Z95,FAC_TOTALS_APTA!$A$4:$AV$126,$L108,FALSE))</f>
        <v>0</v>
      </c>
      <c r="AA108" s="28">
        <f>IF(AA95=0,0,VLOOKUP(AA95,FAC_TOTALS_APTA!$A$4:$AV$126,$L108,FALSE))</f>
        <v>0</v>
      </c>
      <c r="AB108" s="28">
        <f>IF(AB95=0,0,VLOOKUP(AB95,FAC_TOTALS_APTA!$A$4:$AV$126,$L108,FALSE))</f>
        <v>0</v>
      </c>
      <c r="AC108" s="31">
        <f t="shared" si="32"/>
        <v>0</v>
      </c>
      <c r="AD108" s="32">
        <f>AC108/G111</f>
        <v>0</v>
      </c>
    </row>
    <row r="109" spans="1:31" x14ac:dyDescent="0.25">
      <c r="B109" s="126" t="s">
        <v>65</v>
      </c>
      <c r="C109" s="127"/>
      <c r="D109" s="128" t="s">
        <v>44</v>
      </c>
      <c r="E109" s="55"/>
      <c r="F109" s="6">
        <f>MATCH($D109,FAC_TOTALS_APTA!$A$2:$AV$2,)</f>
        <v>25</v>
      </c>
      <c r="G109" s="34">
        <f>VLOOKUP(G95,FAC_TOTALS_APTA!$A$4:$AV$126,$F109,FALSE)</f>
        <v>0</v>
      </c>
      <c r="H109" s="34">
        <f>VLOOKUP(H95,FAC_TOTALS_APTA!$A$4:$AV$126,$F109,FALSE)</f>
        <v>0</v>
      </c>
      <c r="I109" s="35" t="str">
        <f t="shared" si="29"/>
        <v>-</v>
      </c>
      <c r="J109" s="36" t="str">
        <f t="shared" si="33"/>
        <v/>
      </c>
      <c r="K109" s="36" t="str">
        <f t="shared" si="31"/>
        <v>scooter_flag_FAC</v>
      </c>
      <c r="L109" s="6">
        <f>MATCH($K109,FAC_TOTALS_APTA!$A$2:$AT$2,)</f>
        <v>39</v>
      </c>
      <c r="M109" s="37">
        <f>IF(M95=0,0,VLOOKUP(M95,FAC_TOTALS_APTA!$A$4:$AV$126,$L109,FALSE))</f>
        <v>0</v>
      </c>
      <c r="N109" s="37">
        <f>IF(N95=0,0,VLOOKUP(N95,FAC_TOTALS_APTA!$A$4:$AV$126,$L109,FALSE))</f>
        <v>0</v>
      </c>
      <c r="O109" s="37">
        <f>IF(O95=0,0,VLOOKUP(O95,FAC_TOTALS_APTA!$A$4:$AV$126,$L109,FALSE))</f>
        <v>0</v>
      </c>
      <c r="P109" s="37">
        <f>IF(P95=0,0,VLOOKUP(P95,FAC_TOTALS_APTA!$A$4:$AV$126,$L109,FALSE))</f>
        <v>0</v>
      </c>
      <c r="Q109" s="37">
        <f>IF(Q95=0,0,VLOOKUP(Q95,FAC_TOTALS_APTA!$A$4:$AV$126,$L109,FALSE))</f>
        <v>0</v>
      </c>
      <c r="R109" s="37">
        <f>IF(R95=0,0,VLOOKUP(R95,FAC_TOTALS_APTA!$A$4:$AV$126,$L109,FALSE))</f>
        <v>0</v>
      </c>
      <c r="S109" s="37">
        <f>IF(S95=0,0,VLOOKUP(S95,FAC_TOTALS_APTA!$A$4:$AV$126,$L109,FALSE))</f>
        <v>0</v>
      </c>
      <c r="T109" s="37">
        <f>IF(T95=0,0,VLOOKUP(T95,FAC_TOTALS_APTA!$A$4:$AV$126,$L109,FALSE))</f>
        <v>0</v>
      </c>
      <c r="U109" s="37">
        <f>IF(U95=0,0,VLOOKUP(U95,FAC_TOTALS_APTA!$A$4:$AV$126,$L109,FALSE))</f>
        <v>0</v>
      </c>
      <c r="V109" s="37">
        <f>IF(V95=0,0,VLOOKUP(V95,FAC_TOTALS_APTA!$A$4:$AV$126,$L109,FALSE))</f>
        <v>0</v>
      </c>
      <c r="W109" s="37">
        <f>IF(W95=0,0,VLOOKUP(W95,FAC_TOTALS_APTA!$A$4:$AV$126,$L109,FALSE))</f>
        <v>0</v>
      </c>
      <c r="X109" s="37">
        <f>IF(X95=0,0,VLOOKUP(X95,FAC_TOTALS_APTA!$A$4:$AV$126,$L109,FALSE))</f>
        <v>0</v>
      </c>
      <c r="Y109" s="37">
        <f>IF(Y95=0,0,VLOOKUP(Y95,FAC_TOTALS_APTA!$A$4:$AV$126,$L109,FALSE))</f>
        <v>0</v>
      </c>
      <c r="Z109" s="37">
        <f>IF(Z95=0,0,VLOOKUP(Z95,FAC_TOTALS_APTA!$A$4:$AV$126,$L109,FALSE))</f>
        <v>0</v>
      </c>
      <c r="AA109" s="37">
        <f>IF(AA95=0,0,VLOOKUP(AA95,FAC_TOTALS_APTA!$A$4:$AV$126,$L109,FALSE))</f>
        <v>0</v>
      </c>
      <c r="AB109" s="37">
        <f>IF(AB95=0,0,VLOOKUP(AB95,FAC_TOTALS_APTA!$A$4:$AV$126,$L109,FALSE))</f>
        <v>0</v>
      </c>
      <c r="AC109" s="38">
        <f t="shared" si="32"/>
        <v>0</v>
      </c>
      <c r="AD109" s="39">
        <f>AC109/G111</f>
        <v>0</v>
      </c>
    </row>
    <row r="110" spans="1:31" x14ac:dyDescent="0.25">
      <c r="B110" s="40" t="s">
        <v>53</v>
      </c>
      <c r="C110" s="41"/>
      <c r="D110" s="40" t="s">
        <v>45</v>
      </c>
      <c r="E110" s="42"/>
      <c r="F110" s="43"/>
      <c r="G110" s="44"/>
      <c r="H110" s="44"/>
      <c r="I110" s="45"/>
      <c r="J110" s="46"/>
      <c r="K110" s="46" t="str">
        <f t="shared" si="31"/>
        <v>New_Reporter_FAC</v>
      </c>
      <c r="L110" s="43">
        <f>MATCH($K110,FAC_TOTALS_APTA!$A$2:$AT$2,)</f>
        <v>43</v>
      </c>
      <c r="M110" s="44">
        <f>IF(M95=0,0,VLOOKUP(M95,FAC_TOTALS_APTA!$A$4:$AV$126,$L110,FALSE))</f>
        <v>0</v>
      </c>
      <c r="N110" s="44">
        <f>IF(N95=0,0,VLOOKUP(N95,FAC_TOTALS_APTA!$A$4:$AV$126,$L110,FALSE))</f>
        <v>0</v>
      </c>
      <c r="O110" s="44">
        <f>IF(O95=0,0,VLOOKUP(O95,FAC_TOTALS_APTA!$A$4:$AV$126,$L110,FALSE))</f>
        <v>0</v>
      </c>
      <c r="P110" s="44">
        <f>IF(P95=0,0,VLOOKUP(P95,FAC_TOTALS_APTA!$A$4:$AV$126,$L110,FALSE))</f>
        <v>0</v>
      </c>
      <c r="Q110" s="44">
        <f>IF(Q95=0,0,VLOOKUP(Q95,FAC_TOTALS_APTA!$A$4:$AV$126,$L110,FALSE))</f>
        <v>0</v>
      </c>
      <c r="R110" s="44">
        <f>IF(R95=0,0,VLOOKUP(R95,FAC_TOTALS_APTA!$A$4:$AV$126,$L110,FALSE))</f>
        <v>0</v>
      </c>
      <c r="S110" s="44">
        <f>IF(S95=0,0,VLOOKUP(S95,FAC_TOTALS_APTA!$A$4:$AV$126,$L110,FALSE))</f>
        <v>0</v>
      </c>
      <c r="T110" s="44">
        <f>IF(T95=0,0,VLOOKUP(T95,FAC_TOTALS_APTA!$A$4:$AV$126,$L110,FALSE))</f>
        <v>0</v>
      </c>
      <c r="U110" s="44">
        <f>IF(U95=0,0,VLOOKUP(U95,FAC_TOTALS_APTA!$A$4:$AV$126,$L110,FALSE))</f>
        <v>0</v>
      </c>
      <c r="V110" s="44">
        <f>IF(V95=0,0,VLOOKUP(V95,FAC_TOTALS_APTA!$A$4:$AV$126,$L110,FALSE))</f>
        <v>0</v>
      </c>
      <c r="W110" s="44">
        <f>IF(W95=0,0,VLOOKUP(W95,FAC_TOTALS_APTA!$A$4:$AV$126,$L110,FALSE))</f>
        <v>0</v>
      </c>
      <c r="X110" s="44">
        <f>IF(X95=0,0,VLOOKUP(X95,FAC_TOTALS_APTA!$A$4:$AV$126,$L110,FALSE))</f>
        <v>0</v>
      </c>
      <c r="Y110" s="44">
        <f>IF(Y95=0,0,VLOOKUP(Y95,FAC_TOTALS_APTA!$A$4:$AV$126,$L110,FALSE))</f>
        <v>0</v>
      </c>
      <c r="Z110" s="44">
        <f>IF(Z95=0,0,VLOOKUP(Z95,FAC_TOTALS_APTA!$A$4:$AV$126,$L110,FALSE))</f>
        <v>0</v>
      </c>
      <c r="AA110" s="44">
        <f>IF(AA95=0,0,VLOOKUP(AA95,FAC_TOTALS_APTA!$A$4:$AV$126,$L110,FALSE))</f>
        <v>0</v>
      </c>
      <c r="AB110" s="44">
        <f>IF(AB95=0,0,VLOOKUP(AB95,FAC_TOTALS_APTA!$A$4:$AV$126,$L110,FALSE))</f>
        <v>0</v>
      </c>
      <c r="AC110" s="47">
        <f>SUM(M110:AB110)</f>
        <v>0</v>
      </c>
      <c r="AD110" s="48">
        <f>AC110/G112</f>
        <v>0</v>
      </c>
    </row>
    <row r="111" spans="1:31" s="106" customFormat="1" ht="15.75" customHeight="1" x14ac:dyDescent="0.25">
      <c r="A111" s="105"/>
      <c r="B111" s="24" t="s">
        <v>66</v>
      </c>
      <c r="C111" s="27"/>
      <c r="D111" s="5" t="s">
        <v>6</v>
      </c>
      <c r="E111" s="54"/>
      <c r="F111" s="5">
        <f>MATCH($D111,FAC_TOTALS_APTA!$A$2:$AT$2,)</f>
        <v>10</v>
      </c>
      <c r="G111" s="109">
        <f>VLOOKUP(G95,FAC_TOTALS_APTA!$A$4:$AV$126,$F111,FALSE)</f>
        <v>2276127446.5833302</v>
      </c>
      <c r="H111" s="109">
        <f>VLOOKUP(H95,FAC_TOTALS_APTA!$A$4:$AT$126,$F111,FALSE)</f>
        <v>2871580665.98772</v>
      </c>
      <c r="I111" s="111">
        <f t="shared" ref="I111" si="34">H111/G111-1</f>
        <v>0.26160803091154583</v>
      </c>
      <c r="J111" s="30"/>
      <c r="K111" s="30"/>
      <c r="L111" s="5"/>
      <c r="M111" s="28" t="e">
        <f t="shared" ref="M111:AB111" si="35">SUM(M97:M104)</f>
        <v>#REF!</v>
      </c>
      <c r="N111" s="28" t="e">
        <f t="shared" si="35"/>
        <v>#REF!</v>
      </c>
      <c r="O111" s="28" t="e">
        <f t="shared" si="35"/>
        <v>#REF!</v>
      </c>
      <c r="P111" s="28" t="e">
        <f t="shared" si="35"/>
        <v>#REF!</v>
      </c>
      <c r="Q111" s="28" t="e">
        <f t="shared" si="35"/>
        <v>#REF!</v>
      </c>
      <c r="R111" s="28" t="e">
        <f t="shared" si="35"/>
        <v>#REF!</v>
      </c>
      <c r="S111" s="28" t="e">
        <f t="shared" si="35"/>
        <v>#REF!</v>
      </c>
      <c r="T111" s="28" t="e">
        <f t="shared" si="35"/>
        <v>#REF!</v>
      </c>
      <c r="U111" s="28" t="e">
        <f t="shared" si="35"/>
        <v>#REF!</v>
      </c>
      <c r="V111" s="28" t="e">
        <f t="shared" si="35"/>
        <v>#REF!</v>
      </c>
      <c r="W111" s="28">
        <f t="shared" si="35"/>
        <v>0</v>
      </c>
      <c r="X111" s="28">
        <f t="shared" si="35"/>
        <v>0</v>
      </c>
      <c r="Y111" s="28">
        <f t="shared" si="35"/>
        <v>0</v>
      </c>
      <c r="Z111" s="28">
        <f t="shared" si="35"/>
        <v>0</v>
      </c>
      <c r="AA111" s="28">
        <f t="shared" si="35"/>
        <v>0</v>
      </c>
      <c r="AB111" s="28">
        <f t="shared" si="35"/>
        <v>0</v>
      </c>
      <c r="AC111" s="31">
        <f>H111-G111</f>
        <v>595453219.40438986</v>
      </c>
      <c r="AD111" s="32">
        <f>I111</f>
        <v>0.26160803091154583</v>
      </c>
      <c r="AE111" s="105"/>
    </row>
    <row r="112" spans="1:31" ht="13.5" thickBot="1" x14ac:dyDescent="0.3">
      <c r="B112" s="8" t="s">
        <v>50</v>
      </c>
      <c r="C112" s="22"/>
      <c r="D112" s="22" t="s">
        <v>4</v>
      </c>
      <c r="E112" s="22"/>
      <c r="F112" s="22">
        <f>MATCH($D112,FAC_TOTALS_APTA!$A$2:$AT$2,)</f>
        <v>8</v>
      </c>
      <c r="G112" s="110">
        <f>VLOOKUP(G95,FAC_TOTALS_APTA!$A$4:$AT$126,$F112,FALSE)</f>
        <v>2028458449</v>
      </c>
      <c r="H112" s="110">
        <f>VLOOKUP(H95,FAC_TOTALS_APTA!$A$4:$AT$126,$F112,FALSE)</f>
        <v>2929500930.99999</v>
      </c>
      <c r="I112" s="112">
        <f t="shared" ref="I112" si="36">H112/G112-1</f>
        <v>0.44420061078608275</v>
      </c>
      <c r="J112" s="49"/>
      <c r="K112" s="49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50">
        <f>H112-G112</f>
        <v>901042481.99998999</v>
      </c>
      <c r="AD112" s="51">
        <f>I112</f>
        <v>0.44420061078608275</v>
      </c>
    </row>
    <row r="113" spans="2:30" ht="14.25" thickTop="1" thickBot="1" x14ac:dyDescent="0.3">
      <c r="B113" s="56" t="s">
        <v>67</v>
      </c>
      <c r="C113" s="57"/>
      <c r="D113" s="57"/>
      <c r="E113" s="58"/>
      <c r="F113" s="57"/>
      <c r="G113" s="57"/>
      <c r="H113" s="57"/>
      <c r="I113" s="59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1">
        <f>AD112-AD111</f>
        <v>0.18259257987453692</v>
      </c>
    </row>
    <row r="114" spans="2:30" ht="13.5" thickTop="1" x14ac:dyDescent="0.25"/>
  </sheetData>
  <mergeCells count="8">
    <mergeCell ref="G92:I92"/>
    <mergeCell ref="AC92:AD92"/>
    <mergeCell ref="G8:I8"/>
    <mergeCell ref="AC8:AD8"/>
    <mergeCell ref="G36:I36"/>
    <mergeCell ref="AC36:AD36"/>
    <mergeCell ref="G64:I64"/>
    <mergeCell ref="AC64:AD6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showGridLines="0" workbookViewId="0">
      <selection activeCell="D1" sqref="D1:D1048576"/>
    </sheetView>
  </sheetViews>
  <sheetFormatPr defaultColWidth="11" defaultRowHeight="12.75" x14ac:dyDescent="0.25"/>
  <cols>
    <col min="1" max="1" width="11" style="9"/>
    <col min="2" max="2" width="32.625" style="10" bestFit="1" customWidth="1"/>
    <col min="3" max="3" width="5.375" style="11" customWidth="1"/>
    <col min="4" max="4" width="25.375" style="11" customWidth="1"/>
    <col min="5" max="5" width="5.25" style="12" bestFit="1" customWidth="1"/>
    <col min="6" max="6" width="11" style="11" hidden="1" customWidth="1"/>
    <col min="7" max="8" width="11.75" style="11" bestFit="1" customWidth="1"/>
    <col min="9" max="9" width="6.75" style="13" bestFit="1" customWidth="1"/>
    <col min="10" max="10" width="11" style="11" hidden="1" customWidth="1"/>
    <col min="11" max="11" width="24.625" style="11" hidden="1" customWidth="1"/>
    <col min="12" max="12" width="12.625" style="11" hidden="1" customWidth="1"/>
    <col min="13" max="13" width="13.625" style="11" hidden="1" customWidth="1"/>
    <col min="14" max="14" width="13.125" style="11" hidden="1" customWidth="1"/>
    <col min="15" max="15" width="11.125" style="11" hidden="1" customWidth="1"/>
    <col min="16" max="28" width="11.625" style="11" hidden="1" customWidth="1"/>
    <col min="29" max="29" width="16.5" style="11" hidden="1" customWidth="1"/>
    <col min="30" max="30" width="12.125" style="11" customWidth="1"/>
    <col min="31" max="31" width="15.375" style="9" customWidth="1"/>
    <col min="32" max="16384" width="11" style="11"/>
  </cols>
  <sheetData>
    <row r="1" spans="1:31" x14ac:dyDescent="0.25">
      <c r="B1" s="10" t="s">
        <v>36</v>
      </c>
      <c r="C1" s="11">
        <v>2012</v>
      </c>
    </row>
    <row r="2" spans="1:31" x14ac:dyDescent="0.25">
      <c r="B2" s="10" t="s">
        <v>37</v>
      </c>
      <c r="C2" s="11">
        <v>2018</v>
      </c>
      <c r="D2" s="9"/>
    </row>
    <row r="3" spans="1:31" s="9" customFormat="1" x14ac:dyDescent="0.25">
      <c r="B3" s="17" t="s">
        <v>25</v>
      </c>
      <c r="E3" s="5"/>
      <c r="I3" s="16"/>
    </row>
    <row r="4" spans="1:31" x14ac:dyDescent="0.25">
      <c r="B4" s="14" t="s">
        <v>16</v>
      </c>
      <c r="C4" s="15" t="s">
        <v>17</v>
      </c>
      <c r="D4" s="9"/>
      <c r="E4" s="5"/>
      <c r="F4" s="9"/>
      <c r="G4" s="9"/>
      <c r="H4" s="9"/>
      <c r="I4" s="16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1" x14ac:dyDescent="0.25">
      <c r="B5" s="14"/>
      <c r="C5" s="15"/>
      <c r="D5" s="9"/>
      <c r="E5" s="5"/>
      <c r="F5" s="9"/>
      <c r="G5" s="9"/>
      <c r="H5" s="9"/>
      <c r="I5" s="16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1" x14ac:dyDescent="0.25">
      <c r="B6" s="17" t="s">
        <v>15</v>
      </c>
      <c r="C6" s="18">
        <v>1</v>
      </c>
      <c r="D6" s="9"/>
      <c r="E6" s="5"/>
      <c r="F6" s="9"/>
      <c r="G6" s="9"/>
      <c r="H6" s="9"/>
      <c r="I6" s="1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1" ht="13.5" thickBot="1" x14ac:dyDescent="0.3">
      <c r="B7" s="19" t="s">
        <v>32</v>
      </c>
      <c r="C7" s="20">
        <v>1</v>
      </c>
      <c r="D7" s="21"/>
      <c r="E7" s="22"/>
      <c r="F7" s="21"/>
      <c r="G7" s="21"/>
      <c r="H7" s="21"/>
      <c r="I7" s="23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1" ht="13.5" thickTop="1" x14ac:dyDescent="0.25">
      <c r="B8" s="24"/>
      <c r="C8" s="5"/>
      <c r="D8" s="61"/>
      <c r="E8" s="5"/>
      <c r="F8" s="5"/>
      <c r="G8" s="165" t="s">
        <v>51</v>
      </c>
      <c r="H8" s="165"/>
      <c r="I8" s="165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165" t="s">
        <v>55</v>
      </c>
      <c r="AD8" s="165"/>
    </row>
    <row r="9" spans="1:31" x14ac:dyDescent="0.25">
      <c r="B9" s="7" t="s">
        <v>18</v>
      </c>
      <c r="C9" s="26" t="s">
        <v>19</v>
      </c>
      <c r="D9" s="6" t="s">
        <v>20</v>
      </c>
      <c r="E9" s="6"/>
      <c r="F9" s="6"/>
      <c r="G9" s="26">
        <f>$C$1</f>
        <v>2012</v>
      </c>
      <c r="H9" s="26">
        <f>$C$2</f>
        <v>2018</v>
      </c>
      <c r="I9" s="26" t="s">
        <v>22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 t="s">
        <v>24</v>
      </c>
      <c r="AD9" s="26" t="s">
        <v>22</v>
      </c>
    </row>
    <row r="10" spans="1:31" s="12" customFormat="1" hidden="1" x14ac:dyDescent="0.25">
      <c r="A10" s="5"/>
      <c r="B10" s="24"/>
      <c r="C10" s="27"/>
      <c r="D10" s="5"/>
      <c r="E10" s="5"/>
      <c r="F10" s="5"/>
      <c r="G10" s="5"/>
      <c r="H10" s="5"/>
      <c r="I10" s="27"/>
      <c r="J10" s="5"/>
      <c r="K10" s="5"/>
      <c r="L10" s="5"/>
      <c r="M10" s="5">
        <v>1</v>
      </c>
      <c r="N10" s="5">
        <v>2</v>
      </c>
      <c r="O10" s="5">
        <v>3</v>
      </c>
      <c r="P10" s="5">
        <v>4</v>
      </c>
      <c r="Q10" s="5">
        <v>5</v>
      </c>
      <c r="R10" s="5">
        <v>6</v>
      </c>
      <c r="S10" s="5">
        <v>7</v>
      </c>
      <c r="T10" s="5">
        <v>8</v>
      </c>
      <c r="U10" s="5">
        <v>9</v>
      </c>
      <c r="V10" s="5">
        <v>10</v>
      </c>
      <c r="W10" s="5">
        <v>11</v>
      </c>
      <c r="X10" s="5">
        <v>12</v>
      </c>
      <c r="Y10" s="5">
        <v>13</v>
      </c>
      <c r="Z10" s="5">
        <v>14</v>
      </c>
      <c r="AA10" s="5">
        <v>15</v>
      </c>
      <c r="AB10" s="5">
        <v>16</v>
      </c>
      <c r="AC10" s="5"/>
      <c r="AD10" s="5"/>
      <c r="AE10" s="5"/>
    </row>
    <row r="11" spans="1:31" hidden="1" x14ac:dyDescent="0.25">
      <c r="B11" s="24"/>
      <c r="C11" s="27"/>
      <c r="D11" s="103"/>
      <c r="E11" s="5"/>
      <c r="F11" s="5"/>
      <c r="G11" s="5" t="str">
        <f>CONCATENATE($C6,"_",$C7,"_",G9)</f>
        <v>1_1_2012</v>
      </c>
      <c r="H11" s="5" t="str">
        <f>CONCATENATE($C6,"_",$C7,"_",H9)</f>
        <v>1_1_2018</v>
      </c>
      <c r="I11" s="27"/>
      <c r="J11" s="5"/>
      <c r="K11" s="5"/>
      <c r="L11" s="5"/>
      <c r="M11" s="5" t="str">
        <f>IF($G9+M10&gt;$H9,0,CONCATENATE($C6,"_",$C7,"_",$G9+M10))</f>
        <v>1_1_2013</v>
      </c>
      <c r="N11" s="5" t="str">
        <f t="shared" ref="N11:AB11" si="0">IF($G9+N10&gt;$H9,0,CONCATENATE($C6,"_",$C7,"_",$G9+N10))</f>
        <v>1_1_2014</v>
      </c>
      <c r="O11" s="5" t="str">
        <f t="shared" si="0"/>
        <v>1_1_2015</v>
      </c>
      <c r="P11" s="5" t="str">
        <f t="shared" si="0"/>
        <v>1_1_2016</v>
      </c>
      <c r="Q11" s="5" t="str">
        <f t="shared" si="0"/>
        <v>1_1_2017</v>
      </c>
      <c r="R11" s="5" t="str">
        <f t="shared" si="0"/>
        <v>1_1_2018</v>
      </c>
      <c r="S11" s="5">
        <f t="shared" si="0"/>
        <v>0</v>
      </c>
      <c r="T11" s="5">
        <f t="shared" si="0"/>
        <v>0</v>
      </c>
      <c r="U11" s="5">
        <f t="shared" si="0"/>
        <v>0</v>
      </c>
      <c r="V11" s="5">
        <f t="shared" si="0"/>
        <v>0</v>
      </c>
      <c r="W11" s="5">
        <f t="shared" si="0"/>
        <v>0</v>
      </c>
      <c r="X11" s="5">
        <f t="shared" si="0"/>
        <v>0</v>
      </c>
      <c r="Y11" s="5">
        <f t="shared" si="0"/>
        <v>0</v>
      </c>
      <c r="Z11" s="5">
        <f t="shared" si="0"/>
        <v>0</v>
      </c>
      <c r="AA11" s="5">
        <f t="shared" si="0"/>
        <v>0</v>
      </c>
      <c r="AB11" s="5">
        <f t="shared" si="0"/>
        <v>0</v>
      </c>
      <c r="AC11" s="5"/>
      <c r="AD11" s="5"/>
    </row>
    <row r="12" spans="1:31" hidden="1" x14ac:dyDescent="0.25">
      <c r="B12" s="24"/>
      <c r="C12" s="27"/>
      <c r="D12" s="103"/>
      <c r="E12" s="5"/>
      <c r="F12" s="5" t="s">
        <v>23</v>
      </c>
      <c r="G12" s="28"/>
      <c r="H12" s="28"/>
      <c r="I12" s="27"/>
      <c r="J12" s="5"/>
      <c r="K12" s="5"/>
      <c r="L12" s="5" t="s">
        <v>23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1" s="12" customFormat="1" x14ac:dyDescent="0.25">
      <c r="A13" s="5"/>
      <c r="B13" s="114" t="s">
        <v>31</v>
      </c>
      <c r="C13" s="115" t="s">
        <v>21</v>
      </c>
      <c r="D13" s="103" t="s">
        <v>84</v>
      </c>
      <c r="E13" s="54"/>
      <c r="F13" s="5">
        <f>MATCH($D13,FAC_TOTALS_APTA!$A$2:$AV$2,)</f>
        <v>12</v>
      </c>
      <c r="G13" s="28">
        <f>VLOOKUP(G11,FAC_TOTALS_APTA!$A$4:$AV$126,$F13,FALSE)</f>
        <v>60228514.526974499</v>
      </c>
      <c r="H13" s="28">
        <f>VLOOKUP(H11,FAC_TOTALS_APTA!$A$4:$AV$126,$F13,FALSE)</f>
        <v>67315268.821722701</v>
      </c>
      <c r="I13" s="29">
        <f>IFERROR(H13/G13-1,"-")</f>
        <v>0.11766443769046075</v>
      </c>
      <c r="J13" s="30" t="str">
        <f>IF(C13="Log","_log","")</f>
        <v>_log</v>
      </c>
      <c r="K13" s="30" t="str">
        <f>CONCATENATE(D13,J13,"_FAC")</f>
        <v>VRM_ADJ_log_FAC</v>
      </c>
      <c r="L13" s="5">
        <f>MATCH($K13,FAC_TOTALS_APTA!$A$2:$AT$2,)</f>
        <v>26</v>
      </c>
      <c r="M13" s="28">
        <f>IF(M11=0,0,VLOOKUP(M11,FAC_TOTALS_APTA!$A$4:$AV$126,$L13,FALSE))</f>
        <v>28139483.746859599</v>
      </c>
      <c r="N13" s="28">
        <f>IF(N11=0,0,VLOOKUP(N11,FAC_TOTALS_APTA!$A$4:$AV$126,$L13,FALSE))</f>
        <v>38557638.7269032</v>
      </c>
      <c r="O13" s="28">
        <f>IF(O11=0,0,VLOOKUP(O11,FAC_TOTALS_APTA!$A$4:$AV$126,$L13,FALSE))</f>
        <v>19306254.483112901</v>
      </c>
      <c r="P13" s="28">
        <f>IF(P11=0,0,VLOOKUP(P11,FAC_TOTALS_APTA!$A$4:$AV$126,$L13,FALSE))</f>
        <v>24579574.425619401</v>
      </c>
      <c r="Q13" s="28">
        <f>IF(Q11=0,0,VLOOKUP(Q11,FAC_TOTALS_APTA!$A$4:$AV$126,$L13,FALSE))</f>
        <v>31402874.9336311</v>
      </c>
      <c r="R13" s="28">
        <f>IF(R11=0,0,VLOOKUP(R11,FAC_TOTALS_APTA!$A$4:$AV$126,$L13,FALSE))</f>
        <v>11753210.715158699</v>
      </c>
      <c r="S13" s="28">
        <f>IF(S11=0,0,VLOOKUP(S11,FAC_TOTALS_APTA!$A$4:$AV$126,$L13,FALSE))</f>
        <v>0</v>
      </c>
      <c r="T13" s="28">
        <f>IF(T11=0,0,VLOOKUP(T11,FAC_TOTALS_APTA!$A$4:$AV$126,$L13,FALSE))</f>
        <v>0</v>
      </c>
      <c r="U13" s="28">
        <f>IF(U11=0,0,VLOOKUP(U11,FAC_TOTALS_APTA!$A$4:$AV$126,$L13,FALSE))</f>
        <v>0</v>
      </c>
      <c r="V13" s="28">
        <f>IF(V11=0,0,VLOOKUP(V11,FAC_TOTALS_APTA!$A$4:$AV$126,$L13,FALSE))</f>
        <v>0</v>
      </c>
      <c r="W13" s="28">
        <f>IF(W11=0,0,VLOOKUP(W11,FAC_TOTALS_APTA!$A$4:$AV$126,$L13,FALSE))</f>
        <v>0</v>
      </c>
      <c r="X13" s="28">
        <f>IF(X11=0,0,VLOOKUP(X11,FAC_TOTALS_APTA!$A$4:$AV$126,$L13,FALSE))</f>
        <v>0</v>
      </c>
      <c r="Y13" s="28">
        <f>IF(Y11=0,0,VLOOKUP(Y11,FAC_TOTALS_APTA!$A$4:$AV$126,$L13,FALSE))</f>
        <v>0</v>
      </c>
      <c r="Z13" s="28">
        <f>IF(Z11=0,0,VLOOKUP(Z11,FAC_TOTALS_APTA!$A$4:$AV$126,$L13,FALSE))</f>
        <v>0</v>
      </c>
      <c r="AA13" s="28">
        <f>IF(AA11=0,0,VLOOKUP(AA11,FAC_TOTALS_APTA!$A$4:$AV$126,$L13,FALSE))</f>
        <v>0</v>
      </c>
      <c r="AB13" s="28">
        <f>IF(AB11=0,0,VLOOKUP(AB11,FAC_TOTALS_APTA!$A$4:$AV$126,$L13,FALSE))</f>
        <v>0</v>
      </c>
      <c r="AC13" s="31">
        <f>SUM(M13:AB13)</f>
        <v>153739037.0312849</v>
      </c>
      <c r="AD13" s="32">
        <f>AC13/G27</f>
        <v>8.935044786835393E-2</v>
      </c>
      <c r="AE13" s="5"/>
    </row>
    <row r="14" spans="1:31" s="12" customFormat="1" x14ac:dyDescent="0.25">
      <c r="A14" s="5"/>
      <c r="B14" s="114" t="s">
        <v>52</v>
      </c>
      <c r="C14" s="115" t="s">
        <v>21</v>
      </c>
      <c r="D14" s="103" t="s">
        <v>86</v>
      </c>
      <c r="E14" s="54"/>
      <c r="F14" s="5">
        <f>MATCH($D14,FAC_TOTALS_APTA!$A$2:$AV$2,)</f>
        <v>14</v>
      </c>
      <c r="G14" s="53">
        <f>VLOOKUP(G11,FAC_TOTALS_APTA!$A$4:$AV$126,$F14,FALSE)</f>
        <v>1.87757629079359</v>
      </c>
      <c r="H14" s="53">
        <f>VLOOKUP(H11,FAC_TOTALS_APTA!$A$4:$AV$126,$F14,FALSE)</f>
        <v>2.11628653933517</v>
      </c>
      <c r="I14" s="29">
        <f t="shared" ref="I14:I25" si="1">IFERROR(H14/G14-1,"-")</f>
        <v>0.1271374429428298</v>
      </c>
      <c r="J14" s="30" t="str">
        <f t="shared" ref="J14:J25" si="2">IF(C14="Log","_log","")</f>
        <v>_log</v>
      </c>
      <c r="K14" s="30" t="str">
        <f t="shared" ref="K14:K25" si="3">CONCATENATE(D14,J14,"_FAC")</f>
        <v>FARE_per_UPT_cleaned_2018_RAIL_log_FAC</v>
      </c>
      <c r="L14" s="5">
        <f>MATCH($K14,FAC_TOTALS_APTA!$A$2:$AT$2,)</f>
        <v>28</v>
      </c>
      <c r="M14" s="28">
        <f>IF(M11=0,0,VLOOKUP(M11,FAC_TOTALS_APTA!$A$4:$AV$126,$L14,FALSE))</f>
        <v>-16178657.2764936</v>
      </c>
      <c r="N14" s="28">
        <f>IF(N11=0,0,VLOOKUP(N11,FAC_TOTALS_APTA!$A$4:$AV$126,$L14,FALSE))</f>
        <v>2915815.1562978299</v>
      </c>
      <c r="O14" s="28">
        <f>IF(O11=0,0,VLOOKUP(O11,FAC_TOTALS_APTA!$A$4:$AV$126,$L14,FALSE))</f>
        <v>-15750366.866110301</v>
      </c>
      <c r="P14" s="28">
        <f>IF(P11=0,0,VLOOKUP(P11,FAC_TOTALS_APTA!$A$4:$AV$126,$L14,FALSE))</f>
        <v>-4871203.7792514404</v>
      </c>
      <c r="Q14" s="28">
        <f>IF(Q11=0,0,VLOOKUP(Q11,FAC_TOTALS_APTA!$A$4:$AV$126,$L14,FALSE))</f>
        <v>3835629.6209756201</v>
      </c>
      <c r="R14" s="28">
        <f>IF(R11=0,0,VLOOKUP(R11,FAC_TOTALS_APTA!$A$4:$AV$126,$L14,FALSE))</f>
        <v>882466.42090962001</v>
      </c>
      <c r="S14" s="28">
        <f>IF(S11=0,0,VLOOKUP(S11,FAC_TOTALS_APTA!$A$4:$AV$126,$L14,FALSE))</f>
        <v>0</v>
      </c>
      <c r="T14" s="28">
        <f>IF(T11=0,0,VLOOKUP(T11,FAC_TOTALS_APTA!$A$4:$AV$126,$L14,FALSE))</f>
        <v>0</v>
      </c>
      <c r="U14" s="28">
        <f>IF(U11=0,0,VLOOKUP(U11,FAC_TOTALS_APTA!$A$4:$AV$126,$L14,FALSE))</f>
        <v>0</v>
      </c>
      <c r="V14" s="28">
        <f>IF(V11=0,0,VLOOKUP(V11,FAC_TOTALS_APTA!$A$4:$AV$126,$L14,FALSE))</f>
        <v>0</v>
      </c>
      <c r="W14" s="28">
        <f>IF(W11=0,0,VLOOKUP(W11,FAC_TOTALS_APTA!$A$4:$AV$126,$L14,FALSE))</f>
        <v>0</v>
      </c>
      <c r="X14" s="28">
        <f>IF(X11=0,0,VLOOKUP(X11,FAC_TOTALS_APTA!$A$4:$AV$126,$L14,FALSE))</f>
        <v>0</v>
      </c>
      <c r="Y14" s="28">
        <f>IF(Y11=0,0,VLOOKUP(Y11,FAC_TOTALS_APTA!$A$4:$AV$126,$L14,FALSE))</f>
        <v>0</v>
      </c>
      <c r="Z14" s="28">
        <f>IF(Z11=0,0,VLOOKUP(Z11,FAC_TOTALS_APTA!$A$4:$AV$126,$L14,FALSE))</f>
        <v>0</v>
      </c>
      <c r="AA14" s="28">
        <f>IF(AA11=0,0,VLOOKUP(AA11,FAC_TOTALS_APTA!$A$4:$AV$126,$L14,FALSE))</f>
        <v>0</v>
      </c>
      <c r="AB14" s="28">
        <f>IF(AB11=0,0,VLOOKUP(AB11,FAC_TOTALS_APTA!$A$4:$AV$126,$L14,FALSE))</f>
        <v>0</v>
      </c>
      <c r="AC14" s="31">
        <f t="shared" ref="AC14:AC25" si="4">SUM(M14:AB14)</f>
        <v>-29166316.723672271</v>
      </c>
      <c r="AD14" s="32">
        <f>AC14/G27</f>
        <v>-1.6950954762387834E-2</v>
      </c>
      <c r="AE14" s="5"/>
    </row>
    <row r="15" spans="1:31" s="12" customFormat="1" x14ac:dyDescent="0.25">
      <c r="A15" s="5"/>
      <c r="B15" s="114" t="s">
        <v>79</v>
      </c>
      <c r="C15" s="115"/>
      <c r="D15" s="103" t="s">
        <v>77</v>
      </c>
      <c r="E15" s="117"/>
      <c r="F15" s="103" t="e">
        <f>MATCH($D15,FAC_TOTALS_APTA!$A$2:$AV$2,)</f>
        <v>#N/A</v>
      </c>
      <c r="G15" s="116" t="e">
        <f>VLOOKUP(G11,FAC_TOTALS_APTA!$A$4:$AV$126,$F15,FALSE)</f>
        <v>#REF!</v>
      </c>
      <c r="H15" s="116" t="e">
        <f>VLOOKUP(H11,FAC_TOTALS_APTA!$A$4:$AV$126,$F15,FALSE)</f>
        <v>#REF!</v>
      </c>
      <c r="I15" s="29" t="str">
        <f>IFERROR(H15/G15-1,"-")</f>
        <v>-</v>
      </c>
      <c r="J15" s="119" t="str">
        <f t="shared" si="2"/>
        <v/>
      </c>
      <c r="K15" s="119" t="str">
        <f t="shared" si="3"/>
        <v>RESTRUCTURE_FAC</v>
      </c>
      <c r="L15" s="103" t="e">
        <f>MATCH($K15,FAC_TOTALS_APTA!$A$2:$AT$2,)</f>
        <v>#N/A</v>
      </c>
      <c r="M15" s="116" t="e">
        <f>IF(M11=0,0,VLOOKUP(M11,FAC_TOTALS_APTA!$A$4:$AV$126,$L15,FALSE))</f>
        <v>#REF!</v>
      </c>
      <c r="N15" s="116" t="e">
        <f>IF(N11=0,0,VLOOKUP(N11,FAC_TOTALS_APTA!$A$4:$AV$126,$L15,FALSE))</f>
        <v>#REF!</v>
      </c>
      <c r="O15" s="116" t="e">
        <f>IF(O11=0,0,VLOOKUP(O11,FAC_TOTALS_APTA!$A$4:$AV$126,$L15,FALSE))</f>
        <v>#REF!</v>
      </c>
      <c r="P15" s="116" t="e">
        <f>IF(P11=0,0,VLOOKUP(P11,FAC_TOTALS_APTA!$A$4:$AV$126,$L15,FALSE))</f>
        <v>#REF!</v>
      </c>
      <c r="Q15" s="116" t="e">
        <f>IF(Q11=0,0,VLOOKUP(Q11,FAC_TOTALS_APTA!$A$4:$AV$126,$L15,FALSE))</f>
        <v>#REF!</v>
      </c>
      <c r="R15" s="116" t="e">
        <f>IF(R11=0,0,VLOOKUP(R11,FAC_TOTALS_APTA!$A$4:$AV$126,$L15,FALSE))</f>
        <v>#REF!</v>
      </c>
      <c r="S15" s="116">
        <f>IF(S11=0,0,VLOOKUP(S11,FAC_TOTALS_APTA!$A$4:$AV$126,$L15,FALSE))</f>
        <v>0</v>
      </c>
      <c r="T15" s="116">
        <f>IF(T11=0,0,VLOOKUP(T11,FAC_TOTALS_APTA!$A$4:$AV$126,$L15,FALSE))</f>
        <v>0</v>
      </c>
      <c r="U15" s="116">
        <f>IF(U11=0,0,VLOOKUP(U11,FAC_TOTALS_APTA!$A$4:$AV$126,$L15,FALSE))</f>
        <v>0</v>
      </c>
      <c r="V15" s="116">
        <f>IF(V11=0,0,VLOOKUP(V11,FAC_TOTALS_APTA!$A$4:$AV$126,$L15,FALSE))</f>
        <v>0</v>
      </c>
      <c r="W15" s="116">
        <f>IF(W11=0,0,VLOOKUP(W11,FAC_TOTALS_APTA!$A$4:$AV$126,$L15,FALSE))</f>
        <v>0</v>
      </c>
      <c r="X15" s="116">
        <f>IF(X11=0,0,VLOOKUP(X11,FAC_TOTALS_APTA!$A$4:$AV$126,$L15,FALSE))</f>
        <v>0</v>
      </c>
      <c r="Y15" s="116">
        <f>IF(Y11=0,0,VLOOKUP(Y11,FAC_TOTALS_APTA!$A$4:$AV$126,$L15,FALSE))</f>
        <v>0</v>
      </c>
      <c r="Z15" s="116">
        <f>IF(Z11=0,0,VLOOKUP(Z11,FAC_TOTALS_APTA!$A$4:$AV$126,$L15,FALSE))</f>
        <v>0</v>
      </c>
      <c r="AA15" s="116">
        <f>IF(AA11=0,0,VLOOKUP(AA11,FAC_TOTALS_APTA!$A$4:$AV$126,$L15,FALSE))</f>
        <v>0</v>
      </c>
      <c r="AB15" s="116">
        <f>IF(AB11=0,0,VLOOKUP(AB11,FAC_TOTALS_APTA!$A$4:$AV$126,$L15,FALSE))</f>
        <v>0</v>
      </c>
      <c r="AC15" s="120" t="e">
        <f t="shared" si="4"/>
        <v>#REF!</v>
      </c>
      <c r="AD15" s="121" t="e">
        <f>AC15/G28</f>
        <v>#REF!</v>
      </c>
      <c r="AE15" s="5"/>
    </row>
    <row r="16" spans="1:31" s="12" customFormat="1" x14ac:dyDescent="0.25">
      <c r="A16" s="5"/>
      <c r="B16" s="114" t="s">
        <v>80</v>
      </c>
      <c r="C16" s="115"/>
      <c r="D16" s="103" t="s">
        <v>76</v>
      </c>
      <c r="E16" s="117"/>
      <c r="F16" s="103">
        <f>MATCH($D16,FAC_TOTALS_APTA!$A$2:$AV$2,)</f>
        <v>21</v>
      </c>
      <c r="G16" s="53">
        <f>VLOOKUP(G11,FAC_TOTALS_APTA!$A$4:$AV$126,$F16,FALSE)</f>
        <v>0</v>
      </c>
      <c r="H16" s="53">
        <f>VLOOKUP(H11,FAC_TOTALS_APTA!$A$4:$AV$126,$F16,FALSE)</f>
        <v>9.1007693143801194E-2</v>
      </c>
      <c r="I16" s="29" t="str">
        <f>IFERROR(H16/G16-1,"-")</f>
        <v>-</v>
      </c>
      <c r="J16" s="30" t="str">
        <f t="shared" ref="J16" si="5">IF(C16="Log","_log","")</f>
        <v/>
      </c>
      <c r="K16" s="30" t="str">
        <f t="shared" ref="K16" si="6">CONCATENATE(D16,J16,"_FAC")</f>
        <v>MAINTENANCE_WMATA_FAC</v>
      </c>
      <c r="L16" s="5">
        <f>MATCH($K16,FAC_TOTALS_APTA!$A$2:$AT$2,)</f>
        <v>35</v>
      </c>
      <c r="M16" s="28">
        <f>IF(M12=0,0,VLOOKUP(M12,FAC_TOTALS_APTA!$A$4:$AV$126,$L16,FALSE))</f>
        <v>0</v>
      </c>
      <c r="N16" s="28">
        <f>IF(N12=0,0,VLOOKUP(N12,FAC_TOTALS_APTA!$A$4:$AV$126,$L16,FALSE))</f>
        <v>0</v>
      </c>
      <c r="O16" s="28">
        <f>IF(O12=0,0,VLOOKUP(O12,FAC_TOTALS_APTA!$A$4:$AV$126,$L16,FALSE))</f>
        <v>0</v>
      </c>
      <c r="P16" s="28">
        <f>IF(P12=0,0,VLOOKUP(P12,FAC_TOTALS_APTA!$A$4:$AV$126,$L16,FALSE))</f>
        <v>0</v>
      </c>
      <c r="Q16" s="28">
        <f>IF(Q12=0,0,VLOOKUP(Q12,FAC_TOTALS_APTA!$A$4:$AV$126,$L16,FALSE))</f>
        <v>0</v>
      </c>
      <c r="R16" s="28">
        <f>IF(R12=0,0,VLOOKUP(R12,FAC_TOTALS_APTA!$A$4:$AV$126,$L16,FALSE))</f>
        <v>0</v>
      </c>
      <c r="S16" s="28">
        <f>IF(S12=0,0,VLOOKUP(S12,FAC_TOTALS_APTA!$A$4:$AV$126,$L16,FALSE))</f>
        <v>0</v>
      </c>
      <c r="T16" s="28">
        <f>IF(T12=0,0,VLOOKUP(T12,FAC_TOTALS_APTA!$A$4:$AV$126,$L16,FALSE))</f>
        <v>0</v>
      </c>
      <c r="U16" s="28">
        <f>IF(U12=0,0,VLOOKUP(U12,FAC_TOTALS_APTA!$A$4:$AV$126,$L16,FALSE))</f>
        <v>0</v>
      </c>
      <c r="V16" s="28">
        <f>IF(V12=0,0,VLOOKUP(V12,FAC_TOTALS_APTA!$A$4:$AV$126,$L16,FALSE))</f>
        <v>0</v>
      </c>
      <c r="W16" s="28">
        <f>IF(W12=0,0,VLOOKUP(W12,FAC_TOTALS_APTA!$A$4:$AV$126,$L16,FALSE))</f>
        <v>0</v>
      </c>
      <c r="X16" s="28">
        <f>IF(X12=0,0,VLOOKUP(X12,FAC_TOTALS_APTA!$A$4:$AV$126,$L16,FALSE))</f>
        <v>0</v>
      </c>
      <c r="Y16" s="28">
        <f>IF(Y12=0,0,VLOOKUP(Y12,FAC_TOTALS_APTA!$A$4:$AV$126,$L16,FALSE))</f>
        <v>0</v>
      </c>
      <c r="Z16" s="28">
        <f>IF(Z12=0,0,VLOOKUP(Z12,FAC_TOTALS_APTA!$A$4:$AV$126,$L16,FALSE))</f>
        <v>0</v>
      </c>
      <c r="AA16" s="28">
        <f>IF(AA12=0,0,VLOOKUP(AA12,FAC_TOTALS_APTA!$A$4:$AV$126,$L16,FALSE))</f>
        <v>0</v>
      </c>
      <c r="AB16" s="28">
        <f>IF(AB12=0,0,VLOOKUP(AB12,FAC_TOTALS_APTA!$A$4:$AV$126,$L16,FALSE))</f>
        <v>0</v>
      </c>
      <c r="AC16" s="31">
        <f t="shared" ref="AC16" si="7">SUM(M16:AB16)</f>
        <v>0</v>
      </c>
      <c r="AD16" s="32">
        <f>AC16/G28</f>
        <v>0</v>
      </c>
      <c r="AE16" s="5"/>
    </row>
    <row r="17" spans="1:31" s="12" customFormat="1" x14ac:dyDescent="0.25">
      <c r="A17" s="5"/>
      <c r="B17" s="114" t="s">
        <v>48</v>
      </c>
      <c r="C17" s="115" t="s">
        <v>21</v>
      </c>
      <c r="D17" s="103" t="s">
        <v>8</v>
      </c>
      <c r="E17" s="54"/>
      <c r="F17" s="5">
        <f>MATCH($D17,FAC_TOTALS_APTA!$A$2:$AV$2,)</f>
        <v>15</v>
      </c>
      <c r="G17" s="28">
        <f>VLOOKUP(G11,FAC_TOTALS_APTA!$A$4:$AV$126,$F17,FALSE)</f>
        <v>9265369.1436843593</v>
      </c>
      <c r="H17" s="28">
        <f>VLOOKUP(H11,FAC_TOTALS_APTA!$A$4:$AV$126,$F17,FALSE)</f>
        <v>9822983.8105922006</v>
      </c>
      <c r="I17" s="29">
        <f t="shared" si="1"/>
        <v>6.0182671436025181E-2</v>
      </c>
      <c r="J17" s="30" t="str">
        <f t="shared" si="2"/>
        <v>_log</v>
      </c>
      <c r="K17" s="30" t="str">
        <f t="shared" si="3"/>
        <v>POP_EMP_log_FAC</v>
      </c>
      <c r="L17" s="5">
        <f>MATCH($K17,FAC_TOTALS_APTA!$A$2:$AT$2,)</f>
        <v>29</v>
      </c>
      <c r="M17" s="28">
        <f>IF(M11=0,0,VLOOKUP(M11,FAC_TOTALS_APTA!$A$4:$AV$126,$L17,FALSE))</f>
        <v>4405948.4724217197</v>
      </c>
      <c r="N17" s="28">
        <f>IF(N11=0,0,VLOOKUP(N11,FAC_TOTALS_APTA!$A$4:$AV$126,$L17,FALSE))</f>
        <v>5199086.4188667601</v>
      </c>
      <c r="O17" s="28">
        <f>IF(O11=0,0,VLOOKUP(O11,FAC_TOTALS_APTA!$A$4:$AV$126,$L17,FALSE))</f>
        <v>4814887.2970554298</v>
      </c>
      <c r="P17" s="28">
        <f>IF(P11=0,0,VLOOKUP(P11,FAC_TOTALS_APTA!$A$4:$AV$126,$L17,FALSE))</f>
        <v>3627095.2966659102</v>
      </c>
      <c r="Q17" s="28">
        <f>IF(Q11=0,0,VLOOKUP(Q11,FAC_TOTALS_APTA!$A$4:$AV$126,$L17,FALSE))</f>
        <v>4437949.8774706898</v>
      </c>
      <c r="R17" s="28">
        <f>IF(R11=0,0,VLOOKUP(R11,FAC_TOTALS_APTA!$A$4:$AV$126,$L17,FALSE))</f>
        <v>3872517.6624929998</v>
      </c>
      <c r="S17" s="28">
        <f>IF(S11=0,0,VLOOKUP(S11,FAC_TOTALS_APTA!$A$4:$AV$126,$L17,FALSE))</f>
        <v>0</v>
      </c>
      <c r="T17" s="28">
        <f>IF(T11=0,0,VLOOKUP(T11,FAC_TOTALS_APTA!$A$4:$AV$126,$L17,FALSE))</f>
        <v>0</v>
      </c>
      <c r="U17" s="28">
        <f>IF(U11=0,0,VLOOKUP(U11,FAC_TOTALS_APTA!$A$4:$AV$126,$L17,FALSE))</f>
        <v>0</v>
      </c>
      <c r="V17" s="28">
        <f>IF(V11=0,0,VLOOKUP(V11,FAC_TOTALS_APTA!$A$4:$AV$126,$L17,FALSE))</f>
        <v>0</v>
      </c>
      <c r="W17" s="28">
        <f>IF(W11=0,0,VLOOKUP(W11,FAC_TOTALS_APTA!$A$4:$AV$126,$L17,FALSE))</f>
        <v>0</v>
      </c>
      <c r="X17" s="28">
        <f>IF(X11=0,0,VLOOKUP(X11,FAC_TOTALS_APTA!$A$4:$AV$126,$L17,FALSE))</f>
        <v>0</v>
      </c>
      <c r="Y17" s="28">
        <f>IF(Y11=0,0,VLOOKUP(Y11,FAC_TOTALS_APTA!$A$4:$AV$126,$L17,FALSE))</f>
        <v>0</v>
      </c>
      <c r="Z17" s="28">
        <f>IF(Z11=0,0,VLOOKUP(Z11,FAC_TOTALS_APTA!$A$4:$AV$126,$L17,FALSE))</f>
        <v>0</v>
      </c>
      <c r="AA17" s="28">
        <f>IF(AA11=0,0,VLOOKUP(AA11,FAC_TOTALS_APTA!$A$4:$AV$126,$L17,FALSE))</f>
        <v>0</v>
      </c>
      <c r="AB17" s="28">
        <f>IF(AB11=0,0,VLOOKUP(AB11,FAC_TOTALS_APTA!$A$4:$AV$126,$L17,FALSE))</f>
        <v>0</v>
      </c>
      <c r="AC17" s="31">
        <f t="shared" si="4"/>
        <v>26357485.024973512</v>
      </c>
      <c r="AD17" s="32">
        <f>AC17/G27</f>
        <v>1.5318510751342725E-2</v>
      </c>
      <c r="AE17" s="5"/>
    </row>
    <row r="18" spans="1:31" s="12" customFormat="1" x14ac:dyDescent="0.25">
      <c r="A18" s="5"/>
      <c r="B18" s="24" t="s">
        <v>72</v>
      </c>
      <c r="C18" s="115"/>
      <c r="D18" s="103" t="s">
        <v>71</v>
      </c>
      <c r="E18" s="54"/>
      <c r="F18" s="5">
        <f>MATCH($D18,FAC_TOTALS_APTA!$A$2:$AV$2,)</f>
        <v>16</v>
      </c>
      <c r="G18" s="53">
        <f>VLOOKUP(G11,FAC_TOTALS_APTA!$A$4:$AV$126,$F18,FALSE)</f>
        <v>0.44667552967074198</v>
      </c>
      <c r="H18" s="53">
        <f>VLOOKUP(H11,FAC_TOTALS_APTA!$A$4:$AV$126,$F18,FALSE)</f>
        <v>0.44702194057060202</v>
      </c>
      <c r="I18" s="29">
        <f t="shared" si="1"/>
        <v>7.7553140221353623E-4</v>
      </c>
      <c r="J18" s="30" t="str">
        <f t="shared" si="2"/>
        <v/>
      </c>
      <c r="K18" s="30" t="str">
        <f t="shared" si="3"/>
        <v>TSD_POP_EMP_PCT_FAC</v>
      </c>
      <c r="L18" s="5">
        <f>MATCH($K18,FAC_TOTALS_APTA!$A$2:$AT$2,)</f>
        <v>30</v>
      </c>
      <c r="M18" s="28">
        <f>IF(M11=0,0,VLOOKUP(M11,FAC_TOTALS_APTA!$A$4:$AV$126,$L18,FALSE))</f>
        <v>444887.52783899702</v>
      </c>
      <c r="N18" s="28">
        <f>IF(N11=0,0,VLOOKUP(N11,FAC_TOTALS_APTA!$A$4:$AV$126,$L18,FALSE))</f>
        <v>-599288.98596694099</v>
      </c>
      <c r="O18" s="28">
        <f>IF(O11=0,0,VLOOKUP(O11,FAC_TOTALS_APTA!$A$4:$AV$126,$L18,FALSE))</f>
        <v>1380452.5110390401</v>
      </c>
      <c r="P18" s="28">
        <f>IF(P11=0,0,VLOOKUP(P11,FAC_TOTALS_APTA!$A$4:$AV$126,$L18,FALSE))</f>
        <v>-371773.77324526099</v>
      </c>
      <c r="Q18" s="28">
        <f>IF(Q11=0,0,VLOOKUP(Q11,FAC_TOTALS_APTA!$A$4:$AV$126,$L18,FALSE))</f>
        <v>-1850061.07189596</v>
      </c>
      <c r="R18" s="28">
        <f>IF(R11=0,0,VLOOKUP(R11,FAC_TOTALS_APTA!$A$4:$AV$126,$L18,FALSE))</f>
        <v>1289541.22461403</v>
      </c>
      <c r="S18" s="28">
        <f>IF(S11=0,0,VLOOKUP(S11,FAC_TOTALS_APTA!$A$4:$AV$126,$L18,FALSE))</f>
        <v>0</v>
      </c>
      <c r="T18" s="28">
        <f>IF(T11=0,0,VLOOKUP(T11,FAC_TOTALS_APTA!$A$4:$AV$126,$L18,FALSE))</f>
        <v>0</v>
      </c>
      <c r="U18" s="28">
        <f>IF(U11=0,0,VLOOKUP(U11,FAC_TOTALS_APTA!$A$4:$AV$126,$L18,FALSE))</f>
        <v>0</v>
      </c>
      <c r="V18" s="28">
        <f>IF(V11=0,0,VLOOKUP(V11,FAC_TOTALS_APTA!$A$4:$AV$126,$L18,FALSE))</f>
        <v>0</v>
      </c>
      <c r="W18" s="28">
        <f>IF(W11=0,0,VLOOKUP(W11,FAC_TOTALS_APTA!$A$4:$AV$126,$L18,FALSE))</f>
        <v>0</v>
      </c>
      <c r="X18" s="28">
        <f>IF(X11=0,0,VLOOKUP(X11,FAC_TOTALS_APTA!$A$4:$AV$126,$L18,FALSE))</f>
        <v>0</v>
      </c>
      <c r="Y18" s="28">
        <f>IF(Y11=0,0,VLOOKUP(Y11,FAC_TOTALS_APTA!$A$4:$AV$126,$L18,FALSE))</f>
        <v>0</v>
      </c>
      <c r="Z18" s="28">
        <f>IF(Z11=0,0,VLOOKUP(Z11,FAC_TOTALS_APTA!$A$4:$AV$126,$L18,FALSE))</f>
        <v>0</v>
      </c>
      <c r="AA18" s="28">
        <f>IF(AA11=0,0,VLOOKUP(AA11,FAC_TOTALS_APTA!$A$4:$AV$126,$L18,FALSE))</f>
        <v>0</v>
      </c>
      <c r="AB18" s="28">
        <f>IF(AB11=0,0,VLOOKUP(AB11,FAC_TOTALS_APTA!$A$4:$AV$126,$L18,FALSE))</f>
        <v>0</v>
      </c>
      <c r="AC18" s="31">
        <f t="shared" si="4"/>
        <v>293757.43238390493</v>
      </c>
      <c r="AD18" s="32">
        <f>AC18/G27</f>
        <v>1.7072669801371549E-4</v>
      </c>
      <c r="AE18" s="5"/>
    </row>
    <row r="19" spans="1:31" s="12" customFormat="1" x14ac:dyDescent="0.2">
      <c r="A19" s="5"/>
      <c r="B19" s="114" t="s">
        <v>49</v>
      </c>
      <c r="C19" s="115" t="s">
        <v>21</v>
      </c>
      <c r="D19" s="123" t="s">
        <v>81</v>
      </c>
      <c r="E19" s="54"/>
      <c r="F19" s="5">
        <f>MATCH($D19,FAC_TOTALS_APTA!$A$2:$AV$2,)</f>
        <v>17</v>
      </c>
      <c r="G19" s="33">
        <f>VLOOKUP(G11,FAC_TOTALS_APTA!$A$4:$AV$126,$F19,FALSE)</f>
        <v>4.0850684443871499</v>
      </c>
      <c r="H19" s="33">
        <f>VLOOKUP(H11,FAC_TOTALS_APTA!$A$4:$AV$126,$F19,FALSE)</f>
        <v>2.9200642266077401</v>
      </c>
      <c r="I19" s="29">
        <f t="shared" si="1"/>
        <v>-0.28518597268060852</v>
      </c>
      <c r="J19" s="30" t="str">
        <f t="shared" si="2"/>
        <v>_log</v>
      </c>
      <c r="K19" s="30" t="str">
        <f t="shared" si="3"/>
        <v>GAS_PRICE_2018_log_FAC</v>
      </c>
      <c r="L19" s="5">
        <f>MATCH($K19,FAC_TOTALS_APTA!$A$2:$AT$2,)</f>
        <v>31</v>
      </c>
      <c r="M19" s="28">
        <f>IF(M11=0,0,VLOOKUP(M11,FAC_TOTALS_APTA!$A$4:$AV$126,$L19,FALSE))</f>
        <v>-7996589.4691218901</v>
      </c>
      <c r="N19" s="28">
        <f>IF(N11=0,0,VLOOKUP(N11,FAC_TOTALS_APTA!$A$4:$AV$126,$L19,FALSE))</f>
        <v>-10972067.0498555</v>
      </c>
      <c r="O19" s="28">
        <f>IF(O11=0,0,VLOOKUP(O11,FAC_TOTALS_APTA!$A$4:$AV$126,$L19,FALSE))</f>
        <v>-58840360.377090603</v>
      </c>
      <c r="P19" s="28">
        <f>IF(P11=0,0,VLOOKUP(P11,FAC_TOTALS_APTA!$A$4:$AV$126,$L19,FALSE))</f>
        <v>-21779433.6422631</v>
      </c>
      <c r="Q19" s="28">
        <f>IF(Q11=0,0,VLOOKUP(Q11,FAC_TOTALS_APTA!$A$4:$AV$126,$L19,FALSE))</f>
        <v>15406448.2310271</v>
      </c>
      <c r="R19" s="28">
        <f>IF(R11=0,0,VLOOKUP(R11,FAC_TOTALS_APTA!$A$4:$AV$126,$L19,FALSE))</f>
        <v>18431912.772906501</v>
      </c>
      <c r="S19" s="28">
        <f>IF(S11=0,0,VLOOKUP(S11,FAC_TOTALS_APTA!$A$4:$AV$126,$L19,FALSE))</f>
        <v>0</v>
      </c>
      <c r="T19" s="28">
        <f>IF(T11=0,0,VLOOKUP(T11,FAC_TOTALS_APTA!$A$4:$AV$126,$L19,FALSE))</f>
        <v>0</v>
      </c>
      <c r="U19" s="28">
        <f>IF(U11=0,0,VLOOKUP(U11,FAC_TOTALS_APTA!$A$4:$AV$126,$L19,FALSE))</f>
        <v>0</v>
      </c>
      <c r="V19" s="28">
        <f>IF(V11=0,0,VLOOKUP(V11,FAC_TOTALS_APTA!$A$4:$AV$126,$L19,FALSE))</f>
        <v>0</v>
      </c>
      <c r="W19" s="28">
        <f>IF(W11=0,0,VLOOKUP(W11,FAC_TOTALS_APTA!$A$4:$AV$126,$L19,FALSE))</f>
        <v>0</v>
      </c>
      <c r="X19" s="28">
        <f>IF(X11=0,0,VLOOKUP(X11,FAC_TOTALS_APTA!$A$4:$AV$126,$L19,FALSE))</f>
        <v>0</v>
      </c>
      <c r="Y19" s="28">
        <f>IF(Y11=0,0,VLOOKUP(Y11,FAC_TOTALS_APTA!$A$4:$AV$126,$L19,FALSE))</f>
        <v>0</v>
      </c>
      <c r="Z19" s="28">
        <f>IF(Z11=0,0,VLOOKUP(Z11,FAC_TOTALS_APTA!$A$4:$AV$126,$L19,FALSE))</f>
        <v>0</v>
      </c>
      <c r="AA19" s="28">
        <f>IF(AA11=0,0,VLOOKUP(AA11,FAC_TOTALS_APTA!$A$4:$AV$126,$L19,FALSE))</f>
        <v>0</v>
      </c>
      <c r="AB19" s="28">
        <f>IF(AB11=0,0,VLOOKUP(AB11,FAC_TOTALS_APTA!$A$4:$AV$126,$L19,FALSE))</f>
        <v>0</v>
      </c>
      <c r="AC19" s="31">
        <f t="shared" si="4"/>
        <v>-65750089.534397498</v>
      </c>
      <c r="AD19" s="32">
        <f>AC19/G27</f>
        <v>-3.8212805678542808E-2</v>
      </c>
      <c r="AE19" s="5"/>
    </row>
    <row r="20" spans="1:31" s="12" customFormat="1" x14ac:dyDescent="0.25">
      <c r="A20" s="5"/>
      <c r="B20" s="114" t="s">
        <v>46</v>
      </c>
      <c r="C20" s="115" t="s">
        <v>21</v>
      </c>
      <c r="D20" s="103" t="s">
        <v>14</v>
      </c>
      <c r="E20" s="54"/>
      <c r="F20" s="5">
        <f>MATCH($D20,FAC_TOTALS_APTA!$A$2:$AV$2,)</f>
        <v>18</v>
      </c>
      <c r="G20" s="53">
        <f>VLOOKUP(G11,FAC_TOTALS_APTA!$A$4:$AV$126,$F20,FALSE)</f>
        <v>35332.063055995401</v>
      </c>
      <c r="H20" s="53">
        <f>VLOOKUP(H11,FAC_TOTALS_APTA!$A$4:$AV$126,$F20,FALSE)</f>
        <v>39392.249431887001</v>
      </c>
      <c r="I20" s="29">
        <f t="shared" si="1"/>
        <v>0.11491506650650107</v>
      </c>
      <c r="J20" s="30" t="str">
        <f t="shared" si="2"/>
        <v>_log</v>
      </c>
      <c r="K20" s="30" t="str">
        <f t="shared" si="3"/>
        <v>TOTAL_MED_INC_INDIV_2018_log_FAC</v>
      </c>
      <c r="L20" s="5">
        <f>MATCH($K20,FAC_TOTALS_APTA!$A$2:$AT$2,)</f>
        <v>32</v>
      </c>
      <c r="M20" s="28">
        <f>IF(M11=0,0,VLOOKUP(M11,FAC_TOTALS_APTA!$A$4:$AV$126,$L20,FALSE))</f>
        <v>-3207382.4941935898</v>
      </c>
      <c r="N20" s="28">
        <f>IF(N11=0,0,VLOOKUP(N11,FAC_TOTALS_APTA!$A$4:$AV$126,$L20,FALSE))</f>
        <v>-1941595.31785398</v>
      </c>
      <c r="O20" s="28">
        <f>IF(O11=0,0,VLOOKUP(O11,FAC_TOTALS_APTA!$A$4:$AV$126,$L20,FALSE))</f>
        <v>-11242540.9206305</v>
      </c>
      <c r="P20" s="28">
        <f>IF(P11=0,0,VLOOKUP(P11,FAC_TOTALS_APTA!$A$4:$AV$126,$L20,FALSE))</f>
        <v>-8208769.8586149402</v>
      </c>
      <c r="Q20" s="28">
        <f>IF(Q11=0,0,VLOOKUP(Q11,FAC_TOTALS_APTA!$A$4:$AV$126,$L20,FALSE))</f>
        <v>-8305069.3494686</v>
      </c>
      <c r="R20" s="28">
        <f>IF(R11=0,0,VLOOKUP(R11,FAC_TOTALS_APTA!$A$4:$AV$126,$L20,FALSE))</f>
        <v>-8773808.7535500508</v>
      </c>
      <c r="S20" s="28">
        <f>IF(S11=0,0,VLOOKUP(S11,FAC_TOTALS_APTA!$A$4:$AV$126,$L20,FALSE))</f>
        <v>0</v>
      </c>
      <c r="T20" s="28">
        <f>IF(T11=0,0,VLOOKUP(T11,FAC_TOTALS_APTA!$A$4:$AV$126,$L20,FALSE))</f>
        <v>0</v>
      </c>
      <c r="U20" s="28">
        <f>IF(U11=0,0,VLOOKUP(U11,FAC_TOTALS_APTA!$A$4:$AV$126,$L20,FALSE))</f>
        <v>0</v>
      </c>
      <c r="V20" s="28">
        <f>IF(V11=0,0,VLOOKUP(V11,FAC_TOTALS_APTA!$A$4:$AV$126,$L20,FALSE))</f>
        <v>0</v>
      </c>
      <c r="W20" s="28">
        <f>IF(W11=0,0,VLOOKUP(W11,FAC_TOTALS_APTA!$A$4:$AV$126,$L20,FALSE))</f>
        <v>0</v>
      </c>
      <c r="X20" s="28">
        <f>IF(X11=0,0,VLOOKUP(X11,FAC_TOTALS_APTA!$A$4:$AV$126,$L20,FALSE))</f>
        <v>0</v>
      </c>
      <c r="Y20" s="28">
        <f>IF(Y11=0,0,VLOOKUP(Y11,FAC_TOTALS_APTA!$A$4:$AV$126,$L20,FALSE))</f>
        <v>0</v>
      </c>
      <c r="Z20" s="28">
        <f>IF(Z11=0,0,VLOOKUP(Z11,FAC_TOTALS_APTA!$A$4:$AV$126,$L20,FALSE))</f>
        <v>0</v>
      </c>
      <c r="AA20" s="28">
        <f>IF(AA11=0,0,VLOOKUP(AA11,FAC_TOTALS_APTA!$A$4:$AV$126,$L20,FALSE))</f>
        <v>0</v>
      </c>
      <c r="AB20" s="28">
        <f>IF(AB11=0,0,VLOOKUP(AB11,FAC_TOTALS_APTA!$A$4:$AV$126,$L20,FALSE))</f>
        <v>0</v>
      </c>
      <c r="AC20" s="31">
        <f t="shared" si="4"/>
        <v>-41679166.694311664</v>
      </c>
      <c r="AD20" s="32">
        <f>AC20/G27</f>
        <v>-2.4223205002635126E-2</v>
      </c>
      <c r="AE20" s="5"/>
    </row>
    <row r="21" spans="1:31" s="12" customFormat="1" x14ac:dyDescent="0.25">
      <c r="A21" s="5"/>
      <c r="B21" s="114" t="s">
        <v>62</v>
      </c>
      <c r="C21" s="115"/>
      <c r="D21" s="103" t="s">
        <v>9</v>
      </c>
      <c r="E21" s="54"/>
      <c r="F21" s="5">
        <f>MATCH($D21,FAC_TOTALS_APTA!$A$2:$AV$2,)</f>
        <v>19</v>
      </c>
      <c r="G21" s="28">
        <f>VLOOKUP(G11,FAC_TOTALS_APTA!$A$4:$AV$126,$F21,FALSE)</f>
        <v>11.244313444527</v>
      </c>
      <c r="H21" s="28">
        <f>VLOOKUP(H11,FAC_TOTALS_APTA!$A$4:$AV$126,$F21,FALSE)</f>
        <v>10.4497030009138</v>
      </c>
      <c r="I21" s="29">
        <f t="shared" si="1"/>
        <v>-7.0667759977819267E-2</v>
      </c>
      <c r="J21" s="30" t="str">
        <f t="shared" si="2"/>
        <v/>
      </c>
      <c r="K21" s="30" t="str">
        <f t="shared" si="3"/>
        <v>PCT_HH_NO_VEH_FAC</v>
      </c>
      <c r="L21" s="5">
        <f>MATCH($K21,FAC_TOTALS_APTA!$A$2:$AT$2,)</f>
        <v>33</v>
      </c>
      <c r="M21" s="28">
        <f>IF(M11=0,0,VLOOKUP(M11,FAC_TOTALS_APTA!$A$4:$AV$126,$L21,FALSE))</f>
        <v>-5603951.6110956902</v>
      </c>
      <c r="N21" s="28">
        <f>IF(N11=0,0,VLOOKUP(N11,FAC_TOTALS_APTA!$A$4:$AV$126,$L21,FALSE))</f>
        <v>-631481.14621465094</v>
      </c>
      <c r="O21" s="28">
        <f>IF(O11=0,0,VLOOKUP(O11,FAC_TOTALS_APTA!$A$4:$AV$126,$L21,FALSE))</f>
        <v>-205978.140412807</v>
      </c>
      <c r="P21" s="28">
        <f>IF(P11=0,0,VLOOKUP(P11,FAC_TOTALS_APTA!$A$4:$AV$126,$L21,FALSE))</f>
        <v>-1705702.4493422301</v>
      </c>
      <c r="Q21" s="28">
        <f>IF(Q11=0,0,VLOOKUP(Q11,FAC_TOTALS_APTA!$A$4:$AV$126,$L21,FALSE))</f>
        <v>-2823557.5012289798</v>
      </c>
      <c r="R21" s="28">
        <f>IF(R11=0,0,VLOOKUP(R11,FAC_TOTALS_APTA!$A$4:$AV$126,$L21,FALSE))</f>
        <v>-2424606.8105955501</v>
      </c>
      <c r="S21" s="28">
        <f>IF(S11=0,0,VLOOKUP(S11,FAC_TOTALS_APTA!$A$4:$AV$126,$L21,FALSE))</f>
        <v>0</v>
      </c>
      <c r="T21" s="28">
        <f>IF(T11=0,0,VLOOKUP(T11,FAC_TOTALS_APTA!$A$4:$AV$126,$L21,FALSE))</f>
        <v>0</v>
      </c>
      <c r="U21" s="28">
        <f>IF(U11=0,0,VLOOKUP(U11,FAC_TOTALS_APTA!$A$4:$AV$126,$L21,FALSE))</f>
        <v>0</v>
      </c>
      <c r="V21" s="28">
        <f>IF(V11=0,0,VLOOKUP(V11,FAC_TOTALS_APTA!$A$4:$AV$126,$L21,FALSE))</f>
        <v>0</v>
      </c>
      <c r="W21" s="28">
        <f>IF(W11=0,0,VLOOKUP(W11,FAC_TOTALS_APTA!$A$4:$AV$126,$L21,FALSE))</f>
        <v>0</v>
      </c>
      <c r="X21" s="28">
        <f>IF(X11=0,0,VLOOKUP(X11,FAC_TOTALS_APTA!$A$4:$AV$126,$L21,FALSE))</f>
        <v>0</v>
      </c>
      <c r="Y21" s="28">
        <f>IF(Y11=0,0,VLOOKUP(Y11,FAC_TOTALS_APTA!$A$4:$AV$126,$L21,FALSE))</f>
        <v>0</v>
      </c>
      <c r="Z21" s="28">
        <f>IF(Z11=0,0,VLOOKUP(Z11,FAC_TOTALS_APTA!$A$4:$AV$126,$L21,FALSE))</f>
        <v>0</v>
      </c>
      <c r="AA21" s="28">
        <f>IF(AA11=0,0,VLOOKUP(AA11,FAC_TOTALS_APTA!$A$4:$AV$126,$L21,FALSE))</f>
        <v>0</v>
      </c>
      <c r="AB21" s="28">
        <f>IF(AB11=0,0,VLOOKUP(AB11,FAC_TOTALS_APTA!$A$4:$AV$126,$L21,FALSE))</f>
        <v>0</v>
      </c>
      <c r="AC21" s="31">
        <f t="shared" si="4"/>
        <v>-13395277.658889908</v>
      </c>
      <c r="AD21" s="32">
        <f>AC21/G27</f>
        <v>-7.7851018274507121E-3</v>
      </c>
      <c r="AE21" s="5"/>
    </row>
    <row r="22" spans="1:31" s="12" customFormat="1" x14ac:dyDescent="0.25">
      <c r="A22" s="5"/>
      <c r="B22" s="114" t="s">
        <v>47</v>
      </c>
      <c r="C22" s="115"/>
      <c r="D22" s="103" t="s">
        <v>28</v>
      </c>
      <c r="E22" s="54"/>
      <c r="F22" s="5">
        <f>MATCH($D22,FAC_TOTALS_APTA!$A$2:$AV$2,)</f>
        <v>20</v>
      </c>
      <c r="G22" s="33">
        <f>VLOOKUP(G11,FAC_TOTALS_APTA!$A$4:$AV$126,$F22,FALSE)</f>
        <v>4.8858900437047801</v>
      </c>
      <c r="H22" s="33">
        <f>VLOOKUP(H11,FAC_TOTALS_APTA!$A$4:$AV$126,$F22,FALSE)</f>
        <v>6.0631175541013302</v>
      </c>
      <c r="I22" s="29">
        <f t="shared" si="1"/>
        <v>0.24094433150687622</v>
      </c>
      <c r="J22" s="30" t="str">
        <f t="shared" si="2"/>
        <v/>
      </c>
      <c r="K22" s="30" t="str">
        <f t="shared" si="3"/>
        <v>JTW_HOME_PCT_FAC</v>
      </c>
      <c r="L22" s="5">
        <f>MATCH($K22,FAC_TOTALS_APTA!$A$2:$AT$2,)</f>
        <v>34</v>
      </c>
      <c r="M22" s="28">
        <f>IF(M11=0,0,VLOOKUP(M11,FAC_TOTALS_APTA!$A$4:$AV$126,$L22,FALSE))</f>
        <v>-35715.698506616303</v>
      </c>
      <c r="N22" s="28">
        <f>IF(N11=0,0,VLOOKUP(N11,FAC_TOTALS_APTA!$A$4:$AV$126,$L22,FALSE))</f>
        <v>-2988073.6487756302</v>
      </c>
      <c r="O22" s="28">
        <f>IF(O11=0,0,VLOOKUP(O11,FAC_TOTALS_APTA!$A$4:$AV$126,$L22,FALSE))</f>
        <v>-393716.60170239001</v>
      </c>
      <c r="P22" s="28">
        <f>IF(P11=0,0,VLOOKUP(P11,FAC_TOTALS_APTA!$A$4:$AV$126,$L22,FALSE))</f>
        <v>-6239514.6813513599</v>
      </c>
      <c r="Q22" s="28">
        <f>IF(Q11=0,0,VLOOKUP(Q11,FAC_TOTALS_APTA!$A$4:$AV$126,$L22,FALSE))</f>
        <v>-1847703.5816981499</v>
      </c>
      <c r="R22" s="28">
        <f>IF(R11=0,0,VLOOKUP(R11,FAC_TOTALS_APTA!$A$4:$AV$126,$L22,FALSE))</f>
        <v>-2870778.3078639498</v>
      </c>
      <c r="S22" s="28">
        <f>IF(S11=0,0,VLOOKUP(S11,FAC_TOTALS_APTA!$A$4:$AV$126,$L22,FALSE))</f>
        <v>0</v>
      </c>
      <c r="T22" s="28">
        <f>IF(T11=0,0,VLOOKUP(T11,FAC_TOTALS_APTA!$A$4:$AV$126,$L22,FALSE))</f>
        <v>0</v>
      </c>
      <c r="U22" s="28">
        <f>IF(U11=0,0,VLOOKUP(U11,FAC_TOTALS_APTA!$A$4:$AV$126,$L22,FALSE))</f>
        <v>0</v>
      </c>
      <c r="V22" s="28">
        <f>IF(V11=0,0,VLOOKUP(V11,FAC_TOTALS_APTA!$A$4:$AV$126,$L22,FALSE))</f>
        <v>0</v>
      </c>
      <c r="W22" s="28">
        <f>IF(W11=0,0,VLOOKUP(W11,FAC_TOTALS_APTA!$A$4:$AV$126,$L22,FALSE))</f>
        <v>0</v>
      </c>
      <c r="X22" s="28">
        <f>IF(X11=0,0,VLOOKUP(X11,FAC_TOTALS_APTA!$A$4:$AV$126,$L22,FALSE))</f>
        <v>0</v>
      </c>
      <c r="Y22" s="28">
        <f>IF(Y11=0,0,VLOOKUP(Y11,FAC_TOTALS_APTA!$A$4:$AV$126,$L22,FALSE))</f>
        <v>0</v>
      </c>
      <c r="Z22" s="28">
        <f>IF(Z11=0,0,VLOOKUP(Z11,FAC_TOTALS_APTA!$A$4:$AV$126,$L22,FALSE))</f>
        <v>0</v>
      </c>
      <c r="AA22" s="28">
        <f>IF(AA11=0,0,VLOOKUP(AA11,FAC_TOTALS_APTA!$A$4:$AV$126,$L22,FALSE))</f>
        <v>0</v>
      </c>
      <c r="AB22" s="28">
        <f>IF(AB11=0,0,VLOOKUP(AB11,FAC_TOTALS_APTA!$A$4:$AV$126,$L22,FALSE))</f>
        <v>0</v>
      </c>
      <c r="AC22" s="31">
        <f t="shared" si="4"/>
        <v>-14375502.519898098</v>
      </c>
      <c r="AD22" s="32">
        <f>AC22/G27</f>
        <v>-8.3547914263582043E-3</v>
      </c>
      <c r="AE22" s="5"/>
    </row>
    <row r="23" spans="1:31" s="12" customFormat="1" x14ac:dyDescent="0.25">
      <c r="A23" s="5"/>
      <c r="B23" s="114" t="s">
        <v>63</v>
      </c>
      <c r="C23" s="115"/>
      <c r="D23" s="125" t="s">
        <v>88</v>
      </c>
      <c r="E23" s="54"/>
      <c r="F23" s="5">
        <f>MATCH($D23,FAC_TOTALS_APTA!$A$2:$AV$2,)</f>
        <v>23</v>
      </c>
      <c r="G23" s="33">
        <f>VLOOKUP(G11,FAC_TOTALS_APTA!$A$4:$AV$126,$F23,FALSE)</f>
        <v>1.1136174129537499E-2</v>
      </c>
      <c r="H23" s="33">
        <f>VLOOKUP(H11,FAC_TOTALS_APTA!$A$4:$AV$126,$F23,FALSE)</f>
        <v>0.63673519959293001</v>
      </c>
      <c r="I23" s="29">
        <f t="shared" si="1"/>
        <v>56.177194985130363</v>
      </c>
      <c r="J23" s="30"/>
      <c r="K23" s="30" t="str">
        <f t="shared" si="3"/>
        <v>TNC_TRIPS_PER_TRANSIT_TRIP_RAIL_FAC</v>
      </c>
      <c r="L23" s="5">
        <f>MATCH($K23,FAC_TOTALS_APTA!$A$2:$AT$2,)</f>
        <v>37</v>
      </c>
      <c r="M23" s="28">
        <f>IF(M11=0,0,VLOOKUP(M11,FAC_TOTALS_APTA!$A$4:$AV$126,$L23,FALSE))</f>
        <v>-342467.15108668501</v>
      </c>
      <c r="N23" s="28">
        <f>IF(N11=0,0,VLOOKUP(N11,FAC_TOTALS_APTA!$A$4:$AV$126,$L23,FALSE))</f>
        <v>-496804.12835834798</v>
      </c>
      <c r="O23" s="28">
        <f>IF(O11=0,0,VLOOKUP(O11,FAC_TOTALS_APTA!$A$4:$AV$126,$L23,FALSE))</f>
        <v>-479862.34115851001</v>
      </c>
      <c r="P23" s="28">
        <f>IF(P11=0,0,VLOOKUP(P11,FAC_TOTALS_APTA!$A$4:$AV$126,$L23,FALSE))</f>
        <v>-1050359.2054882699</v>
      </c>
      <c r="Q23" s="28">
        <f>IF(Q11=0,0,VLOOKUP(Q11,FAC_TOTALS_APTA!$A$4:$AV$126,$L23,FALSE))</f>
        <v>-1425249.4441947399</v>
      </c>
      <c r="R23" s="28">
        <f>IF(R11=0,0,VLOOKUP(R11,FAC_TOTALS_APTA!$A$4:$AV$126,$L23,FALSE))</f>
        <v>-2506892.1912253001</v>
      </c>
      <c r="S23" s="28">
        <f>IF(S11=0,0,VLOOKUP(S11,FAC_TOTALS_APTA!$A$4:$AV$126,$L23,FALSE))</f>
        <v>0</v>
      </c>
      <c r="T23" s="28">
        <f>IF(T11=0,0,VLOOKUP(T11,FAC_TOTALS_APTA!$A$4:$AV$126,$L23,FALSE))</f>
        <v>0</v>
      </c>
      <c r="U23" s="28">
        <f>IF(U11=0,0,VLOOKUP(U11,FAC_TOTALS_APTA!$A$4:$AV$126,$L23,FALSE))</f>
        <v>0</v>
      </c>
      <c r="V23" s="28">
        <f>IF(V11=0,0,VLOOKUP(V11,FAC_TOTALS_APTA!$A$4:$AV$126,$L23,FALSE))</f>
        <v>0</v>
      </c>
      <c r="W23" s="28">
        <f>IF(W11=0,0,VLOOKUP(W11,FAC_TOTALS_APTA!$A$4:$AV$126,$L23,FALSE))</f>
        <v>0</v>
      </c>
      <c r="X23" s="28">
        <f>IF(X11=0,0,VLOOKUP(X11,FAC_TOTALS_APTA!$A$4:$AV$126,$L23,FALSE))</f>
        <v>0</v>
      </c>
      <c r="Y23" s="28">
        <f>IF(Y11=0,0,VLOOKUP(Y11,FAC_TOTALS_APTA!$A$4:$AV$126,$L23,FALSE))</f>
        <v>0</v>
      </c>
      <c r="Z23" s="28">
        <f>IF(Z11=0,0,VLOOKUP(Z11,FAC_TOTALS_APTA!$A$4:$AV$126,$L23,FALSE))</f>
        <v>0</v>
      </c>
      <c r="AA23" s="28">
        <f>IF(AA11=0,0,VLOOKUP(AA11,FAC_TOTALS_APTA!$A$4:$AV$126,$L23,FALSE))</f>
        <v>0</v>
      </c>
      <c r="AB23" s="28">
        <f>IF(AB11=0,0,VLOOKUP(AB11,FAC_TOTALS_APTA!$A$4:$AV$126,$L23,FALSE))</f>
        <v>0</v>
      </c>
      <c r="AC23" s="31">
        <f t="shared" si="4"/>
        <v>-6301634.4615118522</v>
      </c>
      <c r="AD23" s="32">
        <f>AC23/G27</f>
        <v>-3.6624000794551578E-3</v>
      </c>
      <c r="AE23" s="5"/>
    </row>
    <row r="24" spans="1:31" s="12" customFormat="1" hidden="1" x14ac:dyDescent="0.25">
      <c r="A24" s="5"/>
      <c r="B24" s="114" t="s">
        <v>64</v>
      </c>
      <c r="C24" s="115"/>
      <c r="D24" s="103" t="s">
        <v>43</v>
      </c>
      <c r="E24" s="54"/>
      <c r="F24" s="5">
        <f>MATCH($D24,FAC_TOTALS_APTA!$A$2:$AV$2,)</f>
        <v>24</v>
      </c>
      <c r="G24" s="33">
        <f>VLOOKUP(G11,FAC_TOTALS_APTA!$A$4:$AV$126,$F24,FALSE)</f>
        <v>0.36463924263986802</v>
      </c>
      <c r="H24" s="33">
        <f>VLOOKUP(H11,FAC_TOTALS_APTA!$A$4:$AV$126,$F24,FALSE)</f>
        <v>1</v>
      </c>
      <c r="I24" s="29">
        <f t="shared" si="1"/>
        <v>1.7424365868037937</v>
      </c>
      <c r="J24" s="30" t="str">
        <f t="shared" si="2"/>
        <v/>
      </c>
      <c r="K24" s="30" t="str">
        <f t="shared" si="3"/>
        <v>BIKE_SHARE_FAC</v>
      </c>
      <c r="L24" s="5">
        <f>MATCH($K24,FAC_TOTALS_APTA!$A$2:$AT$2,)</f>
        <v>38</v>
      </c>
      <c r="M24" s="28">
        <f>IF(M11=0,0,VLOOKUP(M11,FAC_TOTALS_APTA!$A$4:$AV$126,$L24,FALSE))</f>
        <v>0</v>
      </c>
      <c r="N24" s="28">
        <f>IF(N11=0,0,VLOOKUP(N11,FAC_TOTALS_APTA!$A$4:$AV$126,$L24,FALSE))</f>
        <v>3012445.77092729</v>
      </c>
      <c r="O24" s="28">
        <f>IF(O11=0,0,VLOOKUP(O11,FAC_TOTALS_APTA!$A$4:$AV$126,$L24,FALSE))</f>
        <v>3855776.8656858001</v>
      </c>
      <c r="P24" s="28">
        <f>IF(P11=0,0,VLOOKUP(P11,FAC_TOTALS_APTA!$A$4:$AV$126,$L24,FALSE))</f>
        <v>1389259.9950053501</v>
      </c>
      <c r="Q24" s="28">
        <f>IF(Q11=0,0,VLOOKUP(Q11,FAC_TOTALS_APTA!$A$4:$AV$126,$L24,FALSE))</f>
        <v>0</v>
      </c>
      <c r="R24" s="28">
        <f>IF(R11=0,0,VLOOKUP(R11,FAC_TOTALS_APTA!$A$4:$AV$126,$L24,FALSE))</f>
        <v>64541.925923638802</v>
      </c>
      <c r="S24" s="28">
        <f>IF(S11=0,0,VLOOKUP(S11,FAC_TOTALS_APTA!$A$4:$AV$126,$L24,FALSE))</f>
        <v>0</v>
      </c>
      <c r="T24" s="28">
        <f>IF(T11=0,0,VLOOKUP(T11,FAC_TOTALS_APTA!$A$4:$AV$126,$L24,FALSE))</f>
        <v>0</v>
      </c>
      <c r="U24" s="28">
        <f>IF(U11=0,0,VLOOKUP(U11,FAC_TOTALS_APTA!$A$4:$AV$126,$L24,FALSE))</f>
        <v>0</v>
      </c>
      <c r="V24" s="28">
        <f>IF(V11=0,0,VLOOKUP(V11,FAC_TOTALS_APTA!$A$4:$AV$126,$L24,FALSE))</f>
        <v>0</v>
      </c>
      <c r="W24" s="28">
        <f>IF(W11=0,0,VLOOKUP(W11,FAC_TOTALS_APTA!$A$4:$AV$126,$L24,FALSE))</f>
        <v>0</v>
      </c>
      <c r="X24" s="28">
        <f>IF(X11=0,0,VLOOKUP(X11,FAC_TOTALS_APTA!$A$4:$AV$126,$L24,FALSE))</f>
        <v>0</v>
      </c>
      <c r="Y24" s="28">
        <f>IF(Y11=0,0,VLOOKUP(Y11,FAC_TOTALS_APTA!$A$4:$AV$126,$L24,FALSE))</f>
        <v>0</v>
      </c>
      <c r="Z24" s="28">
        <f>IF(Z11=0,0,VLOOKUP(Z11,FAC_TOTALS_APTA!$A$4:$AV$126,$L24,FALSE))</f>
        <v>0</v>
      </c>
      <c r="AA24" s="28">
        <f>IF(AA11=0,0,VLOOKUP(AA11,FAC_TOTALS_APTA!$A$4:$AV$126,$L24,FALSE))</f>
        <v>0</v>
      </c>
      <c r="AB24" s="28">
        <f>IF(AB11=0,0,VLOOKUP(AB11,FAC_TOTALS_APTA!$A$4:$AV$126,$L24,FALSE))</f>
        <v>0</v>
      </c>
      <c r="AC24" s="31">
        <f t="shared" si="4"/>
        <v>8322024.5575420791</v>
      </c>
      <c r="AD24" s="32">
        <f>AC24/G27</f>
        <v>4.8366155775810644E-3</v>
      </c>
      <c r="AE24" s="5"/>
    </row>
    <row r="25" spans="1:31" s="12" customFormat="1" hidden="1" x14ac:dyDescent="0.25">
      <c r="A25" s="5"/>
      <c r="B25" s="126" t="s">
        <v>65</v>
      </c>
      <c r="C25" s="127"/>
      <c r="D25" s="128" t="s">
        <v>44</v>
      </c>
      <c r="E25" s="55"/>
      <c r="F25" s="6">
        <f>MATCH($D25,FAC_TOTALS_APTA!$A$2:$AV$2,)</f>
        <v>25</v>
      </c>
      <c r="G25" s="34">
        <f>VLOOKUP(G11,FAC_TOTALS_APTA!$A$4:$AV$126,$F25,FALSE)</f>
        <v>0</v>
      </c>
      <c r="H25" s="34">
        <f>VLOOKUP(H11,FAC_TOTALS_APTA!$A$4:$AV$126,$F25,FALSE)</f>
        <v>0.64384680764332902</v>
      </c>
      <c r="I25" s="35" t="str">
        <f t="shared" si="1"/>
        <v>-</v>
      </c>
      <c r="J25" s="36" t="str">
        <f t="shared" si="2"/>
        <v/>
      </c>
      <c r="K25" s="36" t="str">
        <f t="shared" si="3"/>
        <v>scooter_flag_FAC</v>
      </c>
      <c r="L25" s="6">
        <f>MATCH($K25,FAC_TOTALS_APTA!$A$2:$AT$2,)</f>
        <v>39</v>
      </c>
      <c r="M25" s="37">
        <f>IF(M11=0,0,VLOOKUP(M11,FAC_TOTALS_APTA!$A$4:$AV$126,$L25,FALSE))</f>
        <v>0</v>
      </c>
      <c r="N25" s="37">
        <f>IF(N11=0,0,VLOOKUP(N11,FAC_TOTALS_APTA!$A$4:$AV$126,$L25,FALSE))</f>
        <v>0</v>
      </c>
      <c r="O25" s="37">
        <f>IF(O11=0,0,VLOOKUP(O11,FAC_TOTALS_APTA!$A$4:$AV$126,$L25,FALSE))</f>
        <v>0</v>
      </c>
      <c r="P25" s="37">
        <f>IF(P11=0,0,VLOOKUP(P11,FAC_TOTALS_APTA!$A$4:$AV$126,$L25,FALSE))</f>
        <v>0</v>
      </c>
      <c r="Q25" s="37">
        <f>IF(Q11=0,0,VLOOKUP(Q11,FAC_TOTALS_APTA!$A$4:$AV$126,$L25,FALSE))</f>
        <v>0</v>
      </c>
      <c r="R25" s="37">
        <f>IF(R11=0,0,VLOOKUP(R11,FAC_TOTALS_APTA!$A$4:$AV$126,$L25,FALSE))</f>
        <v>-65619389.301452503</v>
      </c>
      <c r="S25" s="37">
        <f>IF(S11=0,0,VLOOKUP(S11,FAC_TOTALS_APTA!$A$4:$AV$126,$L25,FALSE))</f>
        <v>0</v>
      </c>
      <c r="T25" s="37">
        <f>IF(T11=0,0,VLOOKUP(T11,FAC_TOTALS_APTA!$A$4:$AV$126,$L25,FALSE))</f>
        <v>0</v>
      </c>
      <c r="U25" s="37">
        <f>IF(U11=0,0,VLOOKUP(U11,FAC_TOTALS_APTA!$A$4:$AV$126,$L25,FALSE))</f>
        <v>0</v>
      </c>
      <c r="V25" s="37">
        <f>IF(V11=0,0,VLOOKUP(V11,FAC_TOTALS_APTA!$A$4:$AV$126,$L25,FALSE))</f>
        <v>0</v>
      </c>
      <c r="W25" s="37">
        <f>IF(W11=0,0,VLOOKUP(W11,FAC_TOTALS_APTA!$A$4:$AV$126,$L25,FALSE))</f>
        <v>0</v>
      </c>
      <c r="X25" s="37">
        <f>IF(X11=0,0,VLOOKUP(X11,FAC_TOTALS_APTA!$A$4:$AV$126,$L25,FALSE))</f>
        <v>0</v>
      </c>
      <c r="Y25" s="37">
        <f>IF(Y11=0,0,VLOOKUP(Y11,FAC_TOTALS_APTA!$A$4:$AV$126,$L25,FALSE))</f>
        <v>0</v>
      </c>
      <c r="Z25" s="37">
        <f>IF(Z11=0,0,VLOOKUP(Z11,FAC_TOTALS_APTA!$A$4:$AV$126,$L25,FALSE))</f>
        <v>0</v>
      </c>
      <c r="AA25" s="37">
        <f>IF(AA11=0,0,VLOOKUP(AA11,FAC_TOTALS_APTA!$A$4:$AV$126,$L25,FALSE))</f>
        <v>0</v>
      </c>
      <c r="AB25" s="37">
        <f>IF(AB11=0,0,VLOOKUP(AB11,FAC_TOTALS_APTA!$A$4:$AV$126,$L25,FALSE))</f>
        <v>0</v>
      </c>
      <c r="AC25" s="38">
        <f t="shared" si="4"/>
        <v>-65619389.301452503</v>
      </c>
      <c r="AD25" s="39">
        <f>AC25/G27</f>
        <v>-3.8136844981925738E-2</v>
      </c>
      <c r="AE25" s="5"/>
    </row>
    <row r="26" spans="1:31" s="12" customFormat="1" x14ac:dyDescent="0.25">
      <c r="A26" s="5"/>
      <c r="B26" s="40" t="s">
        <v>53</v>
      </c>
      <c r="C26" s="41"/>
      <c r="D26" s="136" t="s">
        <v>45</v>
      </c>
      <c r="E26" s="42"/>
      <c r="F26" s="43"/>
      <c r="G26" s="44"/>
      <c r="H26" s="44"/>
      <c r="I26" s="45"/>
      <c r="J26" s="46"/>
      <c r="K26" s="46" t="str">
        <f t="shared" ref="K26" si="8">CONCATENATE(D26,J26,"_FAC")</f>
        <v>New_Reporter_FAC</v>
      </c>
      <c r="L26" s="43">
        <f>MATCH($K26,FAC_TOTALS_APTA!$A$2:$AT$2,)</f>
        <v>43</v>
      </c>
      <c r="M26" s="44">
        <f>IF(M11=0,0,VLOOKUP(M11,FAC_TOTALS_APTA!$A$4:$AV$126,$L26,FALSE))</f>
        <v>0</v>
      </c>
      <c r="N26" s="44">
        <f>IF(N11=0,0,VLOOKUP(N11,FAC_TOTALS_APTA!$A$4:$AV$126,$L26,FALSE))</f>
        <v>0</v>
      </c>
      <c r="O26" s="44">
        <f>IF(O11=0,0,VLOOKUP(O11,FAC_TOTALS_APTA!$A$4:$AV$126,$L26,FALSE))</f>
        <v>0</v>
      </c>
      <c r="P26" s="44">
        <f>IF(P11=0,0,VLOOKUP(P11,FAC_TOTALS_APTA!$A$4:$AV$126,$L26,FALSE))</f>
        <v>0</v>
      </c>
      <c r="Q26" s="44">
        <f>IF(Q11=0,0,VLOOKUP(Q11,FAC_TOTALS_APTA!$A$4:$AV$126,$L26,FALSE))</f>
        <v>0</v>
      </c>
      <c r="R26" s="44">
        <f>IF(R11=0,0,VLOOKUP(R11,FAC_TOTALS_APTA!$A$4:$AV$126,$L26,FALSE))</f>
        <v>0</v>
      </c>
      <c r="S26" s="44">
        <f>IF(S11=0,0,VLOOKUP(S11,FAC_TOTALS_APTA!$A$4:$AV$126,$L26,FALSE))</f>
        <v>0</v>
      </c>
      <c r="T26" s="44">
        <f>IF(T11=0,0,VLOOKUP(T11,FAC_TOTALS_APTA!$A$4:$AV$126,$L26,FALSE))</f>
        <v>0</v>
      </c>
      <c r="U26" s="44">
        <f>IF(U11=0,0,VLOOKUP(U11,FAC_TOTALS_APTA!$A$4:$AV$126,$L26,FALSE))</f>
        <v>0</v>
      </c>
      <c r="V26" s="44">
        <f>IF(V11=0,0,VLOOKUP(V11,FAC_TOTALS_APTA!$A$4:$AV$126,$L26,FALSE))</f>
        <v>0</v>
      </c>
      <c r="W26" s="44">
        <f>IF(W11=0,0,VLOOKUP(W11,FAC_TOTALS_APTA!$A$4:$AV$126,$L26,FALSE))</f>
        <v>0</v>
      </c>
      <c r="X26" s="44">
        <f>IF(X11=0,0,VLOOKUP(X11,FAC_TOTALS_APTA!$A$4:$AV$126,$L26,FALSE))</f>
        <v>0</v>
      </c>
      <c r="Y26" s="44">
        <f>IF(Y11=0,0,VLOOKUP(Y11,FAC_TOTALS_APTA!$A$4:$AV$126,$L26,FALSE))</f>
        <v>0</v>
      </c>
      <c r="Z26" s="44">
        <f>IF(Z11=0,0,VLOOKUP(Z11,FAC_TOTALS_APTA!$A$4:$AV$126,$L26,FALSE))</f>
        <v>0</v>
      </c>
      <c r="AA26" s="44">
        <f>IF(AA11=0,0,VLOOKUP(AA11,FAC_TOTALS_APTA!$A$4:$AV$126,$L26,FALSE))</f>
        <v>0</v>
      </c>
      <c r="AB26" s="44">
        <f>IF(AB11=0,0,VLOOKUP(AB11,FAC_TOTALS_APTA!$A$4:$AV$126,$L26,FALSE))</f>
        <v>0</v>
      </c>
      <c r="AC26" s="47">
        <f>SUM(M26:AB26)</f>
        <v>0</v>
      </c>
      <c r="AD26" s="48">
        <f>AC26/G28</f>
        <v>0</v>
      </c>
      <c r="AE26" s="5"/>
    </row>
    <row r="27" spans="1:31" s="104" customFormat="1" x14ac:dyDescent="0.25">
      <c r="A27" s="103"/>
      <c r="B27" s="24" t="s">
        <v>66</v>
      </c>
      <c r="C27" s="27"/>
      <c r="D27" s="103" t="s">
        <v>6</v>
      </c>
      <c r="E27" s="54"/>
      <c r="F27" s="5">
        <f>MATCH($D27,FAC_TOTALS_APTA!$A$2:$AT$2,)</f>
        <v>10</v>
      </c>
      <c r="G27" s="109">
        <f>VLOOKUP(G11,FAC_TOTALS_APTA!$A$4:$AV$126,$F27,FALSE)</f>
        <v>1720629730.4496901</v>
      </c>
      <c r="H27" s="109">
        <f>VLOOKUP(H11,FAC_TOTALS_APTA!$A$4:$AT$126,$F27,FALSE)</f>
        <v>1626199263.2767</v>
      </c>
      <c r="I27" s="111">
        <f t="shared" ref="I27:I28" si="9">H27/G27-1</f>
        <v>-5.4881341117074878E-2</v>
      </c>
      <c r="J27" s="30"/>
      <c r="K27" s="30"/>
      <c r="L27" s="5"/>
      <c r="M27" s="28" t="e">
        <f t="shared" ref="M27:AB27" si="10">SUM(M13:M20)</f>
        <v>#REF!</v>
      </c>
      <c r="N27" s="28" t="e">
        <f t="shared" si="10"/>
        <v>#REF!</v>
      </c>
      <c r="O27" s="28" t="e">
        <f t="shared" si="10"/>
        <v>#REF!</v>
      </c>
      <c r="P27" s="28" t="e">
        <f t="shared" si="10"/>
        <v>#REF!</v>
      </c>
      <c r="Q27" s="28" t="e">
        <f t="shared" si="10"/>
        <v>#REF!</v>
      </c>
      <c r="R27" s="28" t="e">
        <f t="shared" si="10"/>
        <v>#REF!</v>
      </c>
      <c r="S27" s="28">
        <f t="shared" si="10"/>
        <v>0</v>
      </c>
      <c r="T27" s="28">
        <f t="shared" si="10"/>
        <v>0</v>
      </c>
      <c r="U27" s="28">
        <f t="shared" si="10"/>
        <v>0</v>
      </c>
      <c r="V27" s="28">
        <f t="shared" si="10"/>
        <v>0</v>
      </c>
      <c r="W27" s="28">
        <f t="shared" si="10"/>
        <v>0</v>
      </c>
      <c r="X27" s="28">
        <f t="shared" si="10"/>
        <v>0</v>
      </c>
      <c r="Y27" s="28">
        <f t="shared" si="10"/>
        <v>0</v>
      </c>
      <c r="Z27" s="28">
        <f t="shared" si="10"/>
        <v>0</v>
      </c>
      <c r="AA27" s="28">
        <f t="shared" si="10"/>
        <v>0</v>
      </c>
      <c r="AB27" s="28">
        <f t="shared" si="10"/>
        <v>0</v>
      </c>
      <c r="AC27" s="31">
        <f>H27-G27</f>
        <v>-94430467.172990084</v>
      </c>
      <c r="AD27" s="32">
        <f>I27</f>
        <v>-5.4881341117074878E-2</v>
      </c>
      <c r="AE27" s="103"/>
    </row>
    <row r="28" spans="1:31" ht="13.5" thickBot="1" x14ac:dyDescent="0.3">
      <c r="B28" s="8" t="s">
        <v>50</v>
      </c>
      <c r="C28" s="22"/>
      <c r="D28" s="147" t="s">
        <v>4</v>
      </c>
      <c r="E28" s="22"/>
      <c r="F28" s="22">
        <f>MATCH($D28,FAC_TOTALS_APTA!$A$2:$AT$2,)</f>
        <v>8</v>
      </c>
      <c r="G28" s="110">
        <f>VLOOKUP(G11,FAC_TOTALS_APTA!$A$4:$AT$126,$F28,FALSE)</f>
        <v>1684310471</v>
      </c>
      <c r="H28" s="110">
        <f>VLOOKUP(H11,FAC_TOTALS_APTA!$A$4:$AT$126,$F28,FALSE)</f>
        <v>1636184632.99999</v>
      </c>
      <c r="I28" s="112">
        <f t="shared" si="9"/>
        <v>-2.85730207278454E-2</v>
      </c>
      <c r="J28" s="49"/>
      <c r="K28" s="49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50">
        <f>H28-G28</f>
        <v>-48125838.000010014</v>
      </c>
      <c r="AD28" s="51">
        <f>I28</f>
        <v>-2.85730207278454E-2</v>
      </c>
    </row>
    <row r="29" spans="1:31" ht="14.25" thickTop="1" thickBot="1" x14ac:dyDescent="0.3">
      <c r="B29" s="56" t="s">
        <v>67</v>
      </c>
      <c r="C29" s="57"/>
      <c r="D29" s="153"/>
      <c r="E29" s="58"/>
      <c r="F29" s="57"/>
      <c r="G29" s="57"/>
      <c r="H29" s="57"/>
      <c r="I29" s="59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1">
        <f>AD28-AD27</f>
        <v>2.6308320389229478E-2</v>
      </c>
    </row>
    <row r="30" spans="1:31" ht="13.5" thickTop="1" x14ac:dyDescent="0.25"/>
    <row r="31" spans="1:31" s="9" customFormat="1" x14ac:dyDescent="0.25">
      <c r="B31" s="17" t="s">
        <v>25</v>
      </c>
      <c r="E31" s="5"/>
      <c r="I31" s="16"/>
    </row>
    <row r="32" spans="1:31" x14ac:dyDescent="0.25">
      <c r="B32" s="14" t="s">
        <v>16</v>
      </c>
      <c r="C32" s="15" t="s">
        <v>17</v>
      </c>
      <c r="D32" s="9"/>
      <c r="E32" s="5"/>
      <c r="F32" s="9"/>
      <c r="G32" s="9"/>
      <c r="H32" s="9"/>
      <c r="I32" s="16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2:30" x14ac:dyDescent="0.25">
      <c r="B33" s="14"/>
      <c r="C33" s="15"/>
      <c r="D33" s="9"/>
      <c r="E33" s="5"/>
      <c r="F33" s="9"/>
      <c r="G33" s="9"/>
      <c r="H33" s="9"/>
      <c r="I33" s="16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2:30" x14ac:dyDescent="0.25">
      <c r="B34" s="17" t="s">
        <v>15</v>
      </c>
      <c r="C34" s="18">
        <v>1</v>
      </c>
      <c r="D34" s="9"/>
      <c r="E34" s="5"/>
      <c r="F34" s="9"/>
      <c r="G34" s="9"/>
      <c r="H34" s="9"/>
      <c r="I34" s="1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2:30" ht="13.5" thickBot="1" x14ac:dyDescent="0.3">
      <c r="B35" s="19" t="s">
        <v>33</v>
      </c>
      <c r="C35" s="20">
        <v>2</v>
      </c>
      <c r="D35" s="21"/>
      <c r="E35" s="22"/>
      <c r="F35" s="21"/>
      <c r="G35" s="21"/>
      <c r="H35" s="21"/>
      <c r="I35" s="2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2:30" ht="13.5" thickTop="1" x14ac:dyDescent="0.25">
      <c r="B36" s="24"/>
      <c r="C36" s="5"/>
      <c r="D36" s="61"/>
      <c r="E36" s="5"/>
      <c r="F36" s="5"/>
      <c r="G36" s="165" t="s">
        <v>51</v>
      </c>
      <c r="H36" s="165"/>
      <c r="I36" s="165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165" t="s">
        <v>55</v>
      </c>
      <c r="AD36" s="165"/>
    </row>
    <row r="37" spans="2:30" x14ac:dyDescent="0.25">
      <c r="B37" s="7" t="s">
        <v>18</v>
      </c>
      <c r="C37" s="26" t="s">
        <v>19</v>
      </c>
      <c r="D37" s="6" t="s">
        <v>20</v>
      </c>
      <c r="E37" s="6"/>
      <c r="F37" s="6"/>
      <c r="G37" s="26">
        <f>$C$1</f>
        <v>2012</v>
      </c>
      <c r="H37" s="26">
        <f>$C$2</f>
        <v>2018</v>
      </c>
      <c r="I37" s="26" t="s">
        <v>22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 t="s">
        <v>24</v>
      </c>
      <c r="AD37" s="26" t="s">
        <v>22</v>
      </c>
    </row>
    <row r="38" spans="2:30" hidden="1" x14ac:dyDescent="0.25">
      <c r="B38" s="24"/>
      <c r="C38" s="27"/>
      <c r="D38" s="5"/>
      <c r="E38" s="5"/>
      <c r="F38" s="5"/>
      <c r="G38" s="5"/>
      <c r="H38" s="5"/>
      <c r="I38" s="27"/>
      <c r="J38" s="5"/>
      <c r="K38" s="5"/>
      <c r="L38" s="5"/>
      <c r="M38" s="5">
        <v>1</v>
      </c>
      <c r="N38" s="5">
        <v>2</v>
      </c>
      <c r="O38" s="5">
        <v>3</v>
      </c>
      <c r="P38" s="5">
        <v>4</v>
      </c>
      <c r="Q38" s="5">
        <v>5</v>
      </c>
      <c r="R38" s="5">
        <v>6</v>
      </c>
      <c r="S38" s="5">
        <v>7</v>
      </c>
      <c r="T38" s="5">
        <v>8</v>
      </c>
      <c r="U38" s="5">
        <v>9</v>
      </c>
      <c r="V38" s="5">
        <v>10</v>
      </c>
      <c r="W38" s="5">
        <v>11</v>
      </c>
      <c r="X38" s="5">
        <v>12</v>
      </c>
      <c r="Y38" s="5">
        <v>13</v>
      </c>
      <c r="Z38" s="5">
        <v>14</v>
      </c>
      <c r="AA38" s="5">
        <v>15</v>
      </c>
      <c r="AB38" s="5">
        <v>16</v>
      </c>
      <c r="AC38" s="5"/>
      <c r="AD38" s="5"/>
    </row>
    <row r="39" spans="2:30" hidden="1" x14ac:dyDescent="0.25">
      <c r="B39" s="24"/>
      <c r="C39" s="27"/>
      <c r="D39" s="5"/>
      <c r="E39" s="5"/>
      <c r="F39" s="5"/>
      <c r="G39" s="5" t="str">
        <f>CONCATENATE($C34,"_",$C35,"_",G37)</f>
        <v>1_2_2012</v>
      </c>
      <c r="H39" s="5" t="str">
        <f>CONCATENATE($C34,"_",$C35,"_",H37)</f>
        <v>1_2_2018</v>
      </c>
      <c r="I39" s="27"/>
      <c r="J39" s="5"/>
      <c r="K39" s="5"/>
      <c r="L39" s="5"/>
      <c r="M39" s="5" t="str">
        <f>IF($G37+M38&gt;$H37,0,CONCATENATE($C34,"_",$C35,"_",$G37+M38))</f>
        <v>1_2_2013</v>
      </c>
      <c r="N39" s="5" t="str">
        <f t="shared" ref="N39:AB39" si="11">IF($G37+N38&gt;$H37,0,CONCATENATE($C34,"_",$C35,"_",$G37+N38))</f>
        <v>1_2_2014</v>
      </c>
      <c r="O39" s="5" t="str">
        <f t="shared" si="11"/>
        <v>1_2_2015</v>
      </c>
      <c r="P39" s="5" t="str">
        <f t="shared" si="11"/>
        <v>1_2_2016</v>
      </c>
      <c r="Q39" s="5" t="str">
        <f t="shared" si="11"/>
        <v>1_2_2017</v>
      </c>
      <c r="R39" s="5" t="str">
        <f t="shared" si="11"/>
        <v>1_2_2018</v>
      </c>
      <c r="S39" s="5">
        <f t="shared" si="11"/>
        <v>0</v>
      </c>
      <c r="T39" s="5">
        <f t="shared" si="11"/>
        <v>0</v>
      </c>
      <c r="U39" s="5">
        <f t="shared" si="11"/>
        <v>0</v>
      </c>
      <c r="V39" s="5">
        <f t="shared" si="11"/>
        <v>0</v>
      </c>
      <c r="W39" s="5">
        <f t="shared" si="11"/>
        <v>0</v>
      </c>
      <c r="X39" s="5">
        <f t="shared" si="11"/>
        <v>0</v>
      </c>
      <c r="Y39" s="5">
        <f t="shared" si="11"/>
        <v>0</v>
      </c>
      <c r="Z39" s="5">
        <f t="shared" si="11"/>
        <v>0</v>
      </c>
      <c r="AA39" s="5">
        <f t="shared" si="11"/>
        <v>0</v>
      </c>
      <c r="AB39" s="5">
        <f t="shared" si="11"/>
        <v>0</v>
      </c>
      <c r="AC39" s="5"/>
      <c r="AD39" s="5"/>
    </row>
    <row r="40" spans="2:30" hidden="1" x14ac:dyDescent="0.25">
      <c r="B40" s="24"/>
      <c r="C40" s="27"/>
      <c r="D40" s="5"/>
      <c r="E40" s="5"/>
      <c r="F40" s="5" t="s">
        <v>23</v>
      </c>
      <c r="G40" s="28"/>
      <c r="H40" s="28"/>
      <c r="I40" s="27"/>
      <c r="J40" s="5"/>
      <c r="K40" s="5"/>
      <c r="L40" s="5" t="s">
        <v>23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2:30" x14ac:dyDescent="0.25">
      <c r="B41" s="114" t="s">
        <v>31</v>
      </c>
      <c r="C41" s="115" t="s">
        <v>21</v>
      </c>
      <c r="D41" s="103" t="s">
        <v>84</v>
      </c>
      <c r="E41" s="54"/>
      <c r="F41" s="5">
        <f>MATCH($D41,FAC_TOTALS_APTA!$A$2:$AV$2,)</f>
        <v>12</v>
      </c>
      <c r="G41" s="28">
        <f>VLOOKUP(G39,FAC_TOTALS_APTA!$A$4:$AV$126,$F41,FALSE)</f>
        <v>4140949.1879227501</v>
      </c>
      <c r="H41" s="28">
        <f>VLOOKUP(H39,FAC_TOTALS_APTA!$A$4:$AV$126,$F41,FALSE)</f>
        <v>5087908.4121240098</v>
      </c>
      <c r="I41" s="29">
        <f>IFERROR(H41/G41-1,"-")</f>
        <v>0.22868168171758918</v>
      </c>
      <c r="J41" s="30" t="str">
        <f>IF(C41="Log","_log","")</f>
        <v>_log</v>
      </c>
      <c r="K41" s="30" t="str">
        <f>CONCATENATE(D41,J41,"_FAC")</f>
        <v>VRM_ADJ_log_FAC</v>
      </c>
      <c r="L41" s="5">
        <f>MATCH($K41,FAC_TOTALS_APTA!$A$2:$AT$2,)</f>
        <v>26</v>
      </c>
      <c r="M41" s="28">
        <f>IF(M39=0,0,VLOOKUP(M39,FAC_TOTALS_APTA!$A$4:$AV$126,$L41,FALSE))</f>
        <v>6596003.1484784698</v>
      </c>
      <c r="N41" s="28">
        <f>IF(N39=0,0,VLOOKUP(N39,FAC_TOTALS_APTA!$A$4:$AV$126,$L41,FALSE))</f>
        <v>1462224.5789777201</v>
      </c>
      <c r="O41" s="28">
        <f>IF(O39=0,0,VLOOKUP(O39,FAC_TOTALS_APTA!$A$4:$AV$126,$L41,FALSE))</f>
        <v>711178.47886670299</v>
      </c>
      <c r="P41" s="28">
        <f>IF(P39=0,0,VLOOKUP(P39,FAC_TOTALS_APTA!$A$4:$AV$126,$L41,FALSE))</f>
        <v>1764770.4331235599</v>
      </c>
      <c r="Q41" s="28">
        <f>IF(Q39=0,0,VLOOKUP(Q39,FAC_TOTALS_APTA!$A$4:$AV$126,$L41,FALSE))</f>
        <v>166011.93690471799</v>
      </c>
      <c r="R41" s="28">
        <f>IF(R39=0,0,VLOOKUP(R39,FAC_TOTALS_APTA!$A$4:$AV$126,$L41,FALSE))</f>
        <v>1988406.2445702499</v>
      </c>
      <c r="S41" s="28">
        <f>IF(S39=0,0,VLOOKUP(S39,FAC_TOTALS_APTA!$A$4:$AV$126,$L41,FALSE))</f>
        <v>0</v>
      </c>
      <c r="T41" s="28">
        <f>IF(T39=0,0,VLOOKUP(T39,FAC_TOTALS_APTA!$A$4:$AV$126,$L41,FALSE))</f>
        <v>0</v>
      </c>
      <c r="U41" s="28">
        <f>IF(U39=0,0,VLOOKUP(U39,FAC_TOTALS_APTA!$A$4:$AV$126,$L41,FALSE))</f>
        <v>0</v>
      </c>
      <c r="V41" s="28">
        <f>IF(V39=0,0,VLOOKUP(V39,FAC_TOTALS_APTA!$A$4:$AV$126,$L41,FALSE))</f>
        <v>0</v>
      </c>
      <c r="W41" s="28">
        <f>IF(W39=0,0,VLOOKUP(W39,FAC_TOTALS_APTA!$A$4:$AV$126,$L41,FALSE))</f>
        <v>0</v>
      </c>
      <c r="X41" s="28">
        <f>IF(X39=0,0,VLOOKUP(X39,FAC_TOTALS_APTA!$A$4:$AV$126,$L41,FALSE))</f>
        <v>0</v>
      </c>
      <c r="Y41" s="28">
        <f>IF(Y39=0,0,VLOOKUP(Y39,FAC_TOTALS_APTA!$A$4:$AV$126,$L41,FALSE))</f>
        <v>0</v>
      </c>
      <c r="Z41" s="28">
        <f>IF(Z39=0,0,VLOOKUP(Z39,FAC_TOTALS_APTA!$A$4:$AV$126,$L41,FALSE))</f>
        <v>0</v>
      </c>
      <c r="AA41" s="28">
        <f>IF(AA39=0,0,VLOOKUP(AA39,FAC_TOTALS_APTA!$A$4:$AV$126,$L41,FALSE))</f>
        <v>0</v>
      </c>
      <c r="AB41" s="28">
        <f>IF(AB39=0,0,VLOOKUP(AB39,FAC_TOTALS_APTA!$A$4:$AV$126,$L41,FALSE))</f>
        <v>0</v>
      </c>
      <c r="AC41" s="31">
        <f>SUM(M41:AB41)</f>
        <v>12688594.820921421</v>
      </c>
      <c r="AD41" s="32">
        <f>AC41/G55</f>
        <v>0.1512838000486397</v>
      </c>
    </row>
    <row r="42" spans="2:30" x14ac:dyDescent="0.25">
      <c r="B42" s="114" t="s">
        <v>52</v>
      </c>
      <c r="C42" s="115" t="s">
        <v>21</v>
      </c>
      <c r="D42" s="103" t="s">
        <v>86</v>
      </c>
      <c r="E42" s="54"/>
      <c r="F42" s="5">
        <f>MATCH($D42,FAC_TOTALS_APTA!$A$2:$AV$2,)</f>
        <v>14</v>
      </c>
      <c r="G42" s="53">
        <f>VLOOKUP(G39,FAC_TOTALS_APTA!$A$4:$AV$126,$F42,FALSE)</f>
        <v>1.16958096107573</v>
      </c>
      <c r="H42" s="53">
        <f>VLOOKUP(H39,FAC_TOTALS_APTA!$A$4:$AV$126,$F42,FALSE)</f>
        <v>1.2557276465082501</v>
      </c>
      <c r="I42" s="29">
        <f t="shared" ref="I42:I53" si="12">IFERROR(H42/G42-1,"-")</f>
        <v>7.3656025790028279E-2</v>
      </c>
      <c r="J42" s="30" t="str">
        <f t="shared" ref="J42:J50" si="13">IF(C42="Log","_log","")</f>
        <v>_log</v>
      </c>
      <c r="K42" s="30" t="str">
        <f t="shared" ref="K42:K53" si="14">CONCATENATE(D42,J42,"_FAC")</f>
        <v>FARE_per_UPT_cleaned_2018_RAIL_log_FAC</v>
      </c>
      <c r="L42" s="5">
        <f>MATCH($K42,FAC_TOTALS_APTA!$A$2:$AT$2,)</f>
        <v>28</v>
      </c>
      <c r="M42" s="28">
        <f>IF(M39=0,0,VLOOKUP(M39,FAC_TOTALS_APTA!$A$4:$AV$126,$L42,FALSE))</f>
        <v>-592412.91055496002</v>
      </c>
      <c r="N42" s="28">
        <f>IF(N39=0,0,VLOOKUP(N39,FAC_TOTALS_APTA!$A$4:$AV$126,$L42,FALSE))</f>
        <v>30248.604094234499</v>
      </c>
      <c r="O42" s="28">
        <f>IF(O39=0,0,VLOOKUP(O39,FAC_TOTALS_APTA!$A$4:$AV$126,$L42,FALSE))</f>
        <v>-269604.57316747901</v>
      </c>
      <c r="P42" s="28">
        <f>IF(P39=0,0,VLOOKUP(P39,FAC_TOTALS_APTA!$A$4:$AV$126,$L42,FALSE))</f>
        <v>468520.541900985</v>
      </c>
      <c r="Q42" s="28">
        <f>IF(Q39=0,0,VLOOKUP(Q39,FAC_TOTALS_APTA!$A$4:$AV$126,$L42,FALSE))</f>
        <v>-174021.005608109</v>
      </c>
      <c r="R42" s="28">
        <f>IF(R39=0,0,VLOOKUP(R39,FAC_TOTALS_APTA!$A$4:$AV$126,$L42,FALSE))</f>
        <v>89754.525470487395</v>
      </c>
      <c r="S42" s="28">
        <f>IF(S39=0,0,VLOOKUP(S39,FAC_TOTALS_APTA!$A$4:$AV$126,$L42,FALSE))</f>
        <v>0</v>
      </c>
      <c r="T42" s="28">
        <f>IF(T39=0,0,VLOOKUP(T39,FAC_TOTALS_APTA!$A$4:$AV$126,$L42,FALSE))</f>
        <v>0</v>
      </c>
      <c r="U42" s="28">
        <f>IF(U39=0,0,VLOOKUP(U39,FAC_TOTALS_APTA!$A$4:$AV$126,$L42,FALSE))</f>
        <v>0</v>
      </c>
      <c r="V42" s="28">
        <f>IF(V39=0,0,VLOOKUP(V39,FAC_TOTALS_APTA!$A$4:$AV$126,$L42,FALSE))</f>
        <v>0</v>
      </c>
      <c r="W42" s="28">
        <f>IF(W39=0,0,VLOOKUP(W39,FAC_TOTALS_APTA!$A$4:$AV$126,$L42,FALSE))</f>
        <v>0</v>
      </c>
      <c r="X42" s="28">
        <f>IF(X39=0,0,VLOOKUP(X39,FAC_TOTALS_APTA!$A$4:$AV$126,$L42,FALSE))</f>
        <v>0</v>
      </c>
      <c r="Y42" s="28">
        <f>IF(Y39=0,0,VLOOKUP(Y39,FAC_TOTALS_APTA!$A$4:$AV$126,$L42,FALSE))</f>
        <v>0</v>
      </c>
      <c r="Z42" s="28">
        <f>IF(Z39=0,0,VLOOKUP(Z39,FAC_TOTALS_APTA!$A$4:$AV$126,$L42,FALSE))</f>
        <v>0</v>
      </c>
      <c r="AA42" s="28">
        <f>IF(AA39=0,0,VLOOKUP(AA39,FAC_TOTALS_APTA!$A$4:$AV$126,$L42,FALSE))</f>
        <v>0</v>
      </c>
      <c r="AB42" s="28">
        <f>IF(AB39=0,0,VLOOKUP(AB39,FAC_TOTALS_APTA!$A$4:$AV$126,$L42,FALSE))</f>
        <v>0</v>
      </c>
      <c r="AC42" s="31">
        <f t="shared" ref="AC42:AC53" si="15">SUM(M42:AB42)</f>
        <v>-447514.81786484108</v>
      </c>
      <c r="AD42" s="32">
        <f>AC42/G55</f>
        <v>-5.3356374902159311E-3</v>
      </c>
    </row>
    <row r="43" spans="2:30" x14ac:dyDescent="0.25">
      <c r="B43" s="114" t="s">
        <v>79</v>
      </c>
      <c r="C43" s="115"/>
      <c r="D43" s="103" t="s">
        <v>77</v>
      </c>
      <c r="E43" s="117"/>
      <c r="F43" s="103" t="e">
        <f>MATCH($D43,FAC_TOTALS_APTA!$A$2:$AV$2,)</f>
        <v>#N/A</v>
      </c>
      <c r="G43" s="116" t="e">
        <f>VLOOKUP(G39,FAC_TOTALS_APTA!$A$4:$AV$126,$F43,FALSE)</f>
        <v>#REF!</v>
      </c>
      <c r="H43" s="116" t="e">
        <f>VLOOKUP(H39,FAC_TOTALS_APTA!$A$4:$AV$126,$F43,FALSE)</f>
        <v>#REF!</v>
      </c>
      <c r="I43" s="29" t="str">
        <f>IFERROR(H43/G43-1,"-")</f>
        <v>-</v>
      </c>
      <c r="J43" s="119" t="str">
        <f t="shared" si="13"/>
        <v/>
      </c>
      <c r="K43" s="119" t="str">
        <f t="shared" si="14"/>
        <v>RESTRUCTURE_FAC</v>
      </c>
      <c r="L43" s="103" t="e">
        <f>MATCH($K43,FAC_TOTALS_APTA!$A$2:$AT$2,)</f>
        <v>#N/A</v>
      </c>
      <c r="M43" s="116" t="e">
        <f>IF(M39=0,0,VLOOKUP(M39,FAC_TOTALS_APTA!$A$4:$AV$126,$L43,FALSE))</f>
        <v>#REF!</v>
      </c>
      <c r="N43" s="116" t="e">
        <f>IF(N39=0,0,VLOOKUP(N39,FAC_TOTALS_APTA!$A$4:$AV$126,$L43,FALSE))</f>
        <v>#REF!</v>
      </c>
      <c r="O43" s="116" t="e">
        <f>IF(O39=0,0,VLOOKUP(O39,FAC_TOTALS_APTA!$A$4:$AV$126,$L43,FALSE))</f>
        <v>#REF!</v>
      </c>
      <c r="P43" s="116" t="e">
        <f>IF(P39=0,0,VLOOKUP(P39,FAC_TOTALS_APTA!$A$4:$AV$126,$L43,FALSE))</f>
        <v>#REF!</v>
      </c>
      <c r="Q43" s="116" t="e">
        <f>IF(Q39=0,0,VLOOKUP(Q39,FAC_TOTALS_APTA!$A$4:$AV$126,$L43,FALSE))</f>
        <v>#REF!</v>
      </c>
      <c r="R43" s="116" t="e">
        <f>IF(R39=0,0,VLOOKUP(R39,FAC_TOTALS_APTA!$A$4:$AV$126,$L43,FALSE))</f>
        <v>#REF!</v>
      </c>
      <c r="S43" s="116">
        <f>IF(S39=0,0,VLOOKUP(S39,FAC_TOTALS_APTA!$A$4:$AV$126,$L43,FALSE))</f>
        <v>0</v>
      </c>
      <c r="T43" s="116">
        <f>IF(T39=0,0,VLOOKUP(T39,FAC_TOTALS_APTA!$A$4:$AV$126,$L43,FALSE))</f>
        <v>0</v>
      </c>
      <c r="U43" s="116">
        <f>IF(U39=0,0,VLOOKUP(U39,FAC_TOTALS_APTA!$A$4:$AV$126,$L43,FALSE))</f>
        <v>0</v>
      </c>
      <c r="V43" s="116">
        <f>IF(V39=0,0,VLOOKUP(V39,FAC_TOTALS_APTA!$A$4:$AV$126,$L43,FALSE))</f>
        <v>0</v>
      </c>
      <c r="W43" s="116">
        <f>IF(W39=0,0,VLOOKUP(W39,FAC_TOTALS_APTA!$A$4:$AV$126,$L43,FALSE))</f>
        <v>0</v>
      </c>
      <c r="X43" s="116">
        <f>IF(X39=0,0,VLOOKUP(X39,FAC_TOTALS_APTA!$A$4:$AV$126,$L43,FALSE))</f>
        <v>0</v>
      </c>
      <c r="Y43" s="116">
        <f>IF(Y39=0,0,VLOOKUP(Y39,FAC_TOTALS_APTA!$A$4:$AV$126,$L43,FALSE))</f>
        <v>0</v>
      </c>
      <c r="Z43" s="116">
        <f>IF(Z39=0,0,VLOOKUP(Z39,FAC_TOTALS_APTA!$A$4:$AV$126,$L43,FALSE))</f>
        <v>0</v>
      </c>
      <c r="AA43" s="116">
        <f>IF(AA39=0,0,VLOOKUP(AA39,FAC_TOTALS_APTA!$A$4:$AV$126,$L43,FALSE))</f>
        <v>0</v>
      </c>
      <c r="AB43" s="116">
        <f>IF(AB39=0,0,VLOOKUP(AB39,FAC_TOTALS_APTA!$A$4:$AV$126,$L43,FALSE))</f>
        <v>0</v>
      </c>
      <c r="AC43" s="120" t="e">
        <f t="shared" si="15"/>
        <v>#REF!</v>
      </c>
      <c r="AD43" s="121" t="e">
        <f>AC43/G56</f>
        <v>#REF!</v>
      </c>
    </row>
    <row r="44" spans="2:30" x14ac:dyDescent="0.25">
      <c r="B44" s="114" t="s">
        <v>80</v>
      </c>
      <c r="C44" s="115"/>
      <c r="D44" s="103" t="s">
        <v>76</v>
      </c>
      <c r="E44" s="117"/>
      <c r="F44" s="103">
        <f>MATCH($D44,FAC_TOTALS_APTA!$A$2:$AV$2,)</f>
        <v>21</v>
      </c>
      <c r="G44" s="53">
        <f>VLOOKUP(G39,FAC_TOTALS_APTA!$A$4:$AV$126,$F44,FALSE)</f>
        <v>0</v>
      </c>
      <c r="H44" s="53">
        <f>VLOOKUP(H39,FAC_TOTALS_APTA!$A$4:$AV$126,$F44,FALSE)</f>
        <v>0</v>
      </c>
      <c r="I44" s="29" t="str">
        <f>IFERROR(H44/G44-1,"-")</f>
        <v>-</v>
      </c>
      <c r="J44" s="30" t="str">
        <f t="shared" si="13"/>
        <v/>
      </c>
      <c r="K44" s="30" t="str">
        <f t="shared" si="14"/>
        <v>MAINTENANCE_WMATA_FAC</v>
      </c>
      <c r="L44" s="5">
        <f>MATCH($K44,FAC_TOTALS_APTA!$A$2:$AT$2,)</f>
        <v>35</v>
      </c>
      <c r="M44" s="28">
        <f>IF(M40=0,0,VLOOKUP(M40,FAC_TOTALS_APTA!$A$4:$AV$126,$L44,FALSE))</f>
        <v>0</v>
      </c>
      <c r="N44" s="28">
        <f>IF(N40=0,0,VLOOKUP(N40,FAC_TOTALS_APTA!$A$4:$AV$126,$L44,FALSE))</f>
        <v>0</v>
      </c>
      <c r="O44" s="28">
        <f>IF(O40=0,0,VLOOKUP(O40,FAC_TOTALS_APTA!$A$4:$AV$126,$L44,FALSE))</f>
        <v>0</v>
      </c>
      <c r="P44" s="28">
        <f>IF(P40=0,0,VLOOKUP(P40,FAC_TOTALS_APTA!$A$4:$AV$126,$L44,FALSE))</f>
        <v>0</v>
      </c>
      <c r="Q44" s="28">
        <f>IF(Q40=0,0,VLOOKUP(Q40,FAC_TOTALS_APTA!$A$4:$AV$126,$L44,FALSE))</f>
        <v>0</v>
      </c>
      <c r="R44" s="28">
        <f>IF(R40=0,0,VLOOKUP(R40,FAC_TOTALS_APTA!$A$4:$AV$126,$L44,FALSE))</f>
        <v>0</v>
      </c>
      <c r="S44" s="28">
        <f>IF(S40=0,0,VLOOKUP(S40,FAC_TOTALS_APTA!$A$4:$AV$126,$L44,FALSE))</f>
        <v>0</v>
      </c>
      <c r="T44" s="28">
        <f>IF(T40=0,0,VLOOKUP(T40,FAC_TOTALS_APTA!$A$4:$AV$126,$L44,FALSE))</f>
        <v>0</v>
      </c>
      <c r="U44" s="28">
        <f>IF(U40=0,0,VLOOKUP(U40,FAC_TOTALS_APTA!$A$4:$AV$126,$L44,FALSE))</f>
        <v>0</v>
      </c>
      <c r="V44" s="28">
        <f>IF(V40=0,0,VLOOKUP(V40,FAC_TOTALS_APTA!$A$4:$AV$126,$L44,FALSE))</f>
        <v>0</v>
      </c>
      <c r="W44" s="28">
        <f>IF(W40=0,0,VLOOKUP(W40,FAC_TOTALS_APTA!$A$4:$AV$126,$L44,FALSE))</f>
        <v>0</v>
      </c>
      <c r="X44" s="28">
        <f>IF(X40=0,0,VLOOKUP(X40,FAC_TOTALS_APTA!$A$4:$AV$126,$L44,FALSE))</f>
        <v>0</v>
      </c>
      <c r="Y44" s="28">
        <f>IF(Y40=0,0,VLOOKUP(Y40,FAC_TOTALS_APTA!$A$4:$AV$126,$L44,FALSE))</f>
        <v>0</v>
      </c>
      <c r="Z44" s="28">
        <f>IF(Z40=0,0,VLOOKUP(Z40,FAC_TOTALS_APTA!$A$4:$AV$126,$L44,FALSE))</f>
        <v>0</v>
      </c>
      <c r="AA44" s="28">
        <f>IF(AA40=0,0,VLOOKUP(AA40,FAC_TOTALS_APTA!$A$4:$AV$126,$L44,FALSE))</f>
        <v>0</v>
      </c>
      <c r="AB44" s="28">
        <f>IF(AB40=0,0,VLOOKUP(AB40,FAC_TOTALS_APTA!$A$4:$AV$126,$L44,FALSE))</f>
        <v>0</v>
      </c>
      <c r="AC44" s="31">
        <f t="shared" si="15"/>
        <v>0</v>
      </c>
      <c r="AD44" s="32">
        <f>AC44/G56</f>
        <v>0</v>
      </c>
    </row>
    <row r="45" spans="2:30" x14ac:dyDescent="0.25">
      <c r="B45" s="114" t="s">
        <v>48</v>
      </c>
      <c r="C45" s="115" t="s">
        <v>21</v>
      </c>
      <c r="D45" s="103" t="s">
        <v>8</v>
      </c>
      <c r="E45" s="54"/>
      <c r="F45" s="5">
        <f>MATCH($D45,FAC_TOTALS_APTA!$A$2:$AV$2,)</f>
        <v>15</v>
      </c>
      <c r="G45" s="28">
        <f>VLOOKUP(G39,FAC_TOTALS_APTA!$A$4:$AV$126,$F45,FALSE)</f>
        <v>2873847.8133243402</v>
      </c>
      <c r="H45" s="28">
        <f>VLOOKUP(H39,FAC_TOTALS_APTA!$A$4:$AV$126,$F45,FALSE)</f>
        <v>3045539.4790095701</v>
      </c>
      <c r="I45" s="29">
        <f t="shared" si="12"/>
        <v>5.974278279079237E-2</v>
      </c>
      <c r="J45" s="30" t="str">
        <f t="shared" si="13"/>
        <v>_log</v>
      </c>
      <c r="K45" s="30" t="str">
        <f t="shared" si="14"/>
        <v>POP_EMP_log_FAC</v>
      </c>
      <c r="L45" s="5">
        <f>MATCH($K45,FAC_TOTALS_APTA!$A$2:$AT$2,)</f>
        <v>29</v>
      </c>
      <c r="M45" s="28">
        <f>IF(M39=0,0,VLOOKUP(M39,FAC_TOTALS_APTA!$A$4:$AV$126,$L45,FALSE))</f>
        <v>256076.875662776</v>
      </c>
      <c r="N45" s="28">
        <f>IF(N39=0,0,VLOOKUP(N39,FAC_TOTALS_APTA!$A$4:$AV$126,$L45,FALSE))</f>
        <v>215829.74825872199</v>
      </c>
      <c r="O45" s="28">
        <f>IF(O39=0,0,VLOOKUP(O39,FAC_TOTALS_APTA!$A$4:$AV$126,$L45,FALSE))</f>
        <v>235364.14313654401</v>
      </c>
      <c r="P45" s="28">
        <f>IF(P39=0,0,VLOOKUP(P39,FAC_TOTALS_APTA!$A$4:$AV$126,$L45,FALSE))</f>
        <v>193362.227073104</v>
      </c>
      <c r="Q45" s="28">
        <f>IF(Q39=0,0,VLOOKUP(Q39,FAC_TOTALS_APTA!$A$4:$AV$126,$L45,FALSE))</f>
        <v>199822.60413736801</v>
      </c>
      <c r="R45" s="28">
        <f>IF(R39=0,0,VLOOKUP(R39,FAC_TOTALS_APTA!$A$4:$AV$126,$L45,FALSE))</f>
        <v>177714.97604290099</v>
      </c>
      <c r="S45" s="28">
        <f>IF(S39=0,0,VLOOKUP(S39,FAC_TOTALS_APTA!$A$4:$AV$126,$L45,FALSE))</f>
        <v>0</v>
      </c>
      <c r="T45" s="28">
        <f>IF(T39=0,0,VLOOKUP(T39,FAC_TOTALS_APTA!$A$4:$AV$126,$L45,FALSE))</f>
        <v>0</v>
      </c>
      <c r="U45" s="28">
        <f>IF(U39=0,0,VLOOKUP(U39,FAC_TOTALS_APTA!$A$4:$AV$126,$L45,FALSE))</f>
        <v>0</v>
      </c>
      <c r="V45" s="28">
        <f>IF(V39=0,0,VLOOKUP(V39,FAC_TOTALS_APTA!$A$4:$AV$126,$L45,FALSE))</f>
        <v>0</v>
      </c>
      <c r="W45" s="28">
        <f>IF(W39=0,0,VLOOKUP(W39,FAC_TOTALS_APTA!$A$4:$AV$126,$L45,FALSE))</f>
        <v>0</v>
      </c>
      <c r="X45" s="28">
        <f>IF(X39=0,0,VLOOKUP(X39,FAC_TOTALS_APTA!$A$4:$AV$126,$L45,FALSE))</f>
        <v>0</v>
      </c>
      <c r="Y45" s="28">
        <f>IF(Y39=0,0,VLOOKUP(Y39,FAC_TOTALS_APTA!$A$4:$AV$126,$L45,FALSE))</f>
        <v>0</v>
      </c>
      <c r="Z45" s="28">
        <f>IF(Z39=0,0,VLOOKUP(Z39,FAC_TOTALS_APTA!$A$4:$AV$126,$L45,FALSE))</f>
        <v>0</v>
      </c>
      <c r="AA45" s="28">
        <f>IF(AA39=0,0,VLOOKUP(AA39,FAC_TOTALS_APTA!$A$4:$AV$126,$L45,FALSE))</f>
        <v>0</v>
      </c>
      <c r="AB45" s="28">
        <f>IF(AB39=0,0,VLOOKUP(AB39,FAC_TOTALS_APTA!$A$4:$AV$126,$L45,FALSE))</f>
        <v>0</v>
      </c>
      <c r="AC45" s="31">
        <f t="shared" si="15"/>
        <v>1278170.574311415</v>
      </c>
      <c r="AD45" s="32">
        <f>AC45/G55</f>
        <v>1.5239394457875926E-2</v>
      </c>
    </row>
    <row r="46" spans="2:30" x14ac:dyDescent="0.25">
      <c r="B46" s="24" t="s">
        <v>72</v>
      </c>
      <c r="C46" s="115"/>
      <c r="D46" s="103" t="s">
        <v>71</v>
      </c>
      <c r="E46" s="54"/>
      <c r="F46" s="5">
        <f>MATCH($D46,FAC_TOTALS_APTA!$A$2:$AV$2,)</f>
        <v>16</v>
      </c>
      <c r="G46" s="53">
        <f>VLOOKUP(G39,FAC_TOTALS_APTA!$A$4:$AV$126,$F46,FALSE)</f>
        <v>0.34747122969710198</v>
      </c>
      <c r="H46" s="53">
        <f>VLOOKUP(H39,FAC_TOTALS_APTA!$A$4:$AV$126,$F46,FALSE)</f>
        <v>0.34064764087298799</v>
      </c>
      <c r="I46" s="29">
        <f t="shared" si="12"/>
        <v>-1.963785269376761E-2</v>
      </c>
      <c r="J46" s="30" t="str">
        <f t="shared" si="13"/>
        <v/>
      </c>
      <c r="K46" s="30" t="str">
        <f t="shared" si="14"/>
        <v>TSD_POP_EMP_PCT_FAC</v>
      </c>
      <c r="L46" s="5">
        <f>MATCH($K46,FAC_TOTALS_APTA!$A$2:$AT$2,)</f>
        <v>30</v>
      </c>
      <c r="M46" s="28">
        <f>IF(M39=0,0,VLOOKUP(M39,FAC_TOTALS_APTA!$A$4:$AV$126,$L46,FALSE))</f>
        <v>-121242.829654313</v>
      </c>
      <c r="N46" s="28">
        <f>IF(N39=0,0,VLOOKUP(N39,FAC_TOTALS_APTA!$A$4:$AV$126,$L46,FALSE))</f>
        <v>-181907.57251676399</v>
      </c>
      <c r="O46" s="28">
        <f>IF(O39=0,0,VLOOKUP(O39,FAC_TOTALS_APTA!$A$4:$AV$126,$L46,FALSE))</f>
        <v>-19624.133727901299</v>
      </c>
      <c r="P46" s="28">
        <f>IF(P39=0,0,VLOOKUP(P39,FAC_TOTALS_APTA!$A$4:$AV$126,$L46,FALSE))</f>
        <v>-288665.66451134899</v>
      </c>
      <c r="Q46" s="28">
        <f>IF(Q39=0,0,VLOOKUP(Q39,FAC_TOTALS_APTA!$A$4:$AV$126,$L46,FALSE))</f>
        <v>-219543.23139989399</v>
      </c>
      <c r="R46" s="28">
        <f>IF(R39=0,0,VLOOKUP(R39,FAC_TOTALS_APTA!$A$4:$AV$126,$L46,FALSE))</f>
        <v>228496.93147350301</v>
      </c>
      <c r="S46" s="28">
        <f>IF(S39=0,0,VLOOKUP(S39,FAC_TOTALS_APTA!$A$4:$AV$126,$L46,FALSE))</f>
        <v>0</v>
      </c>
      <c r="T46" s="28">
        <f>IF(T39=0,0,VLOOKUP(T39,FAC_TOTALS_APTA!$A$4:$AV$126,$L46,FALSE))</f>
        <v>0</v>
      </c>
      <c r="U46" s="28">
        <f>IF(U39=0,0,VLOOKUP(U39,FAC_TOTALS_APTA!$A$4:$AV$126,$L46,FALSE))</f>
        <v>0</v>
      </c>
      <c r="V46" s="28">
        <f>IF(V39=0,0,VLOOKUP(V39,FAC_TOTALS_APTA!$A$4:$AV$126,$L46,FALSE))</f>
        <v>0</v>
      </c>
      <c r="W46" s="28">
        <f>IF(W39=0,0,VLOOKUP(W39,FAC_TOTALS_APTA!$A$4:$AV$126,$L46,FALSE))</f>
        <v>0</v>
      </c>
      <c r="X46" s="28">
        <f>IF(X39=0,0,VLOOKUP(X39,FAC_TOTALS_APTA!$A$4:$AV$126,$L46,FALSE))</f>
        <v>0</v>
      </c>
      <c r="Y46" s="28">
        <f>IF(Y39=0,0,VLOOKUP(Y39,FAC_TOTALS_APTA!$A$4:$AV$126,$L46,FALSE))</f>
        <v>0</v>
      </c>
      <c r="Z46" s="28">
        <f>IF(Z39=0,0,VLOOKUP(Z39,FAC_TOTALS_APTA!$A$4:$AV$126,$L46,FALSE))</f>
        <v>0</v>
      </c>
      <c r="AA46" s="28">
        <f>IF(AA39=0,0,VLOOKUP(AA39,FAC_TOTALS_APTA!$A$4:$AV$126,$L46,FALSE))</f>
        <v>0</v>
      </c>
      <c r="AB46" s="28">
        <f>IF(AB39=0,0,VLOOKUP(AB39,FAC_TOTALS_APTA!$A$4:$AV$126,$L46,FALSE))</f>
        <v>0</v>
      </c>
      <c r="AC46" s="31">
        <f t="shared" si="15"/>
        <v>-602486.50033671828</v>
      </c>
      <c r="AD46" s="32">
        <f>AC46/G55</f>
        <v>-7.183336573933244E-3</v>
      </c>
    </row>
    <row r="47" spans="2:30" x14ac:dyDescent="0.2">
      <c r="B47" s="114" t="s">
        <v>49</v>
      </c>
      <c r="C47" s="115" t="s">
        <v>21</v>
      </c>
      <c r="D47" s="123" t="s">
        <v>81</v>
      </c>
      <c r="E47" s="54"/>
      <c r="F47" s="5">
        <f>MATCH($D47,FAC_TOTALS_APTA!$A$2:$AV$2,)</f>
        <v>17</v>
      </c>
      <c r="G47" s="33">
        <f>VLOOKUP(G39,FAC_TOTALS_APTA!$A$4:$AV$126,$F47,FALSE)</f>
        <v>4.0037531914838302</v>
      </c>
      <c r="H47" s="33">
        <f>VLOOKUP(H39,FAC_TOTALS_APTA!$A$4:$AV$126,$F47,FALSE)</f>
        <v>2.8674048087374802</v>
      </c>
      <c r="I47" s="29">
        <f t="shared" si="12"/>
        <v>-0.28382078724618098</v>
      </c>
      <c r="J47" s="30" t="str">
        <f t="shared" si="13"/>
        <v>_log</v>
      </c>
      <c r="K47" s="30" t="str">
        <f t="shared" si="14"/>
        <v>GAS_PRICE_2018_log_FAC</v>
      </c>
      <c r="L47" s="5">
        <f>MATCH($K47,FAC_TOTALS_APTA!$A$2:$AT$2,)</f>
        <v>31</v>
      </c>
      <c r="M47" s="28">
        <f>IF(M39=0,0,VLOOKUP(M39,FAC_TOTALS_APTA!$A$4:$AV$126,$L47,FALSE))</f>
        <v>-369234.45933414699</v>
      </c>
      <c r="N47" s="28">
        <f>IF(N39=0,0,VLOOKUP(N39,FAC_TOTALS_APTA!$A$4:$AV$126,$L47,FALSE))</f>
        <v>-549047.96885860397</v>
      </c>
      <c r="O47" s="28">
        <f>IF(O39=0,0,VLOOKUP(O39,FAC_TOTALS_APTA!$A$4:$AV$126,$L47,FALSE))</f>
        <v>-2919728.1177499201</v>
      </c>
      <c r="P47" s="28">
        <f>IF(P39=0,0,VLOOKUP(P39,FAC_TOTALS_APTA!$A$4:$AV$126,$L47,FALSE))</f>
        <v>-1050418.15728639</v>
      </c>
      <c r="Q47" s="28">
        <f>IF(Q39=0,0,VLOOKUP(Q39,FAC_TOTALS_APTA!$A$4:$AV$126,$L47,FALSE))</f>
        <v>769857.46699472703</v>
      </c>
      <c r="R47" s="28">
        <f>IF(R39=0,0,VLOOKUP(R39,FAC_TOTALS_APTA!$A$4:$AV$126,$L47,FALSE))</f>
        <v>924833.798348204</v>
      </c>
      <c r="S47" s="28">
        <f>IF(S39=0,0,VLOOKUP(S39,FAC_TOTALS_APTA!$A$4:$AV$126,$L47,FALSE))</f>
        <v>0</v>
      </c>
      <c r="T47" s="28">
        <f>IF(T39=0,0,VLOOKUP(T39,FAC_TOTALS_APTA!$A$4:$AV$126,$L47,FALSE))</f>
        <v>0</v>
      </c>
      <c r="U47" s="28">
        <f>IF(U39=0,0,VLOOKUP(U39,FAC_TOTALS_APTA!$A$4:$AV$126,$L47,FALSE))</f>
        <v>0</v>
      </c>
      <c r="V47" s="28">
        <f>IF(V39=0,0,VLOOKUP(V39,FAC_TOTALS_APTA!$A$4:$AV$126,$L47,FALSE))</f>
        <v>0</v>
      </c>
      <c r="W47" s="28">
        <f>IF(W39=0,0,VLOOKUP(W39,FAC_TOTALS_APTA!$A$4:$AV$126,$L47,FALSE))</f>
        <v>0</v>
      </c>
      <c r="X47" s="28">
        <f>IF(X39=0,0,VLOOKUP(X39,FAC_TOTALS_APTA!$A$4:$AV$126,$L47,FALSE))</f>
        <v>0</v>
      </c>
      <c r="Y47" s="28">
        <f>IF(Y39=0,0,VLOOKUP(Y39,FAC_TOTALS_APTA!$A$4:$AV$126,$L47,FALSE))</f>
        <v>0</v>
      </c>
      <c r="Z47" s="28">
        <f>IF(Z39=0,0,VLOOKUP(Z39,FAC_TOTALS_APTA!$A$4:$AV$126,$L47,FALSE))</f>
        <v>0</v>
      </c>
      <c r="AA47" s="28">
        <f>IF(AA39=0,0,VLOOKUP(AA39,FAC_TOTALS_APTA!$A$4:$AV$126,$L47,FALSE))</f>
        <v>0</v>
      </c>
      <c r="AB47" s="28">
        <f>IF(AB39=0,0,VLOOKUP(AB39,FAC_TOTALS_APTA!$A$4:$AV$126,$L47,FALSE))</f>
        <v>0</v>
      </c>
      <c r="AC47" s="31">
        <f t="shared" si="15"/>
        <v>-3193737.4378861301</v>
      </c>
      <c r="AD47" s="32">
        <f>AC47/G55</f>
        <v>-3.807834853110504E-2</v>
      </c>
    </row>
    <row r="48" spans="2:30" x14ac:dyDescent="0.25">
      <c r="B48" s="114" t="s">
        <v>46</v>
      </c>
      <c r="C48" s="115" t="s">
        <v>21</v>
      </c>
      <c r="D48" s="103" t="s">
        <v>14</v>
      </c>
      <c r="E48" s="54"/>
      <c r="F48" s="5">
        <f>MATCH($D48,FAC_TOTALS_APTA!$A$2:$AV$2,)</f>
        <v>18</v>
      </c>
      <c r="G48" s="53">
        <f>VLOOKUP(G39,FAC_TOTALS_APTA!$A$4:$AV$126,$F48,FALSE)</f>
        <v>29075.687025196399</v>
      </c>
      <c r="H48" s="53">
        <f>VLOOKUP(H39,FAC_TOTALS_APTA!$A$4:$AV$126,$F48,FALSE)</f>
        <v>31798.715648167199</v>
      </c>
      <c r="I48" s="29">
        <f t="shared" si="12"/>
        <v>9.3653113703249025E-2</v>
      </c>
      <c r="J48" s="30" t="str">
        <f t="shared" si="13"/>
        <v>_log</v>
      </c>
      <c r="K48" s="30" t="str">
        <f t="shared" si="14"/>
        <v>TOTAL_MED_INC_INDIV_2018_log_FAC</v>
      </c>
      <c r="L48" s="5">
        <f>MATCH($K48,FAC_TOTALS_APTA!$A$2:$AT$2,)</f>
        <v>32</v>
      </c>
      <c r="M48" s="28">
        <f>IF(M39=0,0,VLOOKUP(M39,FAC_TOTALS_APTA!$A$4:$AV$126,$L48,FALSE))</f>
        <v>-381063.220489681</v>
      </c>
      <c r="N48" s="28">
        <f>IF(N39=0,0,VLOOKUP(N39,FAC_TOTALS_APTA!$A$4:$AV$126,$L48,FALSE))</f>
        <v>-48840.6056703832</v>
      </c>
      <c r="O48" s="28">
        <f>IF(O39=0,0,VLOOKUP(O39,FAC_TOTALS_APTA!$A$4:$AV$126,$L48,FALSE))</f>
        <v>-950436.99091868405</v>
      </c>
      <c r="P48" s="28">
        <f>IF(P39=0,0,VLOOKUP(P39,FAC_TOTALS_APTA!$A$4:$AV$126,$L48,FALSE))</f>
        <v>-330871.40366829798</v>
      </c>
      <c r="Q48" s="28">
        <f>IF(Q39=0,0,VLOOKUP(Q39,FAC_TOTALS_APTA!$A$4:$AV$126,$L48,FALSE))</f>
        <v>99629.665589666096</v>
      </c>
      <c r="R48" s="28">
        <f>IF(R39=0,0,VLOOKUP(R39,FAC_TOTALS_APTA!$A$4:$AV$126,$L48,FALSE))</f>
        <v>-68249.420174086001</v>
      </c>
      <c r="S48" s="28">
        <f>IF(S39=0,0,VLOOKUP(S39,FAC_TOTALS_APTA!$A$4:$AV$126,$L48,FALSE))</f>
        <v>0</v>
      </c>
      <c r="T48" s="28">
        <f>IF(T39=0,0,VLOOKUP(T39,FAC_TOTALS_APTA!$A$4:$AV$126,$L48,FALSE))</f>
        <v>0</v>
      </c>
      <c r="U48" s="28">
        <f>IF(U39=0,0,VLOOKUP(U39,FAC_TOTALS_APTA!$A$4:$AV$126,$L48,FALSE))</f>
        <v>0</v>
      </c>
      <c r="V48" s="28">
        <f>IF(V39=0,0,VLOOKUP(V39,FAC_TOTALS_APTA!$A$4:$AV$126,$L48,FALSE))</f>
        <v>0</v>
      </c>
      <c r="W48" s="28">
        <f>IF(W39=0,0,VLOOKUP(W39,FAC_TOTALS_APTA!$A$4:$AV$126,$L48,FALSE))</f>
        <v>0</v>
      </c>
      <c r="X48" s="28">
        <f>IF(X39=0,0,VLOOKUP(X39,FAC_TOTALS_APTA!$A$4:$AV$126,$L48,FALSE))</f>
        <v>0</v>
      </c>
      <c r="Y48" s="28">
        <f>IF(Y39=0,0,VLOOKUP(Y39,FAC_TOTALS_APTA!$A$4:$AV$126,$L48,FALSE))</f>
        <v>0</v>
      </c>
      <c r="Z48" s="28">
        <f>IF(Z39=0,0,VLOOKUP(Z39,FAC_TOTALS_APTA!$A$4:$AV$126,$L48,FALSE))</f>
        <v>0</v>
      </c>
      <c r="AA48" s="28">
        <f>IF(AA39=0,0,VLOOKUP(AA39,FAC_TOTALS_APTA!$A$4:$AV$126,$L48,FALSE))</f>
        <v>0</v>
      </c>
      <c r="AB48" s="28">
        <f>IF(AB39=0,0,VLOOKUP(AB39,FAC_TOTALS_APTA!$A$4:$AV$126,$L48,FALSE))</f>
        <v>0</v>
      </c>
      <c r="AC48" s="31">
        <f t="shared" si="15"/>
        <v>-1679831.9753314662</v>
      </c>
      <c r="AD48" s="32">
        <f>AC48/G55</f>
        <v>-2.0028330028502121E-2</v>
      </c>
    </row>
    <row r="49" spans="1:31" x14ac:dyDescent="0.25">
      <c r="B49" s="114" t="s">
        <v>62</v>
      </c>
      <c r="C49" s="115"/>
      <c r="D49" s="103" t="s">
        <v>9</v>
      </c>
      <c r="E49" s="54"/>
      <c r="F49" s="5">
        <f>MATCH($D49,FAC_TOTALS_APTA!$A$2:$AV$2,)</f>
        <v>19</v>
      </c>
      <c r="G49" s="28">
        <f>VLOOKUP(G39,FAC_TOTALS_APTA!$A$4:$AV$126,$F49,FALSE)</f>
        <v>8.3624406793883406</v>
      </c>
      <c r="H49" s="28">
        <f>VLOOKUP(H39,FAC_TOTALS_APTA!$A$4:$AV$126,$F49,FALSE)</f>
        <v>7.2343779632504601</v>
      </c>
      <c r="I49" s="29">
        <f t="shared" si="12"/>
        <v>-0.13489634897121816</v>
      </c>
      <c r="J49" s="30" t="str">
        <f t="shared" si="13"/>
        <v/>
      </c>
      <c r="K49" s="30" t="str">
        <f t="shared" si="14"/>
        <v>PCT_HH_NO_VEH_FAC</v>
      </c>
      <c r="L49" s="5">
        <f>MATCH($K49,FAC_TOTALS_APTA!$A$2:$AT$2,)</f>
        <v>33</v>
      </c>
      <c r="M49" s="28">
        <f>IF(M39=0,0,VLOOKUP(M39,FAC_TOTALS_APTA!$A$4:$AV$126,$L49,FALSE))</f>
        <v>-122738.054555275</v>
      </c>
      <c r="N49" s="28">
        <f>IF(N39=0,0,VLOOKUP(N39,FAC_TOTALS_APTA!$A$4:$AV$126,$L49,FALSE))</f>
        <v>-9742.6356544312694</v>
      </c>
      <c r="O49" s="28">
        <f>IF(O39=0,0,VLOOKUP(O39,FAC_TOTALS_APTA!$A$4:$AV$126,$L49,FALSE))</f>
        <v>-194644.39351866601</v>
      </c>
      <c r="P49" s="28">
        <f>IF(P39=0,0,VLOOKUP(P39,FAC_TOTALS_APTA!$A$4:$AV$126,$L49,FALSE))</f>
        <v>-247671.56430902201</v>
      </c>
      <c r="Q49" s="28">
        <f>IF(Q39=0,0,VLOOKUP(Q39,FAC_TOTALS_APTA!$A$4:$AV$126,$L49,FALSE))</f>
        <v>-180371.27194059599</v>
      </c>
      <c r="R49" s="28">
        <f>IF(R39=0,0,VLOOKUP(R39,FAC_TOTALS_APTA!$A$4:$AV$126,$L49,FALSE))</f>
        <v>-183810.79910557301</v>
      </c>
      <c r="S49" s="28">
        <f>IF(S39=0,0,VLOOKUP(S39,FAC_TOTALS_APTA!$A$4:$AV$126,$L49,FALSE))</f>
        <v>0</v>
      </c>
      <c r="T49" s="28">
        <f>IF(T39=0,0,VLOOKUP(T39,FAC_TOTALS_APTA!$A$4:$AV$126,$L49,FALSE))</f>
        <v>0</v>
      </c>
      <c r="U49" s="28">
        <f>IF(U39=0,0,VLOOKUP(U39,FAC_TOTALS_APTA!$A$4:$AV$126,$L49,FALSE))</f>
        <v>0</v>
      </c>
      <c r="V49" s="28">
        <f>IF(V39=0,0,VLOOKUP(V39,FAC_TOTALS_APTA!$A$4:$AV$126,$L49,FALSE))</f>
        <v>0</v>
      </c>
      <c r="W49" s="28">
        <f>IF(W39=0,0,VLOOKUP(W39,FAC_TOTALS_APTA!$A$4:$AV$126,$L49,FALSE))</f>
        <v>0</v>
      </c>
      <c r="X49" s="28">
        <f>IF(X39=0,0,VLOOKUP(X39,FAC_TOTALS_APTA!$A$4:$AV$126,$L49,FALSE))</f>
        <v>0</v>
      </c>
      <c r="Y49" s="28">
        <f>IF(Y39=0,0,VLOOKUP(Y39,FAC_TOTALS_APTA!$A$4:$AV$126,$L49,FALSE))</f>
        <v>0</v>
      </c>
      <c r="Z49" s="28">
        <f>IF(Z39=0,0,VLOOKUP(Z39,FAC_TOTALS_APTA!$A$4:$AV$126,$L49,FALSE))</f>
        <v>0</v>
      </c>
      <c r="AA49" s="28">
        <f>IF(AA39=0,0,VLOOKUP(AA39,FAC_TOTALS_APTA!$A$4:$AV$126,$L49,FALSE))</f>
        <v>0</v>
      </c>
      <c r="AB49" s="28">
        <f>IF(AB39=0,0,VLOOKUP(AB39,FAC_TOTALS_APTA!$A$4:$AV$126,$L49,FALSE))</f>
        <v>0</v>
      </c>
      <c r="AC49" s="31">
        <f t="shared" si="15"/>
        <v>-938978.71908356319</v>
      </c>
      <c r="AD49" s="32">
        <f>AC49/G55</f>
        <v>-1.119527187940028E-2</v>
      </c>
    </row>
    <row r="50" spans="1:31" x14ac:dyDescent="0.25">
      <c r="B50" s="114" t="s">
        <v>47</v>
      </c>
      <c r="C50" s="115"/>
      <c r="D50" s="103" t="s">
        <v>28</v>
      </c>
      <c r="E50" s="54"/>
      <c r="F50" s="5">
        <f>MATCH($D50,FAC_TOTALS_APTA!$A$2:$AV$2,)</f>
        <v>20</v>
      </c>
      <c r="G50" s="33">
        <f>VLOOKUP(G39,FAC_TOTALS_APTA!$A$4:$AV$126,$F50,FALSE)</f>
        <v>4.4248857901299896</v>
      </c>
      <c r="H50" s="33">
        <f>VLOOKUP(H39,FAC_TOTALS_APTA!$A$4:$AV$126,$F50,FALSE)</f>
        <v>5.8615759225582398</v>
      </c>
      <c r="I50" s="29">
        <f t="shared" si="12"/>
        <v>0.32468411628451199</v>
      </c>
      <c r="J50" s="30" t="str">
        <f t="shared" si="13"/>
        <v/>
      </c>
      <c r="K50" s="30" t="str">
        <f t="shared" si="14"/>
        <v>JTW_HOME_PCT_FAC</v>
      </c>
      <c r="L50" s="5">
        <f>MATCH($K50,FAC_TOTALS_APTA!$A$2:$AT$2,)</f>
        <v>34</v>
      </c>
      <c r="M50" s="28">
        <f>IF(M39=0,0,VLOOKUP(M39,FAC_TOTALS_APTA!$A$4:$AV$126,$L50,FALSE))</f>
        <v>-5391.3645106704498</v>
      </c>
      <c r="N50" s="28">
        <f>IF(N39=0,0,VLOOKUP(N39,FAC_TOTALS_APTA!$A$4:$AV$126,$L50,FALSE))</f>
        <v>-53745.642368388602</v>
      </c>
      <c r="O50" s="28">
        <f>IF(O39=0,0,VLOOKUP(O39,FAC_TOTALS_APTA!$A$4:$AV$126,$L50,FALSE))</f>
        <v>-106026.611260922</v>
      </c>
      <c r="P50" s="28">
        <f>IF(P39=0,0,VLOOKUP(P39,FAC_TOTALS_APTA!$A$4:$AV$126,$L50,FALSE))</f>
        <v>-407045.79762261</v>
      </c>
      <c r="Q50" s="28">
        <f>IF(Q39=0,0,VLOOKUP(Q39,FAC_TOTALS_APTA!$A$4:$AV$126,$L50,FALSE))</f>
        <v>-201547.873327904</v>
      </c>
      <c r="R50" s="28">
        <f>IF(R39=0,0,VLOOKUP(R39,FAC_TOTALS_APTA!$A$4:$AV$126,$L50,FALSE))</f>
        <v>-246375.04021550599</v>
      </c>
      <c r="S50" s="28">
        <f>IF(S39=0,0,VLOOKUP(S39,FAC_TOTALS_APTA!$A$4:$AV$126,$L50,FALSE))</f>
        <v>0</v>
      </c>
      <c r="T50" s="28">
        <f>IF(T39=0,0,VLOOKUP(T39,FAC_TOTALS_APTA!$A$4:$AV$126,$L50,FALSE))</f>
        <v>0</v>
      </c>
      <c r="U50" s="28">
        <f>IF(U39=0,0,VLOOKUP(U39,FAC_TOTALS_APTA!$A$4:$AV$126,$L50,FALSE))</f>
        <v>0</v>
      </c>
      <c r="V50" s="28">
        <f>IF(V39=0,0,VLOOKUP(V39,FAC_TOTALS_APTA!$A$4:$AV$126,$L50,FALSE))</f>
        <v>0</v>
      </c>
      <c r="W50" s="28">
        <f>IF(W39=0,0,VLOOKUP(W39,FAC_TOTALS_APTA!$A$4:$AV$126,$L50,FALSE))</f>
        <v>0</v>
      </c>
      <c r="X50" s="28">
        <f>IF(X39=0,0,VLOOKUP(X39,FAC_TOTALS_APTA!$A$4:$AV$126,$L50,FALSE))</f>
        <v>0</v>
      </c>
      <c r="Y50" s="28">
        <f>IF(Y39=0,0,VLOOKUP(Y39,FAC_TOTALS_APTA!$A$4:$AV$126,$L50,FALSE))</f>
        <v>0</v>
      </c>
      <c r="Z50" s="28">
        <f>IF(Z39=0,0,VLOOKUP(Z39,FAC_TOTALS_APTA!$A$4:$AV$126,$L50,FALSE))</f>
        <v>0</v>
      </c>
      <c r="AA50" s="28">
        <f>IF(AA39=0,0,VLOOKUP(AA39,FAC_TOTALS_APTA!$A$4:$AV$126,$L50,FALSE))</f>
        <v>0</v>
      </c>
      <c r="AB50" s="28">
        <f>IF(AB39=0,0,VLOOKUP(AB39,FAC_TOTALS_APTA!$A$4:$AV$126,$L50,FALSE))</f>
        <v>0</v>
      </c>
      <c r="AC50" s="31">
        <f t="shared" si="15"/>
        <v>-1020132.3293060011</v>
      </c>
      <c r="AD50" s="32">
        <f>AC50/G55</f>
        <v>-1.2162851561420969E-2</v>
      </c>
    </row>
    <row r="51" spans="1:31" x14ac:dyDescent="0.25">
      <c r="B51" s="114" t="s">
        <v>63</v>
      </c>
      <c r="C51" s="115"/>
      <c r="D51" s="125" t="s">
        <v>88</v>
      </c>
      <c r="E51" s="54"/>
      <c r="F51" s="5">
        <f>MATCH($D51,FAC_TOTALS_APTA!$A$2:$AV$2,)</f>
        <v>23</v>
      </c>
      <c r="G51" s="33">
        <f>VLOOKUP(G39,FAC_TOTALS_APTA!$A$4:$AV$126,$F51,FALSE)</f>
        <v>0</v>
      </c>
      <c r="H51" s="33">
        <f>VLOOKUP(H39,FAC_TOTALS_APTA!$A$4:$AV$126,$F51,FALSE)</f>
        <v>0.967893157362122</v>
      </c>
      <c r="I51" s="29" t="str">
        <f t="shared" si="12"/>
        <v>-</v>
      </c>
      <c r="J51" s="30"/>
      <c r="K51" s="30" t="str">
        <f t="shared" si="14"/>
        <v>TNC_TRIPS_PER_TRANSIT_TRIP_RAIL_FAC</v>
      </c>
      <c r="L51" s="5">
        <f>MATCH($K51,FAC_TOTALS_APTA!$A$2:$AT$2,)</f>
        <v>37</v>
      </c>
      <c r="M51" s="28">
        <f>IF(M39=0,0,VLOOKUP(M39,FAC_TOTALS_APTA!$A$4:$AV$126,$L51,FALSE))</f>
        <v>0</v>
      </c>
      <c r="N51" s="28">
        <f>IF(N39=0,0,VLOOKUP(N39,FAC_TOTALS_APTA!$A$4:$AV$126,$L51,FALSE))</f>
        <v>-62161.863081842799</v>
      </c>
      <c r="O51" s="28">
        <f>IF(O39=0,0,VLOOKUP(O39,FAC_TOTALS_APTA!$A$4:$AV$126,$L51,FALSE))</f>
        <v>-88951.283425480302</v>
      </c>
      <c r="P51" s="28">
        <f>IF(P39=0,0,VLOOKUP(P39,FAC_TOTALS_APTA!$A$4:$AV$126,$L51,FALSE))</f>
        <v>-136140.785357438</v>
      </c>
      <c r="Q51" s="28">
        <f>IF(Q39=0,0,VLOOKUP(Q39,FAC_TOTALS_APTA!$A$4:$AV$126,$L51,FALSE))</f>
        <v>-163444.80562124599</v>
      </c>
      <c r="R51" s="28">
        <f>IF(R39=0,0,VLOOKUP(R39,FAC_TOTALS_APTA!$A$4:$AV$126,$L51,FALSE))</f>
        <v>97993.612444002298</v>
      </c>
      <c r="S51" s="28">
        <f>IF(S39=0,0,VLOOKUP(S39,FAC_TOTALS_APTA!$A$4:$AV$126,$L51,FALSE))</f>
        <v>0</v>
      </c>
      <c r="T51" s="28">
        <f>IF(T39=0,0,VLOOKUP(T39,FAC_TOTALS_APTA!$A$4:$AV$126,$L51,FALSE))</f>
        <v>0</v>
      </c>
      <c r="U51" s="28">
        <f>IF(U39=0,0,VLOOKUP(U39,FAC_TOTALS_APTA!$A$4:$AV$126,$L51,FALSE))</f>
        <v>0</v>
      </c>
      <c r="V51" s="28">
        <f>IF(V39=0,0,VLOOKUP(V39,FAC_TOTALS_APTA!$A$4:$AV$126,$L51,FALSE))</f>
        <v>0</v>
      </c>
      <c r="W51" s="28">
        <f>IF(W39=0,0,VLOOKUP(W39,FAC_TOTALS_APTA!$A$4:$AV$126,$L51,FALSE))</f>
        <v>0</v>
      </c>
      <c r="X51" s="28">
        <f>IF(X39=0,0,VLOOKUP(X39,FAC_TOTALS_APTA!$A$4:$AV$126,$L51,FALSE))</f>
        <v>0</v>
      </c>
      <c r="Y51" s="28">
        <f>IF(Y39=0,0,VLOOKUP(Y39,FAC_TOTALS_APTA!$A$4:$AV$126,$L51,FALSE))</f>
        <v>0</v>
      </c>
      <c r="Z51" s="28">
        <f>IF(Z39=0,0,VLOOKUP(Z39,FAC_TOTALS_APTA!$A$4:$AV$126,$L51,FALSE))</f>
        <v>0</v>
      </c>
      <c r="AA51" s="28">
        <f>IF(AA39=0,0,VLOOKUP(AA39,FAC_TOTALS_APTA!$A$4:$AV$126,$L51,FALSE))</f>
        <v>0</v>
      </c>
      <c r="AB51" s="28">
        <f>IF(AB39=0,0,VLOOKUP(AB39,FAC_TOTALS_APTA!$A$4:$AV$126,$L51,FALSE))</f>
        <v>0</v>
      </c>
      <c r="AC51" s="31">
        <f t="shared" si="15"/>
        <v>-352705.1250420048</v>
      </c>
      <c r="AD51" s="32">
        <f>AC51/G55</f>
        <v>-4.2052388279437804E-3</v>
      </c>
    </row>
    <row r="52" spans="1:31" hidden="1" x14ac:dyDescent="0.25">
      <c r="B52" s="114" t="s">
        <v>64</v>
      </c>
      <c r="C52" s="115"/>
      <c r="D52" s="103" t="s">
        <v>43</v>
      </c>
      <c r="E52" s="54"/>
      <c r="F52" s="5">
        <f>MATCH($D52,FAC_TOTALS_APTA!$A$2:$AV$2,)</f>
        <v>24</v>
      </c>
      <c r="G52" s="33">
        <f>VLOOKUP(G39,FAC_TOTALS_APTA!$A$4:$AV$126,$F52,FALSE)</f>
        <v>0.34080460599745599</v>
      </c>
      <c r="H52" s="33">
        <f>VLOOKUP(H39,FAC_TOTALS_APTA!$A$4:$AV$126,$F52,FALSE)</f>
        <v>0.84038901753350603</v>
      </c>
      <c r="I52" s="29">
        <f t="shared" si="12"/>
        <v>1.4658968885525545</v>
      </c>
      <c r="J52" s="30" t="str">
        <f t="shared" ref="J52:J53" si="16">IF(C52="Log","_log","")</f>
        <v/>
      </c>
      <c r="K52" s="30" t="str">
        <f t="shared" si="14"/>
        <v>BIKE_SHARE_FAC</v>
      </c>
      <c r="L52" s="5">
        <f>MATCH($K52,FAC_TOTALS_APTA!$A$2:$AT$2,)</f>
        <v>38</v>
      </c>
      <c r="M52" s="28">
        <f>IF(M39=0,0,VLOOKUP(M39,FAC_TOTALS_APTA!$A$4:$AV$126,$L52,FALSE))</f>
        <v>144677.89088158001</v>
      </c>
      <c r="N52" s="28">
        <f>IF(N39=0,0,VLOOKUP(N39,FAC_TOTALS_APTA!$A$4:$AV$126,$L52,FALSE))</f>
        <v>2212.4296618153398</v>
      </c>
      <c r="O52" s="28">
        <f>IF(O39=0,0,VLOOKUP(O39,FAC_TOTALS_APTA!$A$4:$AV$126,$L52,FALSE))</f>
        <v>76632.686637443898</v>
      </c>
      <c r="P52" s="28">
        <f>IF(P39=0,0,VLOOKUP(P39,FAC_TOTALS_APTA!$A$4:$AV$126,$L52,FALSE))</f>
        <v>38909.213775952703</v>
      </c>
      <c r="Q52" s="28">
        <f>IF(Q39=0,0,VLOOKUP(Q39,FAC_TOTALS_APTA!$A$4:$AV$126,$L52,FALSE))</f>
        <v>60195.265509094097</v>
      </c>
      <c r="R52" s="28">
        <f>IF(R39=0,0,VLOOKUP(R39,FAC_TOTALS_APTA!$A$4:$AV$126,$L52,FALSE))</f>
        <v>16195.9275674811</v>
      </c>
      <c r="S52" s="28">
        <f>IF(S39=0,0,VLOOKUP(S39,FAC_TOTALS_APTA!$A$4:$AV$126,$L52,FALSE))</f>
        <v>0</v>
      </c>
      <c r="T52" s="28">
        <f>IF(T39=0,0,VLOOKUP(T39,FAC_TOTALS_APTA!$A$4:$AV$126,$L52,FALSE))</f>
        <v>0</v>
      </c>
      <c r="U52" s="28">
        <f>IF(U39=0,0,VLOOKUP(U39,FAC_TOTALS_APTA!$A$4:$AV$126,$L52,FALSE))</f>
        <v>0</v>
      </c>
      <c r="V52" s="28">
        <f>IF(V39=0,0,VLOOKUP(V39,FAC_TOTALS_APTA!$A$4:$AV$126,$L52,FALSE))</f>
        <v>0</v>
      </c>
      <c r="W52" s="28">
        <f>IF(W39=0,0,VLOOKUP(W39,FAC_TOTALS_APTA!$A$4:$AV$126,$L52,FALSE))</f>
        <v>0</v>
      </c>
      <c r="X52" s="28">
        <f>IF(X39=0,0,VLOOKUP(X39,FAC_TOTALS_APTA!$A$4:$AV$126,$L52,FALSE))</f>
        <v>0</v>
      </c>
      <c r="Y52" s="28">
        <f>IF(Y39=0,0,VLOOKUP(Y39,FAC_TOTALS_APTA!$A$4:$AV$126,$L52,FALSE))</f>
        <v>0</v>
      </c>
      <c r="Z52" s="28">
        <f>IF(Z39=0,0,VLOOKUP(Z39,FAC_TOTALS_APTA!$A$4:$AV$126,$L52,FALSE))</f>
        <v>0</v>
      </c>
      <c r="AA52" s="28">
        <f>IF(AA39=0,0,VLOOKUP(AA39,FAC_TOTALS_APTA!$A$4:$AV$126,$L52,FALSE))</f>
        <v>0</v>
      </c>
      <c r="AB52" s="28">
        <f>IF(AB39=0,0,VLOOKUP(AB39,FAC_TOTALS_APTA!$A$4:$AV$126,$L52,FALSE))</f>
        <v>0</v>
      </c>
      <c r="AC52" s="31">
        <f t="shared" si="15"/>
        <v>338823.41403336718</v>
      </c>
      <c r="AD52" s="32">
        <f>AC52/G55</f>
        <v>4.0397297213639839E-3</v>
      </c>
    </row>
    <row r="53" spans="1:31" hidden="1" x14ac:dyDescent="0.25">
      <c r="B53" s="126" t="s">
        <v>65</v>
      </c>
      <c r="C53" s="127"/>
      <c r="D53" s="128" t="s">
        <v>44</v>
      </c>
      <c r="E53" s="55"/>
      <c r="F53" s="6">
        <f>MATCH($D53,FAC_TOTALS_APTA!$A$2:$AV$2,)</f>
        <v>25</v>
      </c>
      <c r="G53" s="34">
        <f>VLOOKUP(G39,FAC_TOTALS_APTA!$A$4:$AV$126,$F53,FALSE)</f>
        <v>0</v>
      </c>
      <c r="H53" s="34">
        <f>VLOOKUP(H39,FAC_TOTALS_APTA!$A$4:$AV$126,$F53,FALSE)</f>
        <v>0.54726427516599196</v>
      </c>
      <c r="I53" s="35" t="str">
        <f t="shared" si="12"/>
        <v>-</v>
      </c>
      <c r="J53" s="36" t="str">
        <f t="shared" si="16"/>
        <v/>
      </c>
      <c r="K53" s="36" t="str">
        <f t="shared" si="14"/>
        <v>scooter_flag_FAC</v>
      </c>
      <c r="L53" s="6">
        <f>MATCH($K53,FAC_TOTALS_APTA!$A$2:$AT$2,)</f>
        <v>39</v>
      </c>
      <c r="M53" s="37">
        <f>IF(M39=0,0,VLOOKUP(M39,FAC_TOTALS_APTA!$A$4:$AV$126,$L53,FALSE))</f>
        <v>0</v>
      </c>
      <c r="N53" s="37">
        <f>IF(N39=0,0,VLOOKUP(N39,FAC_TOTALS_APTA!$A$4:$AV$126,$L53,FALSE))</f>
        <v>0</v>
      </c>
      <c r="O53" s="37">
        <f>IF(O39=0,0,VLOOKUP(O39,FAC_TOTALS_APTA!$A$4:$AV$126,$L53,FALSE))</f>
        <v>0</v>
      </c>
      <c r="P53" s="37">
        <f>IF(P39=0,0,VLOOKUP(P39,FAC_TOTALS_APTA!$A$4:$AV$126,$L53,FALSE))</f>
        <v>0</v>
      </c>
      <c r="Q53" s="37">
        <f>IF(Q39=0,0,VLOOKUP(Q39,FAC_TOTALS_APTA!$A$4:$AV$126,$L53,FALSE))</f>
        <v>0</v>
      </c>
      <c r="R53" s="37">
        <f>IF(R39=0,0,VLOOKUP(R39,FAC_TOTALS_APTA!$A$4:$AV$126,$L53,FALSE))</f>
        <v>-2794969.1656558202</v>
      </c>
      <c r="S53" s="37">
        <f>IF(S39=0,0,VLOOKUP(S39,FAC_TOTALS_APTA!$A$4:$AV$126,$L53,FALSE))</f>
        <v>0</v>
      </c>
      <c r="T53" s="37">
        <f>IF(T39=0,0,VLOOKUP(T39,FAC_TOTALS_APTA!$A$4:$AV$126,$L53,FALSE))</f>
        <v>0</v>
      </c>
      <c r="U53" s="37">
        <f>IF(U39=0,0,VLOOKUP(U39,FAC_TOTALS_APTA!$A$4:$AV$126,$L53,FALSE))</f>
        <v>0</v>
      </c>
      <c r="V53" s="37">
        <f>IF(V39=0,0,VLOOKUP(V39,FAC_TOTALS_APTA!$A$4:$AV$126,$L53,FALSE))</f>
        <v>0</v>
      </c>
      <c r="W53" s="37">
        <f>IF(W39=0,0,VLOOKUP(W39,FAC_TOTALS_APTA!$A$4:$AV$126,$L53,FALSE))</f>
        <v>0</v>
      </c>
      <c r="X53" s="37">
        <f>IF(X39=0,0,VLOOKUP(X39,FAC_TOTALS_APTA!$A$4:$AV$126,$L53,FALSE))</f>
        <v>0</v>
      </c>
      <c r="Y53" s="37">
        <f>IF(Y39=0,0,VLOOKUP(Y39,FAC_TOTALS_APTA!$A$4:$AV$126,$L53,FALSE))</f>
        <v>0</v>
      </c>
      <c r="Z53" s="37">
        <f>IF(Z39=0,0,VLOOKUP(Z39,FAC_TOTALS_APTA!$A$4:$AV$126,$L53,FALSE))</f>
        <v>0</v>
      </c>
      <c r="AA53" s="37">
        <f>IF(AA39=0,0,VLOOKUP(AA39,FAC_TOTALS_APTA!$A$4:$AV$126,$L53,FALSE))</f>
        <v>0</v>
      </c>
      <c r="AB53" s="37">
        <f>IF(AB39=0,0,VLOOKUP(AB39,FAC_TOTALS_APTA!$A$4:$AV$126,$L53,FALSE))</f>
        <v>0</v>
      </c>
      <c r="AC53" s="38">
        <f t="shared" si="15"/>
        <v>-2794969.1656558202</v>
      </c>
      <c r="AD53" s="39">
        <f>AC53/G55</f>
        <v>-3.3323907206967075E-2</v>
      </c>
    </row>
    <row r="54" spans="1:31" x14ac:dyDescent="0.25">
      <c r="B54" s="40" t="s">
        <v>53</v>
      </c>
      <c r="C54" s="41"/>
      <c r="D54" s="40" t="s">
        <v>45</v>
      </c>
      <c r="E54" s="42"/>
      <c r="F54" s="43"/>
      <c r="G54" s="44"/>
      <c r="H54" s="44"/>
      <c r="I54" s="45"/>
      <c r="J54" s="46"/>
      <c r="K54" s="46" t="str">
        <f t="shared" ref="K54" si="17">CONCATENATE(D54,J54,"_FAC")</f>
        <v>New_Reporter_FAC</v>
      </c>
      <c r="L54" s="43">
        <f>MATCH($K54,FAC_TOTALS_APTA!$A$2:$AT$2,)</f>
        <v>43</v>
      </c>
      <c r="M54" s="44">
        <f>IF(M39=0,0,VLOOKUP(M39,FAC_TOTALS_APTA!$A$4:$AV$126,$L54,FALSE))</f>
        <v>0</v>
      </c>
      <c r="N54" s="44">
        <f>IF(N39=0,0,VLOOKUP(N39,FAC_TOTALS_APTA!$A$4:$AV$126,$L54,FALSE))</f>
        <v>0</v>
      </c>
      <c r="O54" s="44">
        <f>IF(O39=0,0,VLOOKUP(O39,FAC_TOTALS_APTA!$A$4:$AV$126,$L54,FALSE))</f>
        <v>0</v>
      </c>
      <c r="P54" s="44">
        <f>IF(P39=0,0,VLOOKUP(P39,FAC_TOTALS_APTA!$A$4:$AV$126,$L54,FALSE))</f>
        <v>0</v>
      </c>
      <c r="Q54" s="44">
        <f>IF(Q39=0,0,VLOOKUP(Q39,FAC_TOTALS_APTA!$A$4:$AV$126,$L54,FALSE))</f>
        <v>0</v>
      </c>
      <c r="R54" s="44">
        <f>IF(R39=0,0,VLOOKUP(R39,FAC_TOTALS_APTA!$A$4:$AV$126,$L54,FALSE))</f>
        <v>0</v>
      </c>
      <c r="S54" s="44">
        <f>IF(S39=0,0,VLOOKUP(S39,FAC_TOTALS_APTA!$A$4:$AV$126,$L54,FALSE))</f>
        <v>0</v>
      </c>
      <c r="T54" s="44">
        <f>IF(T39=0,0,VLOOKUP(T39,FAC_TOTALS_APTA!$A$4:$AV$126,$L54,FALSE))</f>
        <v>0</v>
      </c>
      <c r="U54" s="44">
        <f>IF(U39=0,0,VLOOKUP(U39,FAC_TOTALS_APTA!$A$4:$AV$126,$L54,FALSE))</f>
        <v>0</v>
      </c>
      <c r="V54" s="44">
        <f>IF(V39=0,0,VLOOKUP(V39,FAC_TOTALS_APTA!$A$4:$AV$126,$L54,FALSE))</f>
        <v>0</v>
      </c>
      <c r="W54" s="44">
        <f>IF(W39=0,0,VLOOKUP(W39,FAC_TOTALS_APTA!$A$4:$AV$126,$L54,FALSE))</f>
        <v>0</v>
      </c>
      <c r="X54" s="44">
        <f>IF(X39=0,0,VLOOKUP(X39,FAC_TOTALS_APTA!$A$4:$AV$126,$L54,FALSE))</f>
        <v>0</v>
      </c>
      <c r="Y54" s="44">
        <f>IF(Y39=0,0,VLOOKUP(Y39,FAC_TOTALS_APTA!$A$4:$AV$126,$L54,FALSE))</f>
        <v>0</v>
      </c>
      <c r="Z54" s="44">
        <f>IF(Z39=0,0,VLOOKUP(Z39,FAC_TOTALS_APTA!$A$4:$AV$126,$L54,FALSE))</f>
        <v>0</v>
      </c>
      <c r="AA54" s="44">
        <f>IF(AA39=0,0,VLOOKUP(AA39,FAC_TOTALS_APTA!$A$4:$AV$126,$L54,FALSE))</f>
        <v>0</v>
      </c>
      <c r="AB54" s="44">
        <f>IF(AB39=0,0,VLOOKUP(AB39,FAC_TOTALS_APTA!$A$4:$AV$126,$L54,FALSE))</f>
        <v>0</v>
      </c>
      <c r="AC54" s="47">
        <f>SUM(M54:AB54)</f>
        <v>0</v>
      </c>
      <c r="AD54" s="48">
        <f>AC54/G56</f>
        <v>0</v>
      </c>
    </row>
    <row r="55" spans="1:31" s="106" customFormat="1" ht="15.75" customHeight="1" x14ac:dyDescent="0.25">
      <c r="A55" s="105"/>
      <c r="B55" s="24" t="s">
        <v>66</v>
      </c>
      <c r="C55" s="27"/>
      <c r="D55" s="5" t="s">
        <v>6</v>
      </c>
      <c r="E55" s="54"/>
      <c r="F55" s="5">
        <f>MATCH($D55,FAC_TOTALS_APTA!$A$2:$AT$2,)</f>
        <v>10</v>
      </c>
      <c r="G55" s="109">
        <f>VLOOKUP(G39,FAC_TOTALS_APTA!$A$4:$AV$126,$F55,FALSE)</f>
        <v>83872792.835993499</v>
      </c>
      <c r="H55" s="109">
        <f>VLOOKUP(H39,FAC_TOTALS_APTA!$A$4:$AT$126,$F55,FALSE)</f>
        <v>86676730.507398397</v>
      </c>
      <c r="I55" s="111">
        <f t="shared" ref="I55" si="18">H55/G55-1</f>
        <v>3.3430837064025942E-2</v>
      </c>
      <c r="J55" s="30"/>
      <c r="K55" s="30"/>
      <c r="L55" s="5"/>
      <c r="M55" s="28" t="e">
        <f t="shared" ref="M55:AB55" si="19">SUM(M41:M48)</f>
        <v>#REF!</v>
      </c>
      <c r="N55" s="28" t="e">
        <f t="shared" si="19"/>
        <v>#REF!</v>
      </c>
      <c r="O55" s="28" t="e">
        <f t="shared" si="19"/>
        <v>#REF!</v>
      </c>
      <c r="P55" s="28" t="e">
        <f t="shared" si="19"/>
        <v>#REF!</v>
      </c>
      <c r="Q55" s="28" t="e">
        <f t="shared" si="19"/>
        <v>#REF!</v>
      </c>
      <c r="R55" s="28" t="e">
        <f t="shared" si="19"/>
        <v>#REF!</v>
      </c>
      <c r="S55" s="28">
        <f t="shared" si="19"/>
        <v>0</v>
      </c>
      <c r="T55" s="28">
        <f t="shared" si="19"/>
        <v>0</v>
      </c>
      <c r="U55" s="28">
        <f t="shared" si="19"/>
        <v>0</v>
      </c>
      <c r="V55" s="28">
        <f t="shared" si="19"/>
        <v>0</v>
      </c>
      <c r="W55" s="28">
        <f t="shared" si="19"/>
        <v>0</v>
      </c>
      <c r="X55" s="28">
        <f t="shared" si="19"/>
        <v>0</v>
      </c>
      <c r="Y55" s="28">
        <f t="shared" si="19"/>
        <v>0</v>
      </c>
      <c r="Z55" s="28">
        <f t="shared" si="19"/>
        <v>0</v>
      </c>
      <c r="AA55" s="28">
        <f t="shared" si="19"/>
        <v>0</v>
      </c>
      <c r="AB55" s="28">
        <f t="shared" si="19"/>
        <v>0</v>
      </c>
      <c r="AC55" s="31">
        <f>H55-G55</f>
        <v>2803937.6714048982</v>
      </c>
      <c r="AD55" s="32">
        <f>I55</f>
        <v>3.3430837064025942E-2</v>
      </c>
      <c r="AE55" s="105"/>
    </row>
    <row r="56" spans="1:31" ht="13.5" thickBot="1" x14ac:dyDescent="0.3">
      <c r="B56" s="8" t="s">
        <v>50</v>
      </c>
      <c r="C56" s="22"/>
      <c r="D56" s="22" t="s">
        <v>4</v>
      </c>
      <c r="E56" s="22"/>
      <c r="F56" s="22">
        <f>MATCH($D56,FAC_TOTALS_APTA!$A$2:$AT$2,)</f>
        <v>8</v>
      </c>
      <c r="G56" s="110">
        <f>VLOOKUP(G39,FAC_TOTALS_APTA!$A$4:$AT$126,$F56,FALSE)</f>
        <v>81673687</v>
      </c>
      <c r="H56" s="110">
        <f>VLOOKUP(H39,FAC_TOTALS_APTA!$A$4:$AT$126,$F56,FALSE)</f>
        <v>76851197</v>
      </c>
      <c r="I56" s="112">
        <f t="shared" ref="I56" si="20">H56/G56-1</f>
        <v>-5.9045822187505759E-2</v>
      </c>
      <c r="J56" s="49"/>
      <c r="K56" s="49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50">
        <f>H56-G56</f>
        <v>-4822490</v>
      </c>
      <c r="AD56" s="51">
        <f>I56</f>
        <v>-5.9045822187505759E-2</v>
      </c>
    </row>
    <row r="57" spans="1:31" ht="14.25" thickTop="1" thickBot="1" x14ac:dyDescent="0.3">
      <c r="B57" s="56" t="s">
        <v>67</v>
      </c>
      <c r="C57" s="57"/>
      <c r="D57" s="57"/>
      <c r="E57" s="58"/>
      <c r="F57" s="57"/>
      <c r="G57" s="57"/>
      <c r="H57" s="57"/>
      <c r="I57" s="59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1">
        <f>AD56-AD55</f>
        <v>-9.2476659251531701E-2</v>
      </c>
    </row>
    <row r="58" spans="1:31" ht="13.5" thickTop="1" x14ac:dyDescent="0.25"/>
    <row r="59" spans="1:31" s="9" customFormat="1" x14ac:dyDescent="0.25">
      <c r="B59" s="77" t="s">
        <v>25</v>
      </c>
      <c r="C59" s="75"/>
      <c r="E59" s="75"/>
      <c r="F59" s="75"/>
      <c r="G59" s="75"/>
      <c r="H59" s="75"/>
      <c r="I59" s="76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spans="1:31" x14ac:dyDescent="0.25">
      <c r="B60" s="73" t="s">
        <v>16</v>
      </c>
      <c r="C60" s="74" t="s">
        <v>17</v>
      </c>
      <c r="D60" s="9"/>
      <c r="E60" s="75"/>
      <c r="F60" s="75"/>
      <c r="G60" s="75"/>
      <c r="H60" s="75"/>
      <c r="I60" s="76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spans="1:31" x14ac:dyDescent="0.25">
      <c r="B61" s="73"/>
      <c r="C61" s="74"/>
      <c r="D61" s="9"/>
      <c r="E61" s="75"/>
      <c r="F61" s="75"/>
      <c r="G61" s="75"/>
      <c r="H61" s="75"/>
      <c r="I61" s="76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spans="1:31" x14ac:dyDescent="0.25">
      <c r="B62" s="77" t="s">
        <v>15</v>
      </c>
      <c r="C62" s="78">
        <v>1</v>
      </c>
      <c r="D62" s="9"/>
      <c r="E62" s="75"/>
      <c r="F62" s="75"/>
      <c r="G62" s="75"/>
      <c r="H62" s="75"/>
      <c r="I62" s="76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spans="1:31" ht="13.5" thickBot="1" x14ac:dyDescent="0.3">
      <c r="B63" s="79" t="s">
        <v>34</v>
      </c>
      <c r="C63" s="80">
        <v>3</v>
      </c>
      <c r="D63" s="21"/>
      <c r="E63" s="81"/>
      <c r="F63" s="81"/>
      <c r="G63" s="81"/>
      <c r="H63" s="81"/>
      <c r="I63" s="82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</row>
    <row r="64" spans="1:31" ht="13.5" thickTop="1" x14ac:dyDescent="0.25">
      <c r="B64" s="73"/>
      <c r="C64" s="75"/>
      <c r="D64" s="61"/>
      <c r="E64" s="75"/>
      <c r="F64" s="75"/>
      <c r="G64" s="166" t="s">
        <v>51</v>
      </c>
      <c r="H64" s="166"/>
      <c r="I64" s="16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166" t="s">
        <v>55</v>
      </c>
      <c r="AD64" s="166"/>
    </row>
    <row r="65" spans="2:33" x14ac:dyDescent="0.25">
      <c r="B65" s="83" t="s">
        <v>18</v>
      </c>
      <c r="C65" s="84" t="s">
        <v>19</v>
      </c>
      <c r="D65" s="6" t="s">
        <v>20</v>
      </c>
      <c r="E65" s="85"/>
      <c r="F65" s="85"/>
      <c r="G65" s="84">
        <f>$C$1</f>
        <v>2012</v>
      </c>
      <c r="H65" s="84">
        <f>$C$2</f>
        <v>2018</v>
      </c>
      <c r="I65" s="84" t="s">
        <v>22</v>
      </c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 t="s">
        <v>24</v>
      </c>
      <c r="AD65" s="84" t="s">
        <v>22</v>
      </c>
    </row>
    <row r="66" spans="2:33" ht="14.1" hidden="1" customHeight="1" x14ac:dyDescent="0.25">
      <c r="B66" s="73"/>
      <c r="C66" s="76"/>
      <c r="D66" s="5"/>
      <c r="E66" s="75"/>
      <c r="F66" s="75"/>
      <c r="G66" s="75"/>
      <c r="H66" s="75"/>
      <c r="I66" s="76"/>
      <c r="J66" s="75"/>
      <c r="K66" s="75"/>
      <c r="L66" s="75"/>
      <c r="M66" s="75">
        <v>1</v>
      </c>
      <c r="N66" s="75">
        <v>2</v>
      </c>
      <c r="O66" s="75">
        <v>3</v>
      </c>
      <c r="P66" s="75">
        <v>4</v>
      </c>
      <c r="Q66" s="75">
        <v>5</v>
      </c>
      <c r="R66" s="75">
        <v>6</v>
      </c>
      <c r="S66" s="75">
        <v>7</v>
      </c>
      <c r="T66" s="75">
        <v>8</v>
      </c>
      <c r="U66" s="75">
        <v>9</v>
      </c>
      <c r="V66" s="75">
        <v>10</v>
      </c>
      <c r="W66" s="75">
        <v>11</v>
      </c>
      <c r="X66" s="75">
        <v>12</v>
      </c>
      <c r="Y66" s="75">
        <v>13</v>
      </c>
      <c r="Z66" s="75">
        <v>14</v>
      </c>
      <c r="AA66" s="75">
        <v>15</v>
      </c>
      <c r="AB66" s="75">
        <v>16</v>
      </c>
      <c r="AC66" s="75"/>
      <c r="AD66" s="75"/>
    </row>
    <row r="67" spans="2:33" ht="14.1" hidden="1" customHeight="1" x14ac:dyDescent="0.25">
      <c r="B67" s="73"/>
      <c r="C67" s="76"/>
      <c r="D67" s="5"/>
      <c r="E67" s="75"/>
      <c r="F67" s="75"/>
      <c r="G67" s="75" t="str">
        <f>CONCATENATE($C62,"_",$C63,"_",G65)</f>
        <v>1_3_2012</v>
      </c>
      <c r="H67" s="75" t="str">
        <f>CONCATENATE($C62,"_",$C63,"_",H65)</f>
        <v>1_3_2018</v>
      </c>
      <c r="I67" s="76"/>
      <c r="J67" s="75"/>
      <c r="K67" s="75"/>
      <c r="L67" s="75"/>
      <c r="M67" s="75" t="str">
        <f>IF($G65+M66&gt;$H65,0,CONCATENATE($C62,"_",$C63,"_",$G65+M66))</f>
        <v>1_3_2013</v>
      </c>
      <c r="N67" s="75" t="str">
        <f t="shared" ref="N67:AB67" si="21">IF($G65+N66&gt;$H65,0,CONCATENATE($C62,"_",$C63,"_",$G65+N66))</f>
        <v>1_3_2014</v>
      </c>
      <c r="O67" s="75" t="str">
        <f t="shared" si="21"/>
        <v>1_3_2015</v>
      </c>
      <c r="P67" s="75" t="str">
        <f t="shared" si="21"/>
        <v>1_3_2016</v>
      </c>
      <c r="Q67" s="75" t="str">
        <f t="shared" si="21"/>
        <v>1_3_2017</v>
      </c>
      <c r="R67" s="75" t="str">
        <f t="shared" si="21"/>
        <v>1_3_2018</v>
      </c>
      <c r="S67" s="75">
        <f t="shared" si="21"/>
        <v>0</v>
      </c>
      <c r="T67" s="75">
        <f t="shared" si="21"/>
        <v>0</v>
      </c>
      <c r="U67" s="75">
        <f t="shared" si="21"/>
        <v>0</v>
      </c>
      <c r="V67" s="75">
        <f t="shared" si="21"/>
        <v>0</v>
      </c>
      <c r="W67" s="75">
        <f t="shared" si="21"/>
        <v>0</v>
      </c>
      <c r="X67" s="75">
        <f t="shared" si="21"/>
        <v>0</v>
      </c>
      <c r="Y67" s="75">
        <f t="shared" si="21"/>
        <v>0</v>
      </c>
      <c r="Z67" s="75">
        <f t="shared" si="21"/>
        <v>0</v>
      </c>
      <c r="AA67" s="75">
        <f t="shared" si="21"/>
        <v>0</v>
      </c>
      <c r="AB67" s="75">
        <f t="shared" si="21"/>
        <v>0</v>
      </c>
      <c r="AC67" s="75"/>
      <c r="AD67" s="75"/>
    </row>
    <row r="68" spans="2:33" ht="14.1" hidden="1" customHeight="1" x14ac:dyDescent="0.25">
      <c r="B68" s="73"/>
      <c r="C68" s="76"/>
      <c r="D68" s="5"/>
      <c r="E68" s="75"/>
      <c r="F68" s="75" t="s">
        <v>23</v>
      </c>
      <c r="G68" s="86"/>
      <c r="H68" s="86"/>
      <c r="I68" s="76"/>
      <c r="J68" s="75"/>
      <c r="K68" s="75"/>
      <c r="L68" s="75" t="s">
        <v>23</v>
      </c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spans="2:33" x14ac:dyDescent="0.25">
      <c r="B69" s="114" t="s">
        <v>31</v>
      </c>
      <c r="C69" s="115" t="s">
        <v>21</v>
      </c>
      <c r="D69" s="103" t="s">
        <v>84</v>
      </c>
      <c r="E69" s="87"/>
      <c r="F69" s="75">
        <f>MATCH($D69,FAC_TOTALS_APTA!$A$2:$AV$2,)</f>
        <v>12</v>
      </c>
      <c r="G69" s="86" t="e">
        <f>VLOOKUP(G67,FAC_TOTALS_APTA!$A$4:$AV$126,$F69,FALSE)</f>
        <v>#N/A</v>
      </c>
      <c r="H69" s="86" t="e">
        <f>VLOOKUP(H67,FAC_TOTALS_APTA!$A$4:$AV$126,$F69,FALSE)</f>
        <v>#N/A</v>
      </c>
      <c r="I69" s="88" t="str">
        <f>IFERROR(H69/G69-1,"-")</f>
        <v>-</v>
      </c>
      <c r="J69" s="89" t="str">
        <f>IF(C69="Log","_log","")</f>
        <v>_log</v>
      </c>
      <c r="K69" s="89" t="str">
        <f>CONCATENATE(D69,J69,"_FAC")</f>
        <v>VRM_ADJ_log_FAC</v>
      </c>
      <c r="L69" s="75">
        <f>MATCH($K69,FAC_TOTALS_APTA!$A$2:$AT$2,)</f>
        <v>26</v>
      </c>
      <c r="M69" s="86" t="e">
        <f>IF(M67=0,0,VLOOKUP(M67,FAC_TOTALS_APTA!$A$4:$AV$126,$L69,FALSE))</f>
        <v>#N/A</v>
      </c>
      <c r="N69" s="86" t="e">
        <f>IF(N67=0,0,VLOOKUP(N67,FAC_TOTALS_APTA!$A$4:$AV$126,$L69,FALSE))</f>
        <v>#N/A</v>
      </c>
      <c r="O69" s="86" t="e">
        <f>IF(O67=0,0,VLOOKUP(O67,FAC_TOTALS_APTA!$A$4:$AV$126,$L69,FALSE))</f>
        <v>#N/A</v>
      </c>
      <c r="P69" s="86" t="e">
        <f>IF(P67=0,0,VLOOKUP(P67,FAC_TOTALS_APTA!$A$4:$AV$126,$L69,FALSE))</f>
        <v>#N/A</v>
      </c>
      <c r="Q69" s="86" t="e">
        <f>IF(Q67=0,0,VLOOKUP(Q67,FAC_TOTALS_APTA!$A$4:$AV$126,$L69,FALSE))</f>
        <v>#N/A</v>
      </c>
      <c r="R69" s="86" t="e">
        <f>IF(R67=0,0,VLOOKUP(R67,FAC_TOTALS_APTA!$A$4:$AV$126,$L69,FALSE))</f>
        <v>#N/A</v>
      </c>
      <c r="S69" s="86">
        <f>IF(S67=0,0,VLOOKUP(S67,FAC_TOTALS_APTA!$A$4:$AV$126,$L69,FALSE))</f>
        <v>0</v>
      </c>
      <c r="T69" s="86">
        <f>IF(T67=0,0,VLOOKUP(T67,FAC_TOTALS_APTA!$A$4:$AV$126,$L69,FALSE))</f>
        <v>0</v>
      </c>
      <c r="U69" s="86">
        <f>IF(U67=0,0,VLOOKUP(U67,FAC_TOTALS_APTA!$A$4:$AV$126,$L69,FALSE))</f>
        <v>0</v>
      </c>
      <c r="V69" s="86">
        <f>IF(V67=0,0,VLOOKUP(V67,FAC_TOTALS_APTA!$A$4:$AV$126,$L69,FALSE))</f>
        <v>0</v>
      </c>
      <c r="W69" s="86">
        <f>IF(W67=0,0,VLOOKUP(W67,FAC_TOTALS_APTA!$A$4:$AV$126,$L69,FALSE))</f>
        <v>0</v>
      </c>
      <c r="X69" s="86">
        <f>IF(X67=0,0,VLOOKUP(X67,FAC_TOTALS_APTA!$A$4:$AV$126,$L69,FALSE))</f>
        <v>0</v>
      </c>
      <c r="Y69" s="86">
        <f>IF(Y67=0,0,VLOOKUP(Y67,FAC_TOTALS_APTA!$A$4:$AV$126,$L69,FALSE))</f>
        <v>0</v>
      </c>
      <c r="Z69" s="86">
        <f>IF(Z67=0,0,VLOOKUP(Z67,FAC_TOTALS_APTA!$A$4:$AV$126,$L69,FALSE))</f>
        <v>0</v>
      </c>
      <c r="AA69" s="86">
        <f>IF(AA67=0,0,VLOOKUP(AA67,FAC_TOTALS_APTA!$A$4:$AV$126,$L69,FALSE))</f>
        <v>0</v>
      </c>
      <c r="AB69" s="86">
        <f>IF(AB67=0,0,VLOOKUP(AB67,FAC_TOTALS_APTA!$A$4:$AV$126,$L69,FALSE))</f>
        <v>0</v>
      </c>
      <c r="AC69" s="90" t="e">
        <f>SUM(M69:AB69)</f>
        <v>#N/A</v>
      </c>
      <c r="AD69" s="91" t="e">
        <f>AC69/G83</f>
        <v>#N/A</v>
      </c>
    </row>
    <row r="70" spans="2:33" x14ac:dyDescent="0.25">
      <c r="B70" s="114" t="s">
        <v>52</v>
      </c>
      <c r="C70" s="115" t="s">
        <v>21</v>
      </c>
      <c r="D70" s="103" t="s">
        <v>86</v>
      </c>
      <c r="E70" s="87"/>
      <c r="F70" s="75">
        <f>MATCH($D70,FAC_TOTALS_APTA!$A$2:$AV$2,)</f>
        <v>14</v>
      </c>
      <c r="G70" s="92" t="e">
        <f>VLOOKUP(G67,FAC_TOTALS_APTA!$A$4:$AV$126,$F70,FALSE)</f>
        <v>#N/A</v>
      </c>
      <c r="H70" s="92" t="e">
        <f>VLOOKUP(H67,FAC_TOTALS_APTA!$A$4:$AV$126,$F70,FALSE)</f>
        <v>#N/A</v>
      </c>
      <c r="I70" s="88" t="str">
        <f t="shared" ref="I70:I81" si="22">IFERROR(H70/G70-1,"-")</f>
        <v>-</v>
      </c>
      <c r="J70" s="89" t="str">
        <f t="shared" ref="J70:J78" si="23">IF(C70="Log","_log","")</f>
        <v>_log</v>
      </c>
      <c r="K70" s="89" t="str">
        <f t="shared" ref="K70:K81" si="24">CONCATENATE(D70,J70,"_FAC")</f>
        <v>FARE_per_UPT_cleaned_2018_RAIL_log_FAC</v>
      </c>
      <c r="L70" s="75">
        <f>MATCH($K70,FAC_TOTALS_APTA!$A$2:$AT$2,)</f>
        <v>28</v>
      </c>
      <c r="M70" s="86" t="e">
        <f>IF(M67=0,0,VLOOKUP(M67,FAC_TOTALS_APTA!$A$4:$AV$126,$L70,FALSE))</f>
        <v>#N/A</v>
      </c>
      <c r="N70" s="86" t="e">
        <f>IF(N67=0,0,VLOOKUP(N67,FAC_TOTALS_APTA!$A$4:$AV$126,$L70,FALSE))</f>
        <v>#N/A</v>
      </c>
      <c r="O70" s="86" t="e">
        <f>IF(O67=0,0,VLOOKUP(O67,FAC_TOTALS_APTA!$A$4:$AV$126,$L70,FALSE))</f>
        <v>#N/A</v>
      </c>
      <c r="P70" s="86" t="e">
        <f>IF(P67=0,0,VLOOKUP(P67,FAC_TOTALS_APTA!$A$4:$AV$126,$L70,FALSE))</f>
        <v>#N/A</v>
      </c>
      <c r="Q70" s="86" t="e">
        <f>IF(Q67=0,0,VLOOKUP(Q67,FAC_TOTALS_APTA!$A$4:$AV$126,$L70,FALSE))</f>
        <v>#N/A</v>
      </c>
      <c r="R70" s="86" t="e">
        <f>IF(R67=0,0,VLOOKUP(R67,FAC_TOTALS_APTA!$A$4:$AV$126,$L70,FALSE))</f>
        <v>#N/A</v>
      </c>
      <c r="S70" s="86">
        <f>IF(S67=0,0,VLOOKUP(S67,FAC_TOTALS_APTA!$A$4:$AV$126,$L70,FALSE))</f>
        <v>0</v>
      </c>
      <c r="T70" s="86">
        <f>IF(T67=0,0,VLOOKUP(T67,FAC_TOTALS_APTA!$A$4:$AV$126,$L70,FALSE))</f>
        <v>0</v>
      </c>
      <c r="U70" s="86">
        <f>IF(U67=0,0,VLOOKUP(U67,FAC_TOTALS_APTA!$A$4:$AV$126,$L70,FALSE))</f>
        <v>0</v>
      </c>
      <c r="V70" s="86">
        <f>IF(V67=0,0,VLOOKUP(V67,FAC_TOTALS_APTA!$A$4:$AV$126,$L70,FALSE))</f>
        <v>0</v>
      </c>
      <c r="W70" s="86">
        <f>IF(W67=0,0,VLOOKUP(W67,FAC_TOTALS_APTA!$A$4:$AV$126,$L70,FALSE))</f>
        <v>0</v>
      </c>
      <c r="X70" s="86">
        <f>IF(X67=0,0,VLOOKUP(X67,FAC_TOTALS_APTA!$A$4:$AV$126,$L70,FALSE))</f>
        <v>0</v>
      </c>
      <c r="Y70" s="86">
        <f>IF(Y67=0,0,VLOOKUP(Y67,FAC_TOTALS_APTA!$A$4:$AV$126,$L70,FALSE))</f>
        <v>0</v>
      </c>
      <c r="Z70" s="86">
        <f>IF(Z67=0,0,VLOOKUP(Z67,FAC_TOTALS_APTA!$A$4:$AV$126,$L70,FALSE))</f>
        <v>0</v>
      </c>
      <c r="AA70" s="86">
        <f>IF(AA67=0,0,VLOOKUP(AA67,FAC_TOTALS_APTA!$A$4:$AV$126,$L70,FALSE))</f>
        <v>0</v>
      </c>
      <c r="AB70" s="86">
        <f>IF(AB67=0,0,VLOOKUP(AB67,FAC_TOTALS_APTA!$A$4:$AV$126,$L70,FALSE))</f>
        <v>0</v>
      </c>
      <c r="AC70" s="90" t="e">
        <f t="shared" ref="AC70:AC81" si="25">SUM(M70:AB70)</f>
        <v>#N/A</v>
      </c>
      <c r="AD70" s="91" t="e">
        <f>AC70/G83</f>
        <v>#N/A</v>
      </c>
    </row>
    <row r="71" spans="2:33" x14ac:dyDescent="0.25">
      <c r="B71" s="114" t="s">
        <v>79</v>
      </c>
      <c r="C71" s="115"/>
      <c r="D71" s="103" t="s">
        <v>77</v>
      </c>
      <c r="E71" s="117"/>
      <c r="F71" s="103" t="e">
        <f>MATCH($D71,FAC_TOTALS_APTA!$A$2:$AV$2,)</f>
        <v>#N/A</v>
      </c>
      <c r="G71" s="116" t="e">
        <f>VLOOKUP(G67,FAC_TOTALS_APTA!$A$4:$AV$126,$F71,FALSE)</f>
        <v>#N/A</v>
      </c>
      <c r="H71" s="116" t="e">
        <f>VLOOKUP(H67,FAC_TOTALS_APTA!$A$4:$AV$126,$F71,FALSE)</f>
        <v>#N/A</v>
      </c>
      <c r="I71" s="29" t="str">
        <f>IFERROR(H71/G71-1,"-")</f>
        <v>-</v>
      </c>
      <c r="J71" s="119" t="str">
        <f t="shared" si="23"/>
        <v/>
      </c>
      <c r="K71" s="119" t="str">
        <f t="shared" si="24"/>
        <v>RESTRUCTURE_FAC</v>
      </c>
      <c r="L71" s="103" t="e">
        <f>MATCH($K71,FAC_TOTALS_APTA!$A$2:$AT$2,)</f>
        <v>#N/A</v>
      </c>
      <c r="M71" s="116" t="e">
        <f>IF(M67=0,0,VLOOKUP(M67,FAC_TOTALS_APTA!$A$4:$AV$126,$L71,FALSE))</f>
        <v>#N/A</v>
      </c>
      <c r="N71" s="116" t="e">
        <f>IF(N67=0,0,VLOOKUP(N67,FAC_TOTALS_APTA!$A$4:$AV$126,$L71,FALSE))</f>
        <v>#N/A</v>
      </c>
      <c r="O71" s="116" t="e">
        <f>IF(O67=0,0,VLOOKUP(O67,FAC_TOTALS_APTA!$A$4:$AV$126,$L71,FALSE))</f>
        <v>#N/A</v>
      </c>
      <c r="P71" s="116" t="e">
        <f>IF(P67=0,0,VLOOKUP(P67,FAC_TOTALS_APTA!$A$4:$AV$126,$L71,FALSE))</f>
        <v>#N/A</v>
      </c>
      <c r="Q71" s="116" t="e">
        <f>IF(Q67=0,0,VLOOKUP(Q67,FAC_TOTALS_APTA!$A$4:$AV$126,$L71,FALSE))</f>
        <v>#N/A</v>
      </c>
      <c r="R71" s="116" t="e">
        <f>IF(R67=0,0,VLOOKUP(R67,FAC_TOTALS_APTA!$A$4:$AV$126,$L71,FALSE))</f>
        <v>#N/A</v>
      </c>
      <c r="S71" s="116">
        <f>IF(S67=0,0,VLOOKUP(S67,FAC_TOTALS_APTA!$A$4:$AV$126,$L71,FALSE))</f>
        <v>0</v>
      </c>
      <c r="T71" s="116">
        <f>IF(T67=0,0,VLOOKUP(T67,FAC_TOTALS_APTA!$A$4:$AV$126,$L71,FALSE))</f>
        <v>0</v>
      </c>
      <c r="U71" s="116">
        <f>IF(U67=0,0,VLOOKUP(U67,FAC_TOTALS_APTA!$A$4:$AV$126,$L71,FALSE))</f>
        <v>0</v>
      </c>
      <c r="V71" s="116">
        <f>IF(V67=0,0,VLOOKUP(V67,FAC_TOTALS_APTA!$A$4:$AV$126,$L71,FALSE))</f>
        <v>0</v>
      </c>
      <c r="W71" s="116">
        <f>IF(W67=0,0,VLOOKUP(W67,FAC_TOTALS_APTA!$A$4:$AV$126,$L71,FALSE))</f>
        <v>0</v>
      </c>
      <c r="X71" s="116">
        <f>IF(X67=0,0,VLOOKUP(X67,FAC_TOTALS_APTA!$A$4:$AV$126,$L71,FALSE))</f>
        <v>0</v>
      </c>
      <c r="Y71" s="116">
        <f>IF(Y67=0,0,VLOOKUP(Y67,FAC_TOTALS_APTA!$A$4:$AV$126,$L71,FALSE))</f>
        <v>0</v>
      </c>
      <c r="Z71" s="116">
        <f>IF(Z67=0,0,VLOOKUP(Z67,FAC_TOTALS_APTA!$A$4:$AV$126,$L71,FALSE))</f>
        <v>0</v>
      </c>
      <c r="AA71" s="116">
        <f>IF(AA67=0,0,VLOOKUP(AA67,FAC_TOTALS_APTA!$A$4:$AV$126,$L71,FALSE))</f>
        <v>0</v>
      </c>
      <c r="AB71" s="116">
        <f>IF(AB67=0,0,VLOOKUP(AB67,FAC_TOTALS_APTA!$A$4:$AV$126,$L71,FALSE))</f>
        <v>0</v>
      </c>
      <c r="AC71" s="120" t="e">
        <f t="shared" si="25"/>
        <v>#N/A</v>
      </c>
      <c r="AD71" s="121" t="e">
        <f>AC71/G84</f>
        <v>#N/A</v>
      </c>
    </row>
    <row r="72" spans="2:33" x14ac:dyDescent="0.25">
      <c r="B72" s="114" t="s">
        <v>80</v>
      </c>
      <c r="C72" s="115"/>
      <c r="D72" s="103" t="s">
        <v>76</v>
      </c>
      <c r="E72" s="117"/>
      <c r="F72" s="103">
        <f>MATCH($D72,FAC_TOTALS_APTA!$A$2:$AV$2,)</f>
        <v>21</v>
      </c>
      <c r="G72" s="53" t="e">
        <f>VLOOKUP(G67,FAC_TOTALS_APTA!$A$4:$AV$126,$F72,FALSE)</f>
        <v>#N/A</v>
      </c>
      <c r="H72" s="53" t="e">
        <f>VLOOKUP(H67,FAC_TOTALS_APTA!$A$4:$AV$126,$F72,FALSE)</f>
        <v>#N/A</v>
      </c>
      <c r="I72" s="29" t="str">
        <f>IFERROR(H72/G72-1,"-")</f>
        <v>-</v>
      </c>
      <c r="J72" s="30" t="str">
        <f t="shared" si="23"/>
        <v/>
      </c>
      <c r="K72" s="30" t="str">
        <f t="shared" si="24"/>
        <v>MAINTENANCE_WMATA_FAC</v>
      </c>
      <c r="L72" s="5">
        <f>MATCH($K72,FAC_TOTALS_APTA!$A$2:$AT$2,)</f>
        <v>35</v>
      </c>
      <c r="M72" s="28">
        <f>IF(M68=0,0,VLOOKUP(M68,FAC_TOTALS_APTA!$A$4:$AV$126,$L72,FALSE))</f>
        <v>0</v>
      </c>
      <c r="N72" s="28">
        <f>IF(N68=0,0,VLOOKUP(N68,FAC_TOTALS_APTA!$A$4:$AV$126,$L72,FALSE))</f>
        <v>0</v>
      </c>
      <c r="O72" s="28">
        <f>IF(O68=0,0,VLOOKUP(O68,FAC_TOTALS_APTA!$A$4:$AV$126,$L72,FALSE))</f>
        <v>0</v>
      </c>
      <c r="P72" s="28">
        <f>IF(P68=0,0,VLOOKUP(P68,FAC_TOTALS_APTA!$A$4:$AV$126,$L72,FALSE))</f>
        <v>0</v>
      </c>
      <c r="Q72" s="28">
        <f>IF(Q68=0,0,VLOOKUP(Q68,FAC_TOTALS_APTA!$A$4:$AV$126,$L72,FALSE))</f>
        <v>0</v>
      </c>
      <c r="R72" s="28">
        <f>IF(R68=0,0,VLOOKUP(R68,FAC_TOTALS_APTA!$A$4:$AV$126,$L72,FALSE))</f>
        <v>0</v>
      </c>
      <c r="S72" s="28">
        <f>IF(S68=0,0,VLOOKUP(S68,FAC_TOTALS_APTA!$A$4:$AV$126,$L72,FALSE))</f>
        <v>0</v>
      </c>
      <c r="T72" s="28">
        <f>IF(T68=0,0,VLOOKUP(T68,FAC_TOTALS_APTA!$A$4:$AV$126,$L72,FALSE))</f>
        <v>0</v>
      </c>
      <c r="U72" s="28">
        <f>IF(U68=0,0,VLOOKUP(U68,FAC_TOTALS_APTA!$A$4:$AV$126,$L72,FALSE))</f>
        <v>0</v>
      </c>
      <c r="V72" s="28">
        <f>IF(V68=0,0,VLOOKUP(V68,FAC_TOTALS_APTA!$A$4:$AV$126,$L72,FALSE))</f>
        <v>0</v>
      </c>
      <c r="W72" s="28">
        <f>IF(W68=0,0,VLOOKUP(W68,FAC_TOTALS_APTA!$A$4:$AV$126,$L72,FALSE))</f>
        <v>0</v>
      </c>
      <c r="X72" s="28">
        <f>IF(X68=0,0,VLOOKUP(X68,FAC_TOTALS_APTA!$A$4:$AV$126,$L72,FALSE))</f>
        <v>0</v>
      </c>
      <c r="Y72" s="28">
        <f>IF(Y68=0,0,VLOOKUP(Y68,FAC_TOTALS_APTA!$A$4:$AV$126,$L72,FALSE))</f>
        <v>0</v>
      </c>
      <c r="Z72" s="28">
        <f>IF(Z68=0,0,VLOOKUP(Z68,FAC_TOTALS_APTA!$A$4:$AV$126,$L72,FALSE))</f>
        <v>0</v>
      </c>
      <c r="AA72" s="28">
        <f>IF(AA68=0,0,VLOOKUP(AA68,FAC_TOTALS_APTA!$A$4:$AV$126,$L72,FALSE))</f>
        <v>0</v>
      </c>
      <c r="AB72" s="28">
        <f>IF(AB68=0,0,VLOOKUP(AB68,FAC_TOTALS_APTA!$A$4:$AV$126,$L72,FALSE))</f>
        <v>0</v>
      </c>
      <c r="AC72" s="31">
        <f t="shared" si="25"/>
        <v>0</v>
      </c>
      <c r="AD72" s="32" t="e">
        <f>AC72/G84</f>
        <v>#N/A</v>
      </c>
    </row>
    <row r="73" spans="2:33" x14ac:dyDescent="0.25">
      <c r="B73" s="114" t="s">
        <v>48</v>
      </c>
      <c r="C73" s="115" t="s">
        <v>21</v>
      </c>
      <c r="D73" s="103" t="s">
        <v>8</v>
      </c>
      <c r="E73" s="87"/>
      <c r="F73" s="75">
        <f>MATCH($D73,FAC_TOTALS_APTA!$A$2:$AV$2,)</f>
        <v>15</v>
      </c>
      <c r="G73" s="86" t="e">
        <f>VLOOKUP(G67,FAC_TOTALS_APTA!$A$4:$AV$126,$F73,FALSE)</f>
        <v>#N/A</v>
      </c>
      <c r="H73" s="86" t="e">
        <f>VLOOKUP(H67,FAC_TOTALS_APTA!$A$4:$AV$126,$F73,FALSE)</f>
        <v>#N/A</v>
      </c>
      <c r="I73" s="88" t="str">
        <f t="shared" si="22"/>
        <v>-</v>
      </c>
      <c r="J73" s="89" t="str">
        <f t="shared" si="23"/>
        <v>_log</v>
      </c>
      <c r="K73" s="89" t="str">
        <f t="shared" si="24"/>
        <v>POP_EMP_log_FAC</v>
      </c>
      <c r="L73" s="75">
        <f>MATCH($K73,FAC_TOTALS_APTA!$A$2:$AT$2,)</f>
        <v>29</v>
      </c>
      <c r="M73" s="86" t="e">
        <f>IF(M67=0,0,VLOOKUP(M67,FAC_TOTALS_APTA!$A$4:$AV$126,$L73,FALSE))</f>
        <v>#N/A</v>
      </c>
      <c r="N73" s="86" t="e">
        <f>IF(N67=0,0,VLOOKUP(N67,FAC_TOTALS_APTA!$A$4:$AV$126,$L73,FALSE))</f>
        <v>#N/A</v>
      </c>
      <c r="O73" s="86" t="e">
        <f>IF(O67=0,0,VLOOKUP(O67,FAC_TOTALS_APTA!$A$4:$AV$126,$L73,FALSE))</f>
        <v>#N/A</v>
      </c>
      <c r="P73" s="86" t="e">
        <f>IF(P67=0,0,VLOOKUP(P67,FAC_TOTALS_APTA!$A$4:$AV$126,$L73,FALSE))</f>
        <v>#N/A</v>
      </c>
      <c r="Q73" s="86" t="e">
        <f>IF(Q67=0,0,VLOOKUP(Q67,FAC_TOTALS_APTA!$A$4:$AV$126,$L73,FALSE))</f>
        <v>#N/A</v>
      </c>
      <c r="R73" s="86" t="e">
        <f>IF(R67=0,0,VLOOKUP(R67,FAC_TOTALS_APTA!$A$4:$AV$126,$L73,FALSE))</f>
        <v>#N/A</v>
      </c>
      <c r="S73" s="86">
        <f>IF(S67=0,0,VLOOKUP(S67,FAC_TOTALS_APTA!$A$4:$AV$126,$L73,FALSE))</f>
        <v>0</v>
      </c>
      <c r="T73" s="86">
        <f>IF(T67=0,0,VLOOKUP(T67,FAC_TOTALS_APTA!$A$4:$AV$126,$L73,FALSE))</f>
        <v>0</v>
      </c>
      <c r="U73" s="86">
        <f>IF(U67=0,0,VLOOKUP(U67,FAC_TOTALS_APTA!$A$4:$AV$126,$L73,FALSE))</f>
        <v>0</v>
      </c>
      <c r="V73" s="86">
        <f>IF(V67=0,0,VLOOKUP(V67,FAC_TOTALS_APTA!$A$4:$AV$126,$L73,FALSE))</f>
        <v>0</v>
      </c>
      <c r="W73" s="86">
        <f>IF(W67=0,0,VLOOKUP(W67,FAC_TOTALS_APTA!$A$4:$AV$126,$L73,FALSE))</f>
        <v>0</v>
      </c>
      <c r="X73" s="86">
        <f>IF(X67=0,0,VLOOKUP(X67,FAC_TOTALS_APTA!$A$4:$AV$126,$L73,FALSE))</f>
        <v>0</v>
      </c>
      <c r="Y73" s="86">
        <f>IF(Y67=0,0,VLOOKUP(Y67,FAC_TOTALS_APTA!$A$4:$AV$126,$L73,FALSE))</f>
        <v>0</v>
      </c>
      <c r="Z73" s="86">
        <f>IF(Z67=0,0,VLOOKUP(Z67,FAC_TOTALS_APTA!$A$4:$AV$126,$L73,FALSE))</f>
        <v>0</v>
      </c>
      <c r="AA73" s="86">
        <f>IF(AA67=0,0,VLOOKUP(AA67,FAC_TOTALS_APTA!$A$4:$AV$126,$L73,FALSE))</f>
        <v>0</v>
      </c>
      <c r="AB73" s="86">
        <f>IF(AB67=0,0,VLOOKUP(AB67,FAC_TOTALS_APTA!$A$4:$AV$126,$L73,FALSE))</f>
        <v>0</v>
      </c>
      <c r="AC73" s="90" t="e">
        <f t="shared" si="25"/>
        <v>#N/A</v>
      </c>
      <c r="AD73" s="91" t="e">
        <f>AC73/G83</f>
        <v>#N/A</v>
      </c>
    </row>
    <row r="74" spans="2:33" x14ac:dyDescent="0.25">
      <c r="B74" s="24" t="s">
        <v>72</v>
      </c>
      <c r="C74" s="115"/>
      <c r="D74" s="103" t="s">
        <v>71</v>
      </c>
      <c r="E74" s="87"/>
      <c r="F74" s="75">
        <f>MATCH($D74,FAC_TOTALS_APTA!$A$2:$AV$2,)</f>
        <v>16</v>
      </c>
      <c r="G74" s="92" t="e">
        <f>VLOOKUP(G67,FAC_TOTALS_APTA!$A$4:$AV$126,$F74,FALSE)</f>
        <v>#N/A</v>
      </c>
      <c r="H74" s="92" t="e">
        <f>VLOOKUP(H67,FAC_TOTALS_APTA!$A$4:$AV$126,$F74,FALSE)</f>
        <v>#N/A</v>
      </c>
      <c r="I74" s="88" t="str">
        <f t="shared" si="22"/>
        <v>-</v>
      </c>
      <c r="J74" s="89" t="str">
        <f t="shared" si="23"/>
        <v/>
      </c>
      <c r="K74" s="89" t="str">
        <f t="shared" si="24"/>
        <v>TSD_POP_EMP_PCT_FAC</v>
      </c>
      <c r="L74" s="75">
        <f>MATCH($K74,FAC_TOTALS_APTA!$A$2:$AT$2,)</f>
        <v>30</v>
      </c>
      <c r="M74" s="86" t="e">
        <f>IF(M67=0,0,VLOOKUP(M67,FAC_TOTALS_APTA!$A$4:$AV$126,$L74,FALSE))</f>
        <v>#N/A</v>
      </c>
      <c r="N74" s="86" t="e">
        <f>IF(N67=0,0,VLOOKUP(N67,FAC_TOTALS_APTA!$A$4:$AV$126,$L74,FALSE))</f>
        <v>#N/A</v>
      </c>
      <c r="O74" s="86" t="e">
        <f>IF(O67=0,0,VLOOKUP(O67,FAC_TOTALS_APTA!$A$4:$AV$126,$L74,FALSE))</f>
        <v>#N/A</v>
      </c>
      <c r="P74" s="86" t="e">
        <f>IF(P67=0,0,VLOOKUP(P67,FAC_TOTALS_APTA!$A$4:$AV$126,$L74,FALSE))</f>
        <v>#N/A</v>
      </c>
      <c r="Q74" s="86" t="e">
        <f>IF(Q67=0,0,VLOOKUP(Q67,FAC_TOTALS_APTA!$A$4:$AV$126,$L74,FALSE))</f>
        <v>#N/A</v>
      </c>
      <c r="R74" s="86" t="e">
        <f>IF(R67=0,0,VLOOKUP(R67,FAC_TOTALS_APTA!$A$4:$AV$126,$L74,FALSE))</f>
        <v>#N/A</v>
      </c>
      <c r="S74" s="86">
        <f>IF(S67=0,0,VLOOKUP(S67,FAC_TOTALS_APTA!$A$4:$AV$126,$L74,FALSE))</f>
        <v>0</v>
      </c>
      <c r="T74" s="86">
        <f>IF(T67=0,0,VLOOKUP(T67,FAC_TOTALS_APTA!$A$4:$AV$126,$L74,FALSE))</f>
        <v>0</v>
      </c>
      <c r="U74" s="86">
        <f>IF(U67=0,0,VLOOKUP(U67,FAC_TOTALS_APTA!$A$4:$AV$126,$L74,FALSE))</f>
        <v>0</v>
      </c>
      <c r="V74" s="86">
        <f>IF(V67=0,0,VLOOKUP(V67,FAC_TOTALS_APTA!$A$4:$AV$126,$L74,FALSE))</f>
        <v>0</v>
      </c>
      <c r="W74" s="86">
        <f>IF(W67=0,0,VLOOKUP(W67,FAC_TOTALS_APTA!$A$4:$AV$126,$L74,FALSE))</f>
        <v>0</v>
      </c>
      <c r="X74" s="86">
        <f>IF(X67=0,0,VLOOKUP(X67,FAC_TOTALS_APTA!$A$4:$AV$126,$L74,FALSE))</f>
        <v>0</v>
      </c>
      <c r="Y74" s="86">
        <f>IF(Y67=0,0,VLOOKUP(Y67,FAC_TOTALS_APTA!$A$4:$AV$126,$L74,FALSE))</f>
        <v>0</v>
      </c>
      <c r="Z74" s="86">
        <f>IF(Z67=0,0,VLOOKUP(Z67,FAC_TOTALS_APTA!$A$4:$AV$126,$L74,FALSE))</f>
        <v>0</v>
      </c>
      <c r="AA74" s="86">
        <f>IF(AA67=0,0,VLOOKUP(AA67,FAC_TOTALS_APTA!$A$4:$AV$126,$L74,FALSE))</f>
        <v>0</v>
      </c>
      <c r="AB74" s="86">
        <f>IF(AB67=0,0,VLOOKUP(AB67,FAC_TOTALS_APTA!$A$4:$AV$126,$L74,FALSE))</f>
        <v>0</v>
      </c>
      <c r="AC74" s="90" t="e">
        <f t="shared" si="25"/>
        <v>#N/A</v>
      </c>
      <c r="AD74" s="91" t="e">
        <f>AC74/G83</f>
        <v>#N/A</v>
      </c>
    </row>
    <row r="75" spans="2:33" x14ac:dyDescent="0.2">
      <c r="B75" s="114" t="s">
        <v>49</v>
      </c>
      <c r="C75" s="115" t="s">
        <v>21</v>
      </c>
      <c r="D75" s="123" t="s">
        <v>81</v>
      </c>
      <c r="E75" s="87"/>
      <c r="F75" s="75">
        <f>MATCH($D75,FAC_TOTALS_APTA!$A$2:$AV$2,)</f>
        <v>17</v>
      </c>
      <c r="G75" s="93" t="e">
        <f>VLOOKUP(G67,FAC_TOTALS_APTA!$A$4:$AV$126,$F75,FALSE)</f>
        <v>#N/A</v>
      </c>
      <c r="H75" s="93" t="e">
        <f>VLOOKUP(H67,FAC_TOTALS_APTA!$A$4:$AV$126,$F75,FALSE)</f>
        <v>#N/A</v>
      </c>
      <c r="I75" s="88" t="str">
        <f t="shared" si="22"/>
        <v>-</v>
      </c>
      <c r="J75" s="89" t="str">
        <f t="shared" si="23"/>
        <v>_log</v>
      </c>
      <c r="K75" s="89" t="str">
        <f t="shared" si="24"/>
        <v>GAS_PRICE_2018_log_FAC</v>
      </c>
      <c r="L75" s="75">
        <f>MATCH($K75,FAC_TOTALS_APTA!$A$2:$AT$2,)</f>
        <v>31</v>
      </c>
      <c r="M75" s="86" t="e">
        <f>IF(M67=0,0,VLOOKUP(M67,FAC_TOTALS_APTA!$A$4:$AV$126,$L75,FALSE))</f>
        <v>#N/A</v>
      </c>
      <c r="N75" s="86" t="e">
        <f>IF(N67=0,0,VLOOKUP(N67,FAC_TOTALS_APTA!$A$4:$AV$126,$L75,FALSE))</f>
        <v>#N/A</v>
      </c>
      <c r="O75" s="86" t="e">
        <f>IF(O67=0,0,VLOOKUP(O67,FAC_TOTALS_APTA!$A$4:$AV$126,$L75,FALSE))</f>
        <v>#N/A</v>
      </c>
      <c r="P75" s="86" t="e">
        <f>IF(P67=0,0,VLOOKUP(P67,FAC_TOTALS_APTA!$A$4:$AV$126,$L75,FALSE))</f>
        <v>#N/A</v>
      </c>
      <c r="Q75" s="86" t="e">
        <f>IF(Q67=0,0,VLOOKUP(Q67,FAC_TOTALS_APTA!$A$4:$AV$126,$L75,FALSE))</f>
        <v>#N/A</v>
      </c>
      <c r="R75" s="86" t="e">
        <f>IF(R67=0,0,VLOOKUP(R67,FAC_TOTALS_APTA!$A$4:$AV$126,$L75,FALSE))</f>
        <v>#N/A</v>
      </c>
      <c r="S75" s="86">
        <f>IF(S67=0,0,VLOOKUP(S67,FAC_TOTALS_APTA!$A$4:$AV$126,$L75,FALSE))</f>
        <v>0</v>
      </c>
      <c r="T75" s="86">
        <f>IF(T67=0,0,VLOOKUP(T67,FAC_TOTALS_APTA!$A$4:$AV$126,$L75,FALSE))</f>
        <v>0</v>
      </c>
      <c r="U75" s="86">
        <f>IF(U67=0,0,VLOOKUP(U67,FAC_TOTALS_APTA!$A$4:$AV$126,$L75,FALSE))</f>
        <v>0</v>
      </c>
      <c r="V75" s="86">
        <f>IF(V67=0,0,VLOOKUP(V67,FAC_TOTALS_APTA!$A$4:$AV$126,$L75,FALSE))</f>
        <v>0</v>
      </c>
      <c r="W75" s="86">
        <f>IF(W67=0,0,VLOOKUP(W67,FAC_TOTALS_APTA!$A$4:$AV$126,$L75,FALSE))</f>
        <v>0</v>
      </c>
      <c r="X75" s="86">
        <f>IF(X67=0,0,VLOOKUP(X67,FAC_TOTALS_APTA!$A$4:$AV$126,$L75,FALSE))</f>
        <v>0</v>
      </c>
      <c r="Y75" s="86">
        <f>IF(Y67=0,0,VLOOKUP(Y67,FAC_TOTALS_APTA!$A$4:$AV$126,$L75,FALSE))</f>
        <v>0</v>
      </c>
      <c r="Z75" s="86">
        <f>IF(Z67=0,0,VLOOKUP(Z67,FAC_TOTALS_APTA!$A$4:$AV$126,$L75,FALSE))</f>
        <v>0</v>
      </c>
      <c r="AA75" s="86">
        <f>IF(AA67=0,0,VLOOKUP(AA67,FAC_TOTALS_APTA!$A$4:$AV$126,$L75,FALSE))</f>
        <v>0</v>
      </c>
      <c r="AB75" s="86">
        <f>IF(AB67=0,0,VLOOKUP(AB67,FAC_TOTALS_APTA!$A$4:$AV$126,$L75,FALSE))</f>
        <v>0</v>
      </c>
      <c r="AC75" s="90" t="e">
        <f t="shared" si="25"/>
        <v>#N/A</v>
      </c>
      <c r="AD75" s="91" t="e">
        <f>AC75/G83</f>
        <v>#N/A</v>
      </c>
    </row>
    <row r="76" spans="2:33" x14ac:dyDescent="0.25">
      <c r="B76" s="114" t="s">
        <v>46</v>
      </c>
      <c r="C76" s="115" t="s">
        <v>21</v>
      </c>
      <c r="D76" s="103" t="s">
        <v>14</v>
      </c>
      <c r="E76" s="87"/>
      <c r="F76" s="75">
        <f>MATCH($D76,FAC_TOTALS_APTA!$A$2:$AV$2,)</f>
        <v>18</v>
      </c>
      <c r="G76" s="92" t="e">
        <f>VLOOKUP(G67,FAC_TOTALS_APTA!$A$4:$AV$126,$F76,FALSE)</f>
        <v>#N/A</v>
      </c>
      <c r="H76" s="92" t="e">
        <f>VLOOKUP(H67,FAC_TOTALS_APTA!$A$4:$AV$126,$F76,FALSE)</f>
        <v>#N/A</v>
      </c>
      <c r="I76" s="88" t="str">
        <f t="shared" si="22"/>
        <v>-</v>
      </c>
      <c r="J76" s="89" t="str">
        <f t="shared" si="23"/>
        <v>_log</v>
      </c>
      <c r="K76" s="89" t="str">
        <f t="shared" si="24"/>
        <v>TOTAL_MED_INC_INDIV_2018_log_FAC</v>
      </c>
      <c r="L76" s="75">
        <f>MATCH($K76,FAC_TOTALS_APTA!$A$2:$AT$2,)</f>
        <v>32</v>
      </c>
      <c r="M76" s="86" t="e">
        <f>IF(M67=0,0,VLOOKUP(M67,FAC_TOTALS_APTA!$A$4:$AV$126,$L76,FALSE))</f>
        <v>#N/A</v>
      </c>
      <c r="N76" s="86" t="e">
        <f>IF(N67=0,0,VLOOKUP(N67,FAC_TOTALS_APTA!$A$4:$AV$126,$L76,FALSE))</f>
        <v>#N/A</v>
      </c>
      <c r="O76" s="86" t="e">
        <f>IF(O67=0,0,VLOOKUP(O67,FAC_TOTALS_APTA!$A$4:$AV$126,$L76,FALSE))</f>
        <v>#N/A</v>
      </c>
      <c r="P76" s="86" t="e">
        <f>IF(P67=0,0,VLOOKUP(P67,FAC_TOTALS_APTA!$A$4:$AV$126,$L76,FALSE))</f>
        <v>#N/A</v>
      </c>
      <c r="Q76" s="86" t="e">
        <f>IF(Q67=0,0,VLOOKUP(Q67,FAC_TOTALS_APTA!$A$4:$AV$126,$L76,FALSE))</f>
        <v>#N/A</v>
      </c>
      <c r="R76" s="86" t="e">
        <f>IF(R67=0,0,VLOOKUP(R67,FAC_TOTALS_APTA!$A$4:$AV$126,$L76,FALSE))</f>
        <v>#N/A</v>
      </c>
      <c r="S76" s="86">
        <f>IF(S67=0,0,VLOOKUP(S67,FAC_TOTALS_APTA!$A$4:$AV$126,$L76,FALSE))</f>
        <v>0</v>
      </c>
      <c r="T76" s="86">
        <f>IF(T67=0,0,VLOOKUP(T67,FAC_TOTALS_APTA!$A$4:$AV$126,$L76,FALSE))</f>
        <v>0</v>
      </c>
      <c r="U76" s="86">
        <f>IF(U67=0,0,VLOOKUP(U67,FAC_TOTALS_APTA!$A$4:$AV$126,$L76,FALSE))</f>
        <v>0</v>
      </c>
      <c r="V76" s="86">
        <f>IF(V67=0,0,VLOOKUP(V67,FAC_TOTALS_APTA!$A$4:$AV$126,$L76,FALSE))</f>
        <v>0</v>
      </c>
      <c r="W76" s="86">
        <f>IF(W67=0,0,VLOOKUP(W67,FAC_TOTALS_APTA!$A$4:$AV$126,$L76,FALSE))</f>
        <v>0</v>
      </c>
      <c r="X76" s="86">
        <f>IF(X67=0,0,VLOOKUP(X67,FAC_TOTALS_APTA!$A$4:$AV$126,$L76,FALSE))</f>
        <v>0</v>
      </c>
      <c r="Y76" s="86">
        <f>IF(Y67=0,0,VLOOKUP(Y67,FAC_TOTALS_APTA!$A$4:$AV$126,$L76,FALSE))</f>
        <v>0</v>
      </c>
      <c r="Z76" s="86">
        <f>IF(Z67=0,0,VLOOKUP(Z67,FAC_TOTALS_APTA!$A$4:$AV$126,$L76,FALSE))</f>
        <v>0</v>
      </c>
      <c r="AA76" s="86">
        <f>IF(AA67=0,0,VLOOKUP(AA67,FAC_TOTALS_APTA!$A$4:$AV$126,$L76,FALSE))</f>
        <v>0</v>
      </c>
      <c r="AB76" s="86">
        <f>IF(AB67=0,0,VLOOKUP(AB67,FAC_TOTALS_APTA!$A$4:$AV$126,$L76,FALSE))</f>
        <v>0</v>
      </c>
      <c r="AC76" s="90" t="e">
        <f t="shared" si="25"/>
        <v>#N/A</v>
      </c>
      <c r="AD76" s="91" t="e">
        <f>AC76/G83</f>
        <v>#N/A</v>
      </c>
    </row>
    <row r="77" spans="2:33" x14ac:dyDescent="0.25">
      <c r="B77" s="114" t="s">
        <v>62</v>
      </c>
      <c r="C77" s="115"/>
      <c r="D77" s="103" t="s">
        <v>9</v>
      </c>
      <c r="E77" s="87"/>
      <c r="F77" s="75">
        <f>MATCH($D77,FAC_TOTALS_APTA!$A$2:$AV$2,)</f>
        <v>19</v>
      </c>
      <c r="G77" s="86" t="e">
        <f>VLOOKUP(G67,FAC_TOTALS_APTA!$A$4:$AV$126,$F77,FALSE)</f>
        <v>#N/A</v>
      </c>
      <c r="H77" s="86" t="e">
        <f>VLOOKUP(H67,FAC_TOTALS_APTA!$A$4:$AV$126,$F77,FALSE)</f>
        <v>#N/A</v>
      </c>
      <c r="I77" s="88" t="str">
        <f t="shared" si="22"/>
        <v>-</v>
      </c>
      <c r="J77" s="89" t="str">
        <f t="shared" si="23"/>
        <v/>
      </c>
      <c r="K77" s="89" t="str">
        <f t="shared" si="24"/>
        <v>PCT_HH_NO_VEH_FAC</v>
      </c>
      <c r="L77" s="75">
        <f>MATCH($K77,FAC_TOTALS_APTA!$A$2:$AT$2,)</f>
        <v>33</v>
      </c>
      <c r="M77" s="86" t="e">
        <f>IF(M67=0,0,VLOOKUP(M67,FAC_TOTALS_APTA!$A$4:$AV$126,$L77,FALSE))</f>
        <v>#N/A</v>
      </c>
      <c r="N77" s="86" t="e">
        <f>IF(N67=0,0,VLOOKUP(N67,FAC_TOTALS_APTA!$A$4:$AV$126,$L77,FALSE))</f>
        <v>#N/A</v>
      </c>
      <c r="O77" s="86" t="e">
        <f>IF(O67=0,0,VLOOKUP(O67,FAC_TOTALS_APTA!$A$4:$AV$126,$L77,FALSE))</f>
        <v>#N/A</v>
      </c>
      <c r="P77" s="86" t="e">
        <f>IF(P67=0,0,VLOOKUP(P67,FAC_TOTALS_APTA!$A$4:$AV$126,$L77,FALSE))</f>
        <v>#N/A</v>
      </c>
      <c r="Q77" s="86" t="e">
        <f>IF(Q67=0,0,VLOOKUP(Q67,FAC_TOTALS_APTA!$A$4:$AV$126,$L77,FALSE))</f>
        <v>#N/A</v>
      </c>
      <c r="R77" s="86" t="e">
        <f>IF(R67=0,0,VLOOKUP(R67,FAC_TOTALS_APTA!$A$4:$AV$126,$L77,FALSE))</f>
        <v>#N/A</v>
      </c>
      <c r="S77" s="86">
        <f>IF(S67=0,0,VLOOKUP(S67,FAC_TOTALS_APTA!$A$4:$AV$126,$L77,FALSE))</f>
        <v>0</v>
      </c>
      <c r="T77" s="86">
        <f>IF(T67=0,0,VLOOKUP(T67,FAC_TOTALS_APTA!$A$4:$AV$126,$L77,FALSE))</f>
        <v>0</v>
      </c>
      <c r="U77" s="86">
        <f>IF(U67=0,0,VLOOKUP(U67,FAC_TOTALS_APTA!$A$4:$AV$126,$L77,FALSE))</f>
        <v>0</v>
      </c>
      <c r="V77" s="86">
        <f>IF(V67=0,0,VLOOKUP(V67,FAC_TOTALS_APTA!$A$4:$AV$126,$L77,FALSE))</f>
        <v>0</v>
      </c>
      <c r="W77" s="86">
        <f>IF(W67=0,0,VLOOKUP(W67,FAC_TOTALS_APTA!$A$4:$AV$126,$L77,FALSE))</f>
        <v>0</v>
      </c>
      <c r="X77" s="86">
        <f>IF(X67=0,0,VLOOKUP(X67,FAC_TOTALS_APTA!$A$4:$AV$126,$L77,FALSE))</f>
        <v>0</v>
      </c>
      <c r="Y77" s="86">
        <f>IF(Y67=0,0,VLOOKUP(Y67,FAC_TOTALS_APTA!$A$4:$AV$126,$L77,FALSE))</f>
        <v>0</v>
      </c>
      <c r="Z77" s="86">
        <f>IF(Z67=0,0,VLOOKUP(Z67,FAC_TOTALS_APTA!$A$4:$AV$126,$L77,FALSE))</f>
        <v>0</v>
      </c>
      <c r="AA77" s="86">
        <f>IF(AA67=0,0,VLOOKUP(AA67,FAC_TOTALS_APTA!$A$4:$AV$126,$L77,FALSE))</f>
        <v>0</v>
      </c>
      <c r="AB77" s="86">
        <f>IF(AB67=0,0,VLOOKUP(AB67,FAC_TOTALS_APTA!$A$4:$AV$126,$L77,FALSE))</f>
        <v>0</v>
      </c>
      <c r="AC77" s="90" t="e">
        <f t="shared" si="25"/>
        <v>#N/A</v>
      </c>
      <c r="AD77" s="91" t="e">
        <f>AC77/G83</f>
        <v>#N/A</v>
      </c>
    </row>
    <row r="78" spans="2:33" x14ac:dyDescent="0.25">
      <c r="B78" s="114" t="s">
        <v>47</v>
      </c>
      <c r="C78" s="115"/>
      <c r="D78" s="103" t="s">
        <v>28</v>
      </c>
      <c r="E78" s="87"/>
      <c r="F78" s="75">
        <f>MATCH($D78,FAC_TOTALS_APTA!$A$2:$AV$2,)</f>
        <v>20</v>
      </c>
      <c r="G78" s="93" t="e">
        <f>VLOOKUP(G67,FAC_TOTALS_APTA!$A$4:$AV$126,$F78,FALSE)</f>
        <v>#N/A</v>
      </c>
      <c r="H78" s="93" t="e">
        <f>VLOOKUP(H67,FAC_TOTALS_APTA!$A$4:$AV$126,$F78,FALSE)</f>
        <v>#N/A</v>
      </c>
      <c r="I78" s="88" t="str">
        <f t="shared" si="22"/>
        <v>-</v>
      </c>
      <c r="J78" s="89" t="str">
        <f t="shared" si="23"/>
        <v/>
      </c>
      <c r="K78" s="89" t="str">
        <f t="shared" si="24"/>
        <v>JTW_HOME_PCT_FAC</v>
      </c>
      <c r="L78" s="75">
        <f>MATCH($K78,FAC_TOTALS_APTA!$A$2:$AT$2,)</f>
        <v>34</v>
      </c>
      <c r="M78" s="86" t="e">
        <f>IF(M67=0,0,VLOOKUP(M67,FAC_TOTALS_APTA!$A$4:$AV$126,$L78,FALSE))</f>
        <v>#N/A</v>
      </c>
      <c r="N78" s="86" t="e">
        <f>IF(N67=0,0,VLOOKUP(N67,FAC_TOTALS_APTA!$A$4:$AV$126,$L78,FALSE))</f>
        <v>#N/A</v>
      </c>
      <c r="O78" s="86" t="e">
        <f>IF(O67=0,0,VLOOKUP(O67,FAC_TOTALS_APTA!$A$4:$AV$126,$L78,FALSE))</f>
        <v>#N/A</v>
      </c>
      <c r="P78" s="86" t="e">
        <f>IF(P67=0,0,VLOOKUP(P67,FAC_TOTALS_APTA!$A$4:$AV$126,$L78,FALSE))</f>
        <v>#N/A</v>
      </c>
      <c r="Q78" s="86" t="e">
        <f>IF(Q67=0,0,VLOOKUP(Q67,FAC_TOTALS_APTA!$A$4:$AV$126,$L78,FALSE))</f>
        <v>#N/A</v>
      </c>
      <c r="R78" s="86" t="e">
        <f>IF(R67=0,0,VLOOKUP(R67,FAC_TOTALS_APTA!$A$4:$AV$126,$L78,FALSE))</f>
        <v>#N/A</v>
      </c>
      <c r="S78" s="86">
        <f>IF(S67=0,0,VLOOKUP(S67,FAC_TOTALS_APTA!$A$4:$AV$126,$L78,FALSE))</f>
        <v>0</v>
      </c>
      <c r="T78" s="86">
        <f>IF(T67=0,0,VLOOKUP(T67,FAC_TOTALS_APTA!$A$4:$AV$126,$L78,FALSE))</f>
        <v>0</v>
      </c>
      <c r="U78" s="86">
        <f>IF(U67=0,0,VLOOKUP(U67,FAC_TOTALS_APTA!$A$4:$AV$126,$L78,FALSE))</f>
        <v>0</v>
      </c>
      <c r="V78" s="86">
        <f>IF(V67=0,0,VLOOKUP(V67,FAC_TOTALS_APTA!$A$4:$AV$126,$L78,FALSE))</f>
        <v>0</v>
      </c>
      <c r="W78" s="86">
        <f>IF(W67=0,0,VLOOKUP(W67,FAC_TOTALS_APTA!$A$4:$AV$126,$L78,FALSE))</f>
        <v>0</v>
      </c>
      <c r="X78" s="86">
        <f>IF(X67=0,0,VLOOKUP(X67,FAC_TOTALS_APTA!$A$4:$AV$126,$L78,FALSE))</f>
        <v>0</v>
      </c>
      <c r="Y78" s="86">
        <f>IF(Y67=0,0,VLOOKUP(Y67,FAC_TOTALS_APTA!$A$4:$AV$126,$L78,FALSE))</f>
        <v>0</v>
      </c>
      <c r="Z78" s="86">
        <f>IF(Z67=0,0,VLOOKUP(Z67,FAC_TOTALS_APTA!$A$4:$AV$126,$L78,FALSE))</f>
        <v>0</v>
      </c>
      <c r="AA78" s="86">
        <f>IF(AA67=0,0,VLOOKUP(AA67,FAC_TOTALS_APTA!$A$4:$AV$126,$L78,FALSE))</f>
        <v>0</v>
      </c>
      <c r="AB78" s="86">
        <f>IF(AB67=0,0,VLOOKUP(AB67,FAC_TOTALS_APTA!$A$4:$AV$126,$L78,FALSE))</f>
        <v>0</v>
      </c>
      <c r="AC78" s="90" t="e">
        <f t="shared" si="25"/>
        <v>#N/A</v>
      </c>
      <c r="AD78" s="91" t="e">
        <f>AC78/G83</f>
        <v>#N/A</v>
      </c>
    </row>
    <row r="79" spans="2:33" x14ac:dyDescent="0.25">
      <c r="B79" s="114" t="s">
        <v>63</v>
      </c>
      <c r="C79" s="115"/>
      <c r="D79" s="125" t="s">
        <v>88</v>
      </c>
      <c r="E79" s="87"/>
      <c r="F79" s="75">
        <f>MATCH($D79,FAC_TOTALS_APTA!$A$2:$AV$2,)</f>
        <v>23</v>
      </c>
      <c r="G79" s="93" t="e">
        <f>VLOOKUP(G67,FAC_TOTALS_APTA!$A$4:$AV$126,$F79,FALSE)</f>
        <v>#N/A</v>
      </c>
      <c r="H79" s="93" t="e">
        <f>VLOOKUP(H67,FAC_TOTALS_APTA!$A$4:$AV$126,$F79,FALSE)</f>
        <v>#N/A</v>
      </c>
      <c r="I79" s="88" t="str">
        <f t="shared" si="22"/>
        <v>-</v>
      </c>
      <c r="J79" s="89"/>
      <c r="K79" s="89" t="str">
        <f t="shared" si="24"/>
        <v>TNC_TRIPS_PER_TRANSIT_TRIP_RAIL_FAC</v>
      </c>
      <c r="L79" s="75">
        <f>MATCH($K79,FAC_TOTALS_APTA!$A$2:$AT$2,)</f>
        <v>37</v>
      </c>
      <c r="M79" s="86" t="e">
        <f>IF(M67=0,0,VLOOKUP(M67,FAC_TOTALS_APTA!$A$4:$AV$126,$L79,FALSE))</f>
        <v>#N/A</v>
      </c>
      <c r="N79" s="86" t="e">
        <f>IF(N67=0,0,VLOOKUP(N67,FAC_TOTALS_APTA!$A$4:$AV$126,$L79,FALSE))</f>
        <v>#N/A</v>
      </c>
      <c r="O79" s="86" t="e">
        <f>IF(O67=0,0,VLOOKUP(O67,FAC_TOTALS_APTA!$A$4:$AV$126,$L79,FALSE))</f>
        <v>#N/A</v>
      </c>
      <c r="P79" s="86" t="e">
        <f>IF(P67=0,0,VLOOKUP(P67,FAC_TOTALS_APTA!$A$4:$AV$126,$L79,FALSE))</f>
        <v>#N/A</v>
      </c>
      <c r="Q79" s="86" t="e">
        <f>IF(Q67=0,0,VLOOKUP(Q67,FAC_TOTALS_APTA!$A$4:$AV$126,$L79,FALSE))</f>
        <v>#N/A</v>
      </c>
      <c r="R79" s="86" t="e">
        <f>IF(R67=0,0,VLOOKUP(R67,FAC_TOTALS_APTA!$A$4:$AV$126,$L79,FALSE))</f>
        <v>#N/A</v>
      </c>
      <c r="S79" s="86">
        <f>IF(S67=0,0,VLOOKUP(S67,FAC_TOTALS_APTA!$A$4:$AV$126,$L79,FALSE))</f>
        <v>0</v>
      </c>
      <c r="T79" s="86">
        <f>IF(T67=0,0,VLOOKUP(T67,FAC_TOTALS_APTA!$A$4:$AV$126,$L79,FALSE))</f>
        <v>0</v>
      </c>
      <c r="U79" s="86">
        <f>IF(U67=0,0,VLOOKUP(U67,FAC_TOTALS_APTA!$A$4:$AV$126,$L79,FALSE))</f>
        <v>0</v>
      </c>
      <c r="V79" s="86">
        <f>IF(V67=0,0,VLOOKUP(V67,FAC_TOTALS_APTA!$A$4:$AV$126,$L79,FALSE))</f>
        <v>0</v>
      </c>
      <c r="W79" s="86">
        <f>IF(W67=0,0,VLOOKUP(W67,FAC_TOTALS_APTA!$A$4:$AV$126,$L79,FALSE))</f>
        <v>0</v>
      </c>
      <c r="X79" s="86">
        <f>IF(X67=0,0,VLOOKUP(X67,FAC_TOTALS_APTA!$A$4:$AV$126,$L79,FALSE))</f>
        <v>0</v>
      </c>
      <c r="Y79" s="86">
        <f>IF(Y67=0,0,VLOOKUP(Y67,FAC_TOTALS_APTA!$A$4:$AV$126,$L79,FALSE))</f>
        <v>0</v>
      </c>
      <c r="Z79" s="86">
        <f>IF(Z67=0,0,VLOOKUP(Z67,FAC_TOTALS_APTA!$A$4:$AV$126,$L79,FALSE))</f>
        <v>0</v>
      </c>
      <c r="AA79" s="86">
        <f>IF(AA67=0,0,VLOOKUP(AA67,FAC_TOTALS_APTA!$A$4:$AV$126,$L79,FALSE))</f>
        <v>0</v>
      </c>
      <c r="AB79" s="86">
        <f>IF(AB67=0,0,VLOOKUP(AB67,FAC_TOTALS_APTA!$A$4:$AV$126,$L79,FALSE))</f>
        <v>0</v>
      </c>
      <c r="AC79" s="90" t="e">
        <f t="shared" si="25"/>
        <v>#N/A</v>
      </c>
      <c r="AD79" s="91" t="e">
        <f>AC79/G83</f>
        <v>#N/A</v>
      </c>
      <c r="AG79" s="52"/>
    </row>
    <row r="80" spans="2:33" x14ac:dyDescent="0.25">
      <c r="B80" s="114" t="s">
        <v>64</v>
      </c>
      <c r="C80" s="115"/>
      <c r="D80" s="103" t="s">
        <v>43</v>
      </c>
      <c r="E80" s="87"/>
      <c r="F80" s="75">
        <f>MATCH($D80,FAC_TOTALS_APTA!$A$2:$AV$2,)</f>
        <v>24</v>
      </c>
      <c r="G80" s="93" t="e">
        <f>VLOOKUP(G67,FAC_TOTALS_APTA!$A$4:$AV$126,$F80,FALSE)</f>
        <v>#N/A</v>
      </c>
      <c r="H80" s="93" t="e">
        <f>VLOOKUP(H67,FAC_TOTALS_APTA!$A$4:$AV$126,$F80,FALSE)</f>
        <v>#N/A</v>
      </c>
      <c r="I80" s="88" t="str">
        <f t="shared" si="22"/>
        <v>-</v>
      </c>
      <c r="J80" s="89" t="str">
        <f t="shared" ref="J80:J81" si="26">IF(C80="Log","_log","")</f>
        <v/>
      </c>
      <c r="K80" s="89" t="str">
        <f t="shared" si="24"/>
        <v>BIKE_SHARE_FAC</v>
      </c>
      <c r="L80" s="75">
        <f>MATCH($K80,FAC_TOTALS_APTA!$A$2:$AT$2,)</f>
        <v>38</v>
      </c>
      <c r="M80" s="86" t="e">
        <f>IF(M67=0,0,VLOOKUP(M67,FAC_TOTALS_APTA!$A$4:$AV$126,$L80,FALSE))</f>
        <v>#N/A</v>
      </c>
      <c r="N80" s="86" t="e">
        <f>IF(N67=0,0,VLOOKUP(N67,FAC_TOTALS_APTA!$A$4:$AV$126,$L80,FALSE))</f>
        <v>#N/A</v>
      </c>
      <c r="O80" s="86" t="e">
        <f>IF(O67=0,0,VLOOKUP(O67,FAC_TOTALS_APTA!$A$4:$AV$126,$L80,FALSE))</f>
        <v>#N/A</v>
      </c>
      <c r="P80" s="86" t="e">
        <f>IF(P67=0,0,VLOOKUP(P67,FAC_TOTALS_APTA!$A$4:$AV$126,$L80,FALSE))</f>
        <v>#N/A</v>
      </c>
      <c r="Q80" s="86" t="e">
        <f>IF(Q67=0,0,VLOOKUP(Q67,FAC_TOTALS_APTA!$A$4:$AV$126,$L80,FALSE))</f>
        <v>#N/A</v>
      </c>
      <c r="R80" s="86" t="e">
        <f>IF(R67=0,0,VLOOKUP(R67,FAC_TOTALS_APTA!$A$4:$AV$126,$L80,FALSE))</f>
        <v>#N/A</v>
      </c>
      <c r="S80" s="86">
        <f>IF(S67=0,0,VLOOKUP(S67,FAC_TOTALS_APTA!$A$4:$AV$126,$L80,FALSE))</f>
        <v>0</v>
      </c>
      <c r="T80" s="86">
        <f>IF(T67=0,0,VLOOKUP(T67,FAC_TOTALS_APTA!$A$4:$AV$126,$L80,FALSE))</f>
        <v>0</v>
      </c>
      <c r="U80" s="86">
        <f>IF(U67=0,0,VLOOKUP(U67,FAC_TOTALS_APTA!$A$4:$AV$126,$L80,FALSE))</f>
        <v>0</v>
      </c>
      <c r="V80" s="86">
        <f>IF(V67=0,0,VLOOKUP(V67,FAC_TOTALS_APTA!$A$4:$AV$126,$L80,FALSE))</f>
        <v>0</v>
      </c>
      <c r="W80" s="86">
        <f>IF(W67=0,0,VLOOKUP(W67,FAC_TOTALS_APTA!$A$4:$AV$126,$L80,FALSE))</f>
        <v>0</v>
      </c>
      <c r="X80" s="86">
        <f>IF(X67=0,0,VLOOKUP(X67,FAC_TOTALS_APTA!$A$4:$AV$126,$L80,FALSE))</f>
        <v>0</v>
      </c>
      <c r="Y80" s="86">
        <f>IF(Y67=0,0,VLOOKUP(Y67,FAC_TOTALS_APTA!$A$4:$AV$126,$L80,FALSE))</f>
        <v>0</v>
      </c>
      <c r="Z80" s="86">
        <f>IF(Z67=0,0,VLOOKUP(Z67,FAC_TOTALS_APTA!$A$4:$AV$126,$L80,FALSE))</f>
        <v>0</v>
      </c>
      <c r="AA80" s="86">
        <f>IF(AA67=0,0,VLOOKUP(AA67,FAC_TOTALS_APTA!$A$4:$AV$126,$L80,FALSE))</f>
        <v>0</v>
      </c>
      <c r="AB80" s="86">
        <f>IF(AB67=0,0,VLOOKUP(AB67,FAC_TOTALS_APTA!$A$4:$AV$126,$L80,FALSE))</f>
        <v>0</v>
      </c>
      <c r="AC80" s="90" t="e">
        <f t="shared" si="25"/>
        <v>#N/A</v>
      </c>
      <c r="AD80" s="91" t="e">
        <f>AC80/G83</f>
        <v>#N/A</v>
      </c>
      <c r="AG80" s="52"/>
    </row>
    <row r="81" spans="2:33" x14ac:dyDescent="0.25">
      <c r="B81" s="126" t="s">
        <v>65</v>
      </c>
      <c r="C81" s="127"/>
      <c r="D81" s="128" t="s">
        <v>44</v>
      </c>
      <c r="E81" s="94"/>
      <c r="F81" s="85">
        <f>MATCH($D81,FAC_TOTALS_APTA!$A$2:$AV$2,)</f>
        <v>25</v>
      </c>
      <c r="G81" s="95" t="e">
        <f>VLOOKUP(G67,FAC_TOTALS_APTA!$A$4:$AV$126,$F81,FALSE)</f>
        <v>#N/A</v>
      </c>
      <c r="H81" s="95" t="e">
        <f>VLOOKUP(H67,FAC_TOTALS_APTA!$A$4:$AV$126,$F81,FALSE)</f>
        <v>#N/A</v>
      </c>
      <c r="I81" s="96" t="str">
        <f t="shared" si="22"/>
        <v>-</v>
      </c>
      <c r="J81" s="97" t="str">
        <f t="shared" si="26"/>
        <v/>
      </c>
      <c r="K81" s="97" t="str">
        <f t="shared" si="24"/>
        <v>scooter_flag_FAC</v>
      </c>
      <c r="L81" s="85">
        <f>MATCH($K81,FAC_TOTALS_APTA!$A$2:$AT$2,)</f>
        <v>39</v>
      </c>
      <c r="M81" s="98" t="e">
        <f>IF(M67=0,0,VLOOKUP(M67,FAC_TOTALS_APTA!$A$4:$AV$126,$L81,FALSE))</f>
        <v>#N/A</v>
      </c>
      <c r="N81" s="98" t="e">
        <f>IF(N67=0,0,VLOOKUP(N67,FAC_TOTALS_APTA!$A$4:$AV$126,$L81,FALSE))</f>
        <v>#N/A</v>
      </c>
      <c r="O81" s="98" t="e">
        <f>IF(O67=0,0,VLOOKUP(O67,FAC_TOTALS_APTA!$A$4:$AV$126,$L81,FALSE))</f>
        <v>#N/A</v>
      </c>
      <c r="P81" s="98" t="e">
        <f>IF(P67=0,0,VLOOKUP(P67,FAC_TOTALS_APTA!$A$4:$AV$126,$L81,FALSE))</f>
        <v>#N/A</v>
      </c>
      <c r="Q81" s="98" t="e">
        <f>IF(Q67=0,0,VLOOKUP(Q67,FAC_TOTALS_APTA!$A$4:$AV$126,$L81,FALSE))</f>
        <v>#N/A</v>
      </c>
      <c r="R81" s="98" t="e">
        <f>IF(R67=0,0,VLOOKUP(R67,FAC_TOTALS_APTA!$A$4:$AV$126,$L81,FALSE))</f>
        <v>#N/A</v>
      </c>
      <c r="S81" s="98">
        <f>IF(S67=0,0,VLOOKUP(S67,FAC_TOTALS_APTA!$A$4:$AV$126,$L81,FALSE))</f>
        <v>0</v>
      </c>
      <c r="T81" s="98">
        <f>IF(T67=0,0,VLOOKUP(T67,FAC_TOTALS_APTA!$A$4:$AV$126,$L81,FALSE))</f>
        <v>0</v>
      </c>
      <c r="U81" s="98">
        <f>IF(U67=0,0,VLOOKUP(U67,FAC_TOTALS_APTA!$A$4:$AV$126,$L81,FALSE))</f>
        <v>0</v>
      </c>
      <c r="V81" s="98">
        <f>IF(V67=0,0,VLOOKUP(V67,FAC_TOTALS_APTA!$A$4:$AV$126,$L81,FALSE))</f>
        <v>0</v>
      </c>
      <c r="W81" s="98">
        <f>IF(W67=0,0,VLOOKUP(W67,FAC_TOTALS_APTA!$A$4:$AV$126,$L81,FALSE))</f>
        <v>0</v>
      </c>
      <c r="X81" s="98">
        <f>IF(X67=0,0,VLOOKUP(X67,FAC_TOTALS_APTA!$A$4:$AV$126,$L81,FALSE))</f>
        <v>0</v>
      </c>
      <c r="Y81" s="98">
        <f>IF(Y67=0,0,VLOOKUP(Y67,FAC_TOTALS_APTA!$A$4:$AV$126,$L81,FALSE))</f>
        <v>0</v>
      </c>
      <c r="Z81" s="98">
        <f>IF(Z67=0,0,VLOOKUP(Z67,FAC_TOTALS_APTA!$A$4:$AV$126,$L81,FALSE))</f>
        <v>0</v>
      </c>
      <c r="AA81" s="98">
        <f>IF(AA67=0,0,VLOOKUP(AA67,FAC_TOTALS_APTA!$A$4:$AV$126,$L81,FALSE))</f>
        <v>0</v>
      </c>
      <c r="AB81" s="98">
        <f>IF(AB67=0,0,VLOOKUP(AB67,FAC_TOTALS_APTA!$A$4:$AV$126,$L81,FALSE))</f>
        <v>0</v>
      </c>
      <c r="AC81" s="99" t="e">
        <f t="shared" si="25"/>
        <v>#N/A</v>
      </c>
      <c r="AD81" s="100" t="e">
        <f>AC81/G83</f>
        <v>#N/A</v>
      </c>
      <c r="AG81" s="52"/>
    </row>
    <row r="82" spans="2:33" x14ac:dyDescent="0.25">
      <c r="B82" s="40" t="s">
        <v>53</v>
      </c>
      <c r="C82" s="41"/>
      <c r="D82" s="40" t="s">
        <v>45</v>
      </c>
      <c r="E82" s="42"/>
      <c r="F82" s="43"/>
      <c r="G82" s="44"/>
      <c r="H82" s="44"/>
      <c r="I82" s="45"/>
      <c r="J82" s="46"/>
      <c r="K82" s="46" t="str">
        <f t="shared" ref="K82" si="27">CONCATENATE(D82,J82,"_FAC")</f>
        <v>New_Reporter_FAC</v>
      </c>
      <c r="L82" s="43">
        <f>MATCH($K82,FAC_TOTALS_APTA!$A$2:$AT$2,)</f>
        <v>43</v>
      </c>
      <c r="M82" s="44" t="e">
        <f>IF(M67=0,0,VLOOKUP(M67,FAC_TOTALS_APTA!$A$4:$AV$126,$L82,FALSE))</f>
        <v>#N/A</v>
      </c>
      <c r="N82" s="44" t="e">
        <f>IF(N67=0,0,VLOOKUP(N67,FAC_TOTALS_APTA!$A$4:$AV$126,$L82,FALSE))</f>
        <v>#N/A</v>
      </c>
      <c r="O82" s="44" t="e">
        <f>IF(O67=0,0,VLOOKUP(O67,FAC_TOTALS_APTA!$A$4:$AV$126,$L82,FALSE))</f>
        <v>#N/A</v>
      </c>
      <c r="P82" s="44" t="e">
        <f>IF(P67=0,0,VLOOKUP(P67,FAC_TOTALS_APTA!$A$4:$AV$126,$L82,FALSE))</f>
        <v>#N/A</v>
      </c>
      <c r="Q82" s="44" t="e">
        <f>IF(Q67=0,0,VLOOKUP(Q67,FAC_TOTALS_APTA!$A$4:$AV$126,$L82,FALSE))</f>
        <v>#N/A</v>
      </c>
      <c r="R82" s="44" t="e">
        <f>IF(R67=0,0,VLOOKUP(R67,FAC_TOTALS_APTA!$A$4:$AV$126,$L82,FALSE))</f>
        <v>#N/A</v>
      </c>
      <c r="S82" s="44">
        <f>IF(S67=0,0,VLOOKUP(S67,FAC_TOTALS_APTA!$A$4:$AV$126,$L82,FALSE))</f>
        <v>0</v>
      </c>
      <c r="T82" s="44">
        <f>IF(T67=0,0,VLOOKUP(T67,FAC_TOTALS_APTA!$A$4:$AV$126,$L82,FALSE))</f>
        <v>0</v>
      </c>
      <c r="U82" s="44">
        <f>IF(U67=0,0,VLOOKUP(U67,FAC_TOTALS_APTA!$A$4:$AV$126,$L82,FALSE))</f>
        <v>0</v>
      </c>
      <c r="V82" s="44">
        <f>IF(V67=0,0,VLOOKUP(V67,FAC_TOTALS_APTA!$A$4:$AV$126,$L82,FALSE))</f>
        <v>0</v>
      </c>
      <c r="W82" s="44">
        <f>IF(W67=0,0,VLOOKUP(W67,FAC_TOTALS_APTA!$A$4:$AV$126,$L82,FALSE))</f>
        <v>0</v>
      </c>
      <c r="X82" s="44">
        <f>IF(X67=0,0,VLOOKUP(X67,FAC_TOTALS_APTA!$A$4:$AV$126,$L82,FALSE))</f>
        <v>0</v>
      </c>
      <c r="Y82" s="44">
        <f>IF(Y67=0,0,VLOOKUP(Y67,FAC_TOTALS_APTA!$A$4:$AV$126,$L82,FALSE))</f>
        <v>0</v>
      </c>
      <c r="Z82" s="44">
        <f>IF(Z67=0,0,VLOOKUP(Z67,FAC_TOTALS_APTA!$A$4:$AV$126,$L82,FALSE))</f>
        <v>0</v>
      </c>
      <c r="AA82" s="44">
        <f>IF(AA67=0,0,VLOOKUP(AA67,FAC_TOTALS_APTA!$A$4:$AV$126,$L82,FALSE))</f>
        <v>0</v>
      </c>
      <c r="AB82" s="44">
        <f>IF(AB67=0,0,VLOOKUP(AB67,FAC_TOTALS_APTA!$A$4:$AV$126,$L82,FALSE))</f>
        <v>0</v>
      </c>
      <c r="AC82" s="47" t="e">
        <f>SUM(M82:AB82)</f>
        <v>#N/A</v>
      </c>
      <c r="AD82" s="48" t="e">
        <f>AC82/G84</f>
        <v>#N/A</v>
      </c>
    </row>
    <row r="83" spans="2:33" x14ac:dyDescent="0.25">
      <c r="B83" s="24" t="s">
        <v>66</v>
      </c>
      <c r="C83" s="27"/>
      <c r="D83" s="5" t="s">
        <v>6</v>
      </c>
      <c r="E83" s="54"/>
      <c r="F83" s="5">
        <f>MATCH($D83,FAC_TOTALS_APTA!$A$2:$AT$2,)</f>
        <v>10</v>
      </c>
      <c r="G83" s="109" t="e">
        <f>VLOOKUP(G67,FAC_TOTALS_APTA!$A$4:$AV$126,$F83,FALSE)</f>
        <v>#N/A</v>
      </c>
      <c r="H83" s="109" t="e">
        <f>VLOOKUP(H67,FAC_TOTALS_APTA!$A$4:$AT$126,$F83,FALSE)</f>
        <v>#N/A</v>
      </c>
      <c r="I83" s="111" t="e">
        <f t="shared" ref="I83" si="28">H83/G83-1</f>
        <v>#N/A</v>
      </c>
      <c r="J83" s="30"/>
      <c r="K83" s="30"/>
      <c r="L83" s="5"/>
      <c r="M83" s="28" t="e">
        <f t="shared" ref="M83:AB83" si="29">SUM(M69:M76)</f>
        <v>#N/A</v>
      </c>
      <c r="N83" s="28" t="e">
        <f t="shared" si="29"/>
        <v>#N/A</v>
      </c>
      <c r="O83" s="28" t="e">
        <f t="shared" si="29"/>
        <v>#N/A</v>
      </c>
      <c r="P83" s="28" t="e">
        <f t="shared" si="29"/>
        <v>#N/A</v>
      </c>
      <c r="Q83" s="28" t="e">
        <f t="shared" si="29"/>
        <v>#N/A</v>
      </c>
      <c r="R83" s="28" t="e">
        <f t="shared" si="29"/>
        <v>#N/A</v>
      </c>
      <c r="S83" s="28">
        <f t="shared" si="29"/>
        <v>0</v>
      </c>
      <c r="T83" s="28">
        <f t="shared" si="29"/>
        <v>0</v>
      </c>
      <c r="U83" s="28">
        <f t="shared" si="29"/>
        <v>0</v>
      </c>
      <c r="V83" s="28">
        <f t="shared" si="29"/>
        <v>0</v>
      </c>
      <c r="W83" s="28">
        <f t="shared" si="29"/>
        <v>0</v>
      </c>
      <c r="X83" s="28">
        <f t="shared" si="29"/>
        <v>0</v>
      </c>
      <c r="Y83" s="28">
        <f t="shared" si="29"/>
        <v>0</v>
      </c>
      <c r="Z83" s="28">
        <f t="shared" si="29"/>
        <v>0</v>
      </c>
      <c r="AA83" s="28">
        <f t="shared" si="29"/>
        <v>0</v>
      </c>
      <c r="AB83" s="28">
        <f t="shared" si="29"/>
        <v>0</v>
      </c>
      <c r="AC83" s="31" t="e">
        <f>H83-G83</f>
        <v>#N/A</v>
      </c>
      <c r="AD83" s="32" t="e">
        <f>I83</f>
        <v>#N/A</v>
      </c>
    </row>
    <row r="84" spans="2:33" ht="13.5" thickBot="1" x14ac:dyDescent="0.3">
      <c r="B84" s="8" t="s">
        <v>50</v>
      </c>
      <c r="C84" s="22"/>
      <c r="D84" s="22" t="s">
        <v>4</v>
      </c>
      <c r="E84" s="22"/>
      <c r="F84" s="22">
        <f>MATCH($D84,FAC_TOTALS_APTA!$A$2:$AT$2,)</f>
        <v>8</v>
      </c>
      <c r="G84" s="110" t="e">
        <f>VLOOKUP(G67,FAC_TOTALS_APTA!$A$4:$AT$126,$F84,FALSE)</f>
        <v>#N/A</v>
      </c>
      <c r="H84" s="110" t="e">
        <f>VLOOKUP(H67,FAC_TOTALS_APTA!$A$4:$AT$126,$F84,FALSE)</f>
        <v>#N/A</v>
      </c>
      <c r="I84" s="112" t="e">
        <f t="shared" ref="I84" si="30">H84/G84-1</f>
        <v>#N/A</v>
      </c>
      <c r="J84" s="49"/>
      <c r="K84" s="49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50" t="e">
        <f>H84-G84</f>
        <v>#N/A</v>
      </c>
      <c r="AD84" s="51" t="e">
        <f>I84</f>
        <v>#N/A</v>
      </c>
    </row>
    <row r="85" spans="2:33" ht="14.25" thickTop="1" thickBot="1" x14ac:dyDescent="0.3">
      <c r="B85" s="56" t="s">
        <v>67</v>
      </c>
      <c r="C85" s="57"/>
      <c r="D85" s="57"/>
      <c r="E85" s="58"/>
      <c r="F85" s="57"/>
      <c r="G85" s="57"/>
      <c r="H85" s="57"/>
      <c r="I85" s="59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1" t="e">
        <f>AD84-AD83</f>
        <v>#N/A</v>
      </c>
    </row>
    <row r="86" spans="2:33" ht="13.5" thickTop="1" x14ac:dyDescent="0.25"/>
    <row r="87" spans="2:33" s="9" customFormat="1" x14ac:dyDescent="0.25">
      <c r="B87" s="17" t="s">
        <v>25</v>
      </c>
      <c r="E87" s="5"/>
      <c r="I87" s="16"/>
    </row>
    <row r="88" spans="2:33" x14ac:dyDescent="0.25">
      <c r="B88" s="14" t="s">
        <v>16</v>
      </c>
      <c r="C88" s="15" t="s">
        <v>17</v>
      </c>
      <c r="D88" s="9"/>
      <c r="E88" s="5"/>
      <c r="F88" s="9"/>
      <c r="G88" s="9"/>
      <c r="H88" s="9"/>
      <c r="I88" s="1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2:33" x14ac:dyDescent="0.25">
      <c r="B89" s="14"/>
      <c r="C89" s="15"/>
      <c r="D89" s="9"/>
      <c r="E89" s="5"/>
      <c r="F89" s="9"/>
      <c r="G89" s="9"/>
      <c r="H89" s="9"/>
      <c r="I89" s="1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2:33" x14ac:dyDescent="0.25">
      <c r="B90" s="17" t="s">
        <v>15</v>
      </c>
      <c r="C90" s="18">
        <v>1</v>
      </c>
      <c r="D90" s="9"/>
      <c r="E90" s="5"/>
      <c r="F90" s="9"/>
      <c r="G90" s="9"/>
      <c r="H90" s="9"/>
      <c r="I90" s="1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2:33" ht="13.5" thickBot="1" x14ac:dyDescent="0.3">
      <c r="B91" s="19" t="s">
        <v>35</v>
      </c>
      <c r="C91" s="20">
        <v>10</v>
      </c>
      <c r="D91" s="21"/>
      <c r="E91" s="22"/>
      <c r="F91" s="21"/>
      <c r="G91" s="21"/>
      <c r="H91" s="21"/>
      <c r="I91" s="2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2:33" ht="13.5" thickTop="1" x14ac:dyDescent="0.25">
      <c r="B92" s="24"/>
      <c r="C92" s="5"/>
      <c r="D92" s="61"/>
      <c r="E92" s="5"/>
      <c r="F92" s="5"/>
      <c r="G92" s="165" t="s">
        <v>51</v>
      </c>
      <c r="H92" s="165"/>
      <c r="I92" s="165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165" t="s">
        <v>55</v>
      </c>
      <c r="AD92" s="165"/>
    </row>
    <row r="93" spans="2:33" x14ac:dyDescent="0.25">
      <c r="B93" s="7" t="s">
        <v>18</v>
      </c>
      <c r="C93" s="26" t="s">
        <v>19</v>
      </c>
      <c r="D93" s="6" t="s">
        <v>20</v>
      </c>
      <c r="E93" s="6"/>
      <c r="F93" s="6"/>
      <c r="G93" s="26">
        <f>$C$1</f>
        <v>2012</v>
      </c>
      <c r="H93" s="26">
        <f>$C$2</f>
        <v>2018</v>
      </c>
      <c r="I93" s="26" t="s">
        <v>22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 t="s">
        <v>24</v>
      </c>
      <c r="AD93" s="26" t="s">
        <v>22</v>
      </c>
    </row>
    <row r="94" spans="2:33" hidden="1" x14ac:dyDescent="0.25">
      <c r="B94" s="24"/>
      <c r="C94" s="27"/>
      <c r="D94" s="5"/>
      <c r="E94" s="5"/>
      <c r="F94" s="5"/>
      <c r="G94" s="5"/>
      <c r="H94" s="5"/>
      <c r="I94" s="27"/>
      <c r="J94" s="5"/>
      <c r="K94" s="5"/>
      <c r="L94" s="5"/>
      <c r="M94" s="5">
        <v>1</v>
      </c>
      <c r="N94" s="5">
        <v>2</v>
      </c>
      <c r="O94" s="5">
        <v>3</v>
      </c>
      <c r="P94" s="5">
        <v>4</v>
      </c>
      <c r="Q94" s="5">
        <v>5</v>
      </c>
      <c r="R94" s="5">
        <v>6</v>
      </c>
      <c r="S94" s="5">
        <v>7</v>
      </c>
      <c r="T94" s="5">
        <v>8</v>
      </c>
      <c r="U94" s="5">
        <v>9</v>
      </c>
      <c r="V94" s="5">
        <v>10</v>
      </c>
      <c r="W94" s="5">
        <v>11</v>
      </c>
      <c r="X94" s="5">
        <v>12</v>
      </c>
      <c r="Y94" s="5">
        <v>13</v>
      </c>
      <c r="Z94" s="5">
        <v>14</v>
      </c>
      <c r="AA94" s="5">
        <v>15</v>
      </c>
      <c r="AB94" s="5">
        <v>16</v>
      </c>
      <c r="AC94" s="5"/>
      <c r="AD94" s="5"/>
    </row>
    <row r="95" spans="2:33" hidden="1" x14ac:dyDescent="0.25">
      <c r="B95" s="24"/>
      <c r="C95" s="27"/>
      <c r="D95" s="5"/>
      <c r="E95" s="5"/>
      <c r="F95" s="5"/>
      <c r="G95" s="5" t="str">
        <f>CONCATENATE($C90,"_",$C91,"_",G93)</f>
        <v>1_10_2012</v>
      </c>
      <c r="H95" s="5" t="str">
        <f>CONCATENATE($C90,"_",$C91,"_",H93)</f>
        <v>1_10_2018</v>
      </c>
      <c r="I95" s="27"/>
      <c r="J95" s="5"/>
      <c r="K95" s="5"/>
      <c r="L95" s="5"/>
      <c r="M95" s="5" t="str">
        <f>IF($G93+M94&gt;$H93,0,CONCATENATE($C90,"_",$C91,"_",$G93+M94))</f>
        <v>1_10_2013</v>
      </c>
      <c r="N95" s="5" t="str">
        <f t="shared" ref="N95:AB95" si="31">IF($G93+N94&gt;$H93,0,CONCATENATE($C90,"_",$C91,"_",$G93+N94))</f>
        <v>1_10_2014</v>
      </c>
      <c r="O95" s="5" t="str">
        <f t="shared" si="31"/>
        <v>1_10_2015</v>
      </c>
      <c r="P95" s="5" t="str">
        <f t="shared" si="31"/>
        <v>1_10_2016</v>
      </c>
      <c r="Q95" s="5" t="str">
        <f t="shared" si="31"/>
        <v>1_10_2017</v>
      </c>
      <c r="R95" s="5" t="str">
        <f t="shared" si="31"/>
        <v>1_10_2018</v>
      </c>
      <c r="S95" s="5">
        <f t="shared" si="31"/>
        <v>0</v>
      </c>
      <c r="T95" s="5">
        <f t="shared" si="31"/>
        <v>0</v>
      </c>
      <c r="U95" s="5">
        <f t="shared" si="31"/>
        <v>0</v>
      </c>
      <c r="V95" s="5">
        <f t="shared" si="31"/>
        <v>0</v>
      </c>
      <c r="W95" s="5">
        <f t="shared" si="31"/>
        <v>0</v>
      </c>
      <c r="X95" s="5">
        <f t="shared" si="31"/>
        <v>0</v>
      </c>
      <c r="Y95" s="5">
        <f t="shared" si="31"/>
        <v>0</v>
      </c>
      <c r="Z95" s="5">
        <f t="shared" si="31"/>
        <v>0</v>
      </c>
      <c r="AA95" s="5">
        <f t="shared" si="31"/>
        <v>0</v>
      </c>
      <c r="AB95" s="5">
        <f t="shared" si="31"/>
        <v>0</v>
      </c>
      <c r="AC95" s="5"/>
      <c r="AD95" s="5"/>
    </row>
    <row r="96" spans="2:33" hidden="1" x14ac:dyDescent="0.25">
      <c r="B96" s="24"/>
      <c r="C96" s="27"/>
      <c r="D96" s="5"/>
      <c r="E96" s="5"/>
      <c r="F96" s="5" t="s">
        <v>23</v>
      </c>
      <c r="G96" s="28"/>
      <c r="H96" s="28"/>
      <c r="I96" s="27"/>
      <c r="J96" s="5"/>
      <c r="K96" s="5"/>
      <c r="L96" s="5" t="s">
        <v>23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1" x14ac:dyDescent="0.25">
      <c r="B97" s="114" t="s">
        <v>31</v>
      </c>
      <c r="C97" s="115" t="s">
        <v>21</v>
      </c>
      <c r="D97" s="103" t="s">
        <v>84</v>
      </c>
      <c r="E97" s="54"/>
      <c r="F97" s="5">
        <f>MATCH($D97,FAC_TOTALS_APTA!$A$2:$AV$2,)</f>
        <v>12</v>
      </c>
      <c r="G97" s="28">
        <f>VLOOKUP(G95,FAC_TOTALS_APTA!$A$4:$AV$126,$F97,FALSE)</f>
        <v>542311539</v>
      </c>
      <c r="H97" s="28">
        <f>VLOOKUP(H95,FAC_TOTALS_APTA!$A$4:$AV$126,$F97,FALSE)</f>
        <v>560645668</v>
      </c>
      <c r="I97" s="29">
        <f>IFERROR(H97/G97-1,"-")</f>
        <v>3.3807373956687981E-2</v>
      </c>
      <c r="J97" s="30" t="str">
        <f>IF(C97="Log","_log","")</f>
        <v>_log</v>
      </c>
      <c r="K97" s="30" t="str">
        <f>CONCATENATE(D97,J97,"_FAC")</f>
        <v>VRM_ADJ_log_FAC</v>
      </c>
      <c r="L97" s="5">
        <f>MATCH($K97,FAC_TOTALS_APTA!$A$2:$AT$2,)</f>
        <v>26</v>
      </c>
      <c r="M97" s="28">
        <f>IF(M95=0,0,VLOOKUP(M95,FAC_TOTALS_APTA!$A$4:$AV$126,$L97,FALSE))</f>
        <v>39310748.132368498</v>
      </c>
      <c r="N97" s="28">
        <f>IF(N95=0,0,VLOOKUP(N95,FAC_TOTALS_APTA!$A$4:$AV$126,$L97,FALSE))</f>
        <v>22798685.199635699</v>
      </c>
      <c r="O97" s="28">
        <f>IF(O95=0,0,VLOOKUP(O95,FAC_TOTALS_APTA!$A$4:$AV$126,$L97,FALSE))</f>
        <v>4028580.74015065</v>
      </c>
      <c r="P97" s="28">
        <f>IF(P95=0,0,VLOOKUP(P95,FAC_TOTALS_APTA!$A$4:$AV$126,$L97,FALSE))</f>
        <v>-1709797.36144403</v>
      </c>
      <c r="Q97" s="28">
        <f>IF(Q95=0,0,VLOOKUP(Q95,FAC_TOTALS_APTA!$A$4:$AV$126,$L97,FALSE))</f>
        <v>10658726.968828199</v>
      </c>
      <c r="R97" s="28">
        <f>IF(R95=0,0,VLOOKUP(R95,FAC_TOTALS_APTA!$A$4:$AV$126,$L97,FALSE))</f>
        <v>-15243837.893441301</v>
      </c>
      <c r="S97" s="28">
        <f>IF(S95=0,0,VLOOKUP(S95,FAC_TOTALS_APTA!$A$4:$AV$126,$L97,FALSE))</f>
        <v>0</v>
      </c>
      <c r="T97" s="28">
        <f>IF(T95=0,0,VLOOKUP(T95,FAC_TOTALS_APTA!$A$4:$AV$126,$L97,FALSE))</f>
        <v>0</v>
      </c>
      <c r="U97" s="28">
        <f>IF(U95=0,0,VLOOKUP(U95,FAC_TOTALS_APTA!$A$4:$AV$126,$L97,FALSE))</f>
        <v>0</v>
      </c>
      <c r="V97" s="28">
        <f>IF(V95=0,0,VLOOKUP(V95,FAC_TOTALS_APTA!$A$4:$AV$126,$L97,FALSE))</f>
        <v>0</v>
      </c>
      <c r="W97" s="28">
        <f>IF(W95=0,0,VLOOKUP(W95,FAC_TOTALS_APTA!$A$4:$AV$126,$L97,FALSE))</f>
        <v>0</v>
      </c>
      <c r="X97" s="28">
        <f>IF(X95=0,0,VLOOKUP(X95,FAC_TOTALS_APTA!$A$4:$AV$126,$L97,FALSE))</f>
        <v>0</v>
      </c>
      <c r="Y97" s="28">
        <f>IF(Y95=0,0,VLOOKUP(Y95,FAC_TOTALS_APTA!$A$4:$AV$126,$L97,FALSE))</f>
        <v>0</v>
      </c>
      <c r="Z97" s="28">
        <f>IF(Z95=0,0,VLOOKUP(Z95,FAC_TOTALS_APTA!$A$4:$AV$126,$L97,FALSE))</f>
        <v>0</v>
      </c>
      <c r="AA97" s="28">
        <f>IF(AA95=0,0,VLOOKUP(AA95,FAC_TOTALS_APTA!$A$4:$AV$126,$L97,FALSE))</f>
        <v>0</v>
      </c>
      <c r="AB97" s="28">
        <f>IF(AB95=0,0,VLOOKUP(AB95,FAC_TOTALS_APTA!$A$4:$AV$126,$L97,FALSE))</f>
        <v>0</v>
      </c>
      <c r="AC97" s="31">
        <f>SUM(M97:AB97)</f>
        <v>59843105.78609772</v>
      </c>
      <c r="AD97" s="32">
        <f>AC97/G111</f>
        <v>2.0839778765369927E-2</v>
      </c>
    </row>
    <row r="98" spans="1:31" x14ac:dyDescent="0.25">
      <c r="B98" s="114" t="s">
        <v>52</v>
      </c>
      <c r="C98" s="115" t="s">
        <v>21</v>
      </c>
      <c r="D98" s="103" t="s">
        <v>86</v>
      </c>
      <c r="E98" s="54"/>
      <c r="F98" s="5">
        <f>MATCH($D98,FAC_TOTALS_APTA!$A$2:$AV$2,)</f>
        <v>14</v>
      </c>
      <c r="G98" s="53">
        <f>VLOOKUP(G95,FAC_TOTALS_APTA!$A$4:$AV$126,$F98,FALSE)</f>
        <v>1.6964752675200001</v>
      </c>
      <c r="H98" s="53">
        <f>VLOOKUP(H95,FAC_TOTALS_APTA!$A$4:$AV$126,$F98,FALSE)</f>
        <v>1.9555512669999999</v>
      </c>
      <c r="I98" s="29">
        <f t="shared" ref="I98:I109" si="32">IFERROR(H98/G98-1,"-")</f>
        <v>0.15271428027284539</v>
      </c>
      <c r="J98" s="30" t="str">
        <f t="shared" ref="J98:J106" si="33">IF(C98="Log","_log","")</f>
        <v>_log</v>
      </c>
      <c r="K98" s="30" t="str">
        <f t="shared" ref="K98:K109" si="34">CONCATENATE(D98,J98,"_FAC")</f>
        <v>FARE_per_UPT_cleaned_2018_RAIL_log_FAC</v>
      </c>
      <c r="L98" s="5">
        <f>MATCH($K98,FAC_TOTALS_APTA!$A$2:$AT$2,)</f>
        <v>28</v>
      </c>
      <c r="M98" s="28">
        <f>IF(M95=0,0,VLOOKUP(M95,FAC_TOTALS_APTA!$A$4:$AV$126,$L98,FALSE))</f>
        <v>-14381907.5907562</v>
      </c>
      <c r="N98" s="28">
        <f>IF(N95=0,0,VLOOKUP(N95,FAC_TOTALS_APTA!$A$4:$AV$126,$L98,FALSE))</f>
        <v>2204278.4380784598</v>
      </c>
      <c r="O98" s="28">
        <f>IF(O95=0,0,VLOOKUP(O95,FAC_TOTALS_APTA!$A$4:$AV$126,$L98,FALSE))</f>
        <v>-32901628.418134801</v>
      </c>
      <c r="P98" s="28">
        <f>IF(P95=0,0,VLOOKUP(P95,FAC_TOTALS_APTA!$A$4:$AV$126,$L98,FALSE))</f>
        <v>-2272147.24958925</v>
      </c>
      <c r="Q98" s="28">
        <f>IF(Q95=0,0,VLOOKUP(Q95,FAC_TOTALS_APTA!$A$4:$AV$126,$L98,FALSE))</f>
        <v>-915590.29624394805</v>
      </c>
      <c r="R98" s="28">
        <f>IF(R95=0,0,VLOOKUP(R95,FAC_TOTALS_APTA!$A$4:$AV$126,$L98,FALSE))</f>
        <v>-13337586.87823</v>
      </c>
      <c r="S98" s="28">
        <f>IF(S95=0,0,VLOOKUP(S95,FAC_TOTALS_APTA!$A$4:$AV$126,$L98,FALSE))</f>
        <v>0</v>
      </c>
      <c r="T98" s="28">
        <f>IF(T95=0,0,VLOOKUP(T95,FAC_TOTALS_APTA!$A$4:$AV$126,$L98,FALSE))</f>
        <v>0</v>
      </c>
      <c r="U98" s="28">
        <f>IF(U95=0,0,VLOOKUP(U95,FAC_TOTALS_APTA!$A$4:$AV$126,$L98,FALSE))</f>
        <v>0</v>
      </c>
      <c r="V98" s="28">
        <f>IF(V95=0,0,VLOOKUP(V95,FAC_TOTALS_APTA!$A$4:$AV$126,$L98,FALSE))</f>
        <v>0</v>
      </c>
      <c r="W98" s="28">
        <f>IF(W95=0,0,VLOOKUP(W95,FAC_TOTALS_APTA!$A$4:$AV$126,$L98,FALSE))</f>
        <v>0</v>
      </c>
      <c r="X98" s="28">
        <f>IF(X95=0,0,VLOOKUP(X95,FAC_TOTALS_APTA!$A$4:$AV$126,$L98,FALSE))</f>
        <v>0</v>
      </c>
      <c r="Y98" s="28">
        <f>IF(Y95=0,0,VLOOKUP(Y95,FAC_TOTALS_APTA!$A$4:$AV$126,$L98,FALSE))</f>
        <v>0</v>
      </c>
      <c r="Z98" s="28">
        <f>IF(Z95=0,0,VLOOKUP(Z95,FAC_TOTALS_APTA!$A$4:$AV$126,$L98,FALSE))</f>
        <v>0</v>
      </c>
      <c r="AA98" s="28">
        <f>IF(AA95=0,0,VLOOKUP(AA95,FAC_TOTALS_APTA!$A$4:$AV$126,$L98,FALSE))</f>
        <v>0</v>
      </c>
      <c r="AB98" s="28">
        <f>IF(AB95=0,0,VLOOKUP(AB95,FAC_TOTALS_APTA!$A$4:$AV$126,$L98,FALSE))</f>
        <v>0</v>
      </c>
      <c r="AC98" s="31">
        <f t="shared" ref="AC98:AC109" si="35">SUM(M98:AB98)</f>
        <v>-61604581.994875737</v>
      </c>
      <c r="AD98" s="32">
        <f>AC98/G111</f>
        <v>-2.145319569968827E-2</v>
      </c>
    </row>
    <row r="99" spans="1:31" x14ac:dyDescent="0.25">
      <c r="B99" s="114" t="s">
        <v>79</v>
      </c>
      <c r="C99" s="115"/>
      <c r="D99" s="103" t="s">
        <v>77</v>
      </c>
      <c r="E99" s="117"/>
      <c r="F99" s="103" t="e">
        <f>MATCH($D99,FAC_TOTALS_APTA!$A$2:$AV$2,)</f>
        <v>#N/A</v>
      </c>
      <c r="G99" s="116" t="e">
        <f>VLOOKUP(G95,FAC_TOTALS_APTA!$A$4:$AV$126,$F99,FALSE)</f>
        <v>#REF!</v>
      </c>
      <c r="H99" s="116" t="e">
        <f>VLOOKUP(H95,FAC_TOTALS_APTA!$A$4:$AV$126,$F99,FALSE)</f>
        <v>#REF!</v>
      </c>
      <c r="I99" s="29" t="str">
        <f>IFERROR(H99/G99-1,"-")</f>
        <v>-</v>
      </c>
      <c r="J99" s="119" t="str">
        <f t="shared" si="33"/>
        <v/>
      </c>
      <c r="K99" s="119" t="str">
        <f t="shared" si="34"/>
        <v>RESTRUCTURE_FAC</v>
      </c>
      <c r="L99" s="103" t="e">
        <f>MATCH($K99,FAC_TOTALS_APTA!$A$2:$AT$2,)</f>
        <v>#N/A</v>
      </c>
      <c r="M99" s="116" t="e">
        <f>IF(M95=0,0,VLOOKUP(M95,FAC_TOTALS_APTA!$A$4:$AV$126,$L99,FALSE))</f>
        <v>#REF!</v>
      </c>
      <c r="N99" s="116" t="e">
        <f>IF(N95=0,0,VLOOKUP(N95,FAC_TOTALS_APTA!$A$4:$AV$126,$L99,FALSE))</f>
        <v>#REF!</v>
      </c>
      <c r="O99" s="116" t="e">
        <f>IF(O95=0,0,VLOOKUP(O95,FAC_TOTALS_APTA!$A$4:$AV$126,$L99,FALSE))</f>
        <v>#REF!</v>
      </c>
      <c r="P99" s="116" t="e">
        <f>IF(P95=0,0,VLOOKUP(P95,FAC_TOTALS_APTA!$A$4:$AV$126,$L99,FALSE))</f>
        <v>#REF!</v>
      </c>
      <c r="Q99" s="116" t="e">
        <f>IF(Q95=0,0,VLOOKUP(Q95,FAC_TOTALS_APTA!$A$4:$AV$126,$L99,FALSE))</f>
        <v>#REF!</v>
      </c>
      <c r="R99" s="116" t="e">
        <f>IF(R95=0,0,VLOOKUP(R95,FAC_TOTALS_APTA!$A$4:$AV$126,$L99,FALSE))</f>
        <v>#REF!</v>
      </c>
      <c r="S99" s="116">
        <f>IF(S95=0,0,VLOOKUP(S95,FAC_TOTALS_APTA!$A$4:$AV$126,$L99,FALSE))</f>
        <v>0</v>
      </c>
      <c r="T99" s="116">
        <f>IF(T95=0,0,VLOOKUP(T95,FAC_TOTALS_APTA!$A$4:$AV$126,$L99,FALSE))</f>
        <v>0</v>
      </c>
      <c r="U99" s="116">
        <f>IF(U95=0,0,VLOOKUP(U95,FAC_TOTALS_APTA!$A$4:$AV$126,$L99,FALSE))</f>
        <v>0</v>
      </c>
      <c r="V99" s="116">
        <f>IF(V95=0,0,VLOOKUP(V95,FAC_TOTALS_APTA!$A$4:$AV$126,$L99,FALSE))</f>
        <v>0</v>
      </c>
      <c r="W99" s="116">
        <f>IF(W95=0,0,VLOOKUP(W95,FAC_TOTALS_APTA!$A$4:$AV$126,$L99,FALSE))</f>
        <v>0</v>
      </c>
      <c r="X99" s="116">
        <f>IF(X95=0,0,VLOOKUP(X95,FAC_TOTALS_APTA!$A$4:$AV$126,$L99,FALSE))</f>
        <v>0</v>
      </c>
      <c r="Y99" s="116">
        <f>IF(Y95=0,0,VLOOKUP(Y95,FAC_TOTALS_APTA!$A$4:$AV$126,$L99,FALSE))</f>
        <v>0</v>
      </c>
      <c r="Z99" s="116">
        <f>IF(Z95=0,0,VLOOKUP(Z95,FAC_TOTALS_APTA!$A$4:$AV$126,$L99,FALSE))</f>
        <v>0</v>
      </c>
      <c r="AA99" s="116">
        <f>IF(AA95=0,0,VLOOKUP(AA95,FAC_TOTALS_APTA!$A$4:$AV$126,$L99,FALSE))</f>
        <v>0</v>
      </c>
      <c r="AB99" s="116">
        <f>IF(AB95=0,0,VLOOKUP(AB95,FAC_TOTALS_APTA!$A$4:$AV$126,$L99,FALSE))</f>
        <v>0</v>
      </c>
      <c r="AC99" s="120" t="e">
        <f t="shared" si="35"/>
        <v>#REF!</v>
      </c>
      <c r="AD99" s="121" t="e">
        <f>AC99/G112</f>
        <v>#REF!</v>
      </c>
    </row>
    <row r="100" spans="1:31" x14ac:dyDescent="0.25">
      <c r="B100" s="114" t="s">
        <v>80</v>
      </c>
      <c r="C100" s="115"/>
      <c r="D100" s="103" t="s">
        <v>76</v>
      </c>
      <c r="E100" s="117"/>
      <c r="F100" s="103">
        <f>MATCH($D100,FAC_TOTALS_APTA!$A$2:$AV$2,)</f>
        <v>21</v>
      </c>
      <c r="G100" s="53">
        <f>VLOOKUP(G95,FAC_TOTALS_APTA!$A$4:$AV$126,$F100,FALSE)</f>
        <v>0</v>
      </c>
      <c r="H100" s="53">
        <f>VLOOKUP(H95,FAC_TOTALS_APTA!$A$4:$AV$126,$F100,FALSE)</f>
        <v>0</v>
      </c>
      <c r="I100" s="29" t="str">
        <f>IFERROR(H100/G100-1,"-")</f>
        <v>-</v>
      </c>
      <c r="J100" s="30" t="str">
        <f t="shared" si="33"/>
        <v/>
      </c>
      <c r="K100" s="30" t="str">
        <f t="shared" si="34"/>
        <v>MAINTENANCE_WMATA_FAC</v>
      </c>
      <c r="L100" s="5">
        <f>MATCH($K100,FAC_TOTALS_APTA!$A$2:$AT$2,)</f>
        <v>35</v>
      </c>
      <c r="M100" s="28">
        <f>IF(M96=0,0,VLOOKUP(M96,FAC_TOTALS_APTA!$A$4:$AV$126,$L100,FALSE))</f>
        <v>0</v>
      </c>
      <c r="N100" s="28">
        <f>IF(N96=0,0,VLOOKUP(N96,FAC_TOTALS_APTA!$A$4:$AV$126,$L100,FALSE))</f>
        <v>0</v>
      </c>
      <c r="O100" s="28">
        <f>IF(O96=0,0,VLOOKUP(O96,FAC_TOTALS_APTA!$A$4:$AV$126,$L100,FALSE))</f>
        <v>0</v>
      </c>
      <c r="P100" s="28">
        <f>IF(P96=0,0,VLOOKUP(P96,FAC_TOTALS_APTA!$A$4:$AV$126,$L100,FALSE))</f>
        <v>0</v>
      </c>
      <c r="Q100" s="28">
        <f>IF(Q96=0,0,VLOOKUP(Q96,FAC_TOTALS_APTA!$A$4:$AV$126,$L100,FALSE))</f>
        <v>0</v>
      </c>
      <c r="R100" s="28">
        <f>IF(R96=0,0,VLOOKUP(R96,FAC_TOTALS_APTA!$A$4:$AV$126,$L100,FALSE))</f>
        <v>0</v>
      </c>
      <c r="S100" s="28">
        <f>IF(S96=0,0,VLOOKUP(S96,FAC_TOTALS_APTA!$A$4:$AV$126,$L100,FALSE))</f>
        <v>0</v>
      </c>
      <c r="T100" s="28">
        <f>IF(T96=0,0,VLOOKUP(T96,FAC_TOTALS_APTA!$A$4:$AV$126,$L100,FALSE))</f>
        <v>0</v>
      </c>
      <c r="U100" s="28">
        <f>IF(U96=0,0,VLOOKUP(U96,FAC_TOTALS_APTA!$A$4:$AV$126,$L100,FALSE))</f>
        <v>0</v>
      </c>
      <c r="V100" s="28">
        <f>IF(V96=0,0,VLOOKUP(V96,FAC_TOTALS_APTA!$A$4:$AV$126,$L100,FALSE))</f>
        <v>0</v>
      </c>
      <c r="W100" s="28">
        <f>IF(W96=0,0,VLOOKUP(W96,FAC_TOTALS_APTA!$A$4:$AV$126,$L100,FALSE))</f>
        <v>0</v>
      </c>
      <c r="X100" s="28">
        <f>IF(X96=0,0,VLOOKUP(X96,FAC_TOTALS_APTA!$A$4:$AV$126,$L100,FALSE))</f>
        <v>0</v>
      </c>
      <c r="Y100" s="28">
        <f>IF(Y96=0,0,VLOOKUP(Y96,FAC_TOTALS_APTA!$A$4:$AV$126,$L100,FALSE))</f>
        <v>0</v>
      </c>
      <c r="Z100" s="28">
        <f>IF(Z96=0,0,VLOOKUP(Z96,FAC_TOTALS_APTA!$A$4:$AV$126,$L100,FALSE))</f>
        <v>0</v>
      </c>
      <c r="AA100" s="28">
        <f>IF(AA96=0,0,VLOOKUP(AA96,FAC_TOTALS_APTA!$A$4:$AV$126,$L100,FALSE))</f>
        <v>0</v>
      </c>
      <c r="AB100" s="28">
        <f>IF(AB96=0,0,VLOOKUP(AB96,FAC_TOTALS_APTA!$A$4:$AV$126,$L100,FALSE))</f>
        <v>0</v>
      </c>
      <c r="AC100" s="31">
        <f t="shared" si="35"/>
        <v>0</v>
      </c>
      <c r="AD100" s="32">
        <f>AC100/G112</f>
        <v>0</v>
      </c>
    </row>
    <row r="101" spans="1:31" x14ac:dyDescent="0.25">
      <c r="B101" s="114" t="s">
        <v>48</v>
      </c>
      <c r="C101" s="115" t="s">
        <v>21</v>
      </c>
      <c r="D101" s="103" t="s">
        <v>8</v>
      </c>
      <c r="E101" s="54"/>
      <c r="F101" s="5">
        <f>MATCH($D101,FAC_TOTALS_APTA!$A$2:$AV$2,)</f>
        <v>15</v>
      </c>
      <c r="G101" s="28">
        <f>VLOOKUP(G95,FAC_TOTALS_APTA!$A$4:$AV$126,$F101,FALSE)</f>
        <v>27909105.420000002</v>
      </c>
      <c r="H101" s="28">
        <f>VLOOKUP(H95,FAC_TOTALS_APTA!$A$4:$AV$126,$F101,FALSE)</f>
        <v>29807700.839999899</v>
      </c>
      <c r="I101" s="29">
        <f t="shared" si="32"/>
        <v>6.8027813555046501E-2</v>
      </c>
      <c r="J101" s="30" t="str">
        <f t="shared" si="33"/>
        <v>_log</v>
      </c>
      <c r="K101" s="30" t="str">
        <f t="shared" si="34"/>
        <v>POP_EMP_log_FAC</v>
      </c>
      <c r="L101" s="5">
        <f>MATCH($K101,FAC_TOTALS_APTA!$A$2:$AT$2,)</f>
        <v>29</v>
      </c>
      <c r="M101" s="28">
        <f>IF(M95=0,0,VLOOKUP(M95,FAC_TOTALS_APTA!$A$4:$AV$126,$L101,FALSE))</f>
        <v>22113319.679521501</v>
      </c>
      <c r="N101" s="28">
        <f>IF(N95=0,0,VLOOKUP(N95,FAC_TOTALS_APTA!$A$4:$AV$126,$L101,FALSE))</f>
        <v>7187010.90379941</v>
      </c>
      <c r="O101" s="28">
        <f>IF(O95=0,0,VLOOKUP(O95,FAC_TOTALS_APTA!$A$4:$AV$126,$L101,FALSE))</f>
        <v>6746280.8712098496</v>
      </c>
      <c r="P101" s="28">
        <f>IF(P95=0,0,VLOOKUP(P95,FAC_TOTALS_APTA!$A$4:$AV$126,$L101,FALSE))</f>
        <v>1445391.5570865099</v>
      </c>
      <c r="Q101" s="28">
        <f>IF(Q95=0,0,VLOOKUP(Q95,FAC_TOTALS_APTA!$A$4:$AV$126,$L101,FALSE))</f>
        <v>5632797.3416111302</v>
      </c>
      <c r="R101" s="28">
        <f>IF(R95=0,0,VLOOKUP(R95,FAC_TOTALS_APTA!$A$4:$AV$126,$L101,FALSE))</f>
        <v>3402026.9084698302</v>
      </c>
      <c r="S101" s="28">
        <f>IF(S95=0,0,VLOOKUP(S95,FAC_TOTALS_APTA!$A$4:$AV$126,$L101,FALSE))</f>
        <v>0</v>
      </c>
      <c r="T101" s="28">
        <f>IF(T95=0,0,VLOOKUP(T95,FAC_TOTALS_APTA!$A$4:$AV$126,$L101,FALSE))</f>
        <v>0</v>
      </c>
      <c r="U101" s="28">
        <f>IF(U95=0,0,VLOOKUP(U95,FAC_TOTALS_APTA!$A$4:$AV$126,$L101,FALSE))</f>
        <v>0</v>
      </c>
      <c r="V101" s="28">
        <f>IF(V95=0,0,VLOOKUP(V95,FAC_TOTALS_APTA!$A$4:$AV$126,$L101,FALSE))</f>
        <v>0</v>
      </c>
      <c r="W101" s="28">
        <f>IF(W95=0,0,VLOOKUP(W95,FAC_TOTALS_APTA!$A$4:$AV$126,$L101,FALSE))</f>
        <v>0</v>
      </c>
      <c r="X101" s="28">
        <f>IF(X95=0,0,VLOOKUP(X95,FAC_TOTALS_APTA!$A$4:$AV$126,$L101,FALSE))</f>
        <v>0</v>
      </c>
      <c r="Y101" s="28">
        <f>IF(Y95=0,0,VLOOKUP(Y95,FAC_TOTALS_APTA!$A$4:$AV$126,$L101,FALSE))</f>
        <v>0</v>
      </c>
      <c r="Z101" s="28">
        <f>IF(Z95=0,0,VLOOKUP(Z95,FAC_TOTALS_APTA!$A$4:$AV$126,$L101,FALSE))</f>
        <v>0</v>
      </c>
      <c r="AA101" s="28">
        <f>IF(AA95=0,0,VLOOKUP(AA95,FAC_TOTALS_APTA!$A$4:$AV$126,$L101,FALSE))</f>
        <v>0</v>
      </c>
      <c r="AB101" s="28">
        <f>IF(AB95=0,0,VLOOKUP(AB95,FAC_TOTALS_APTA!$A$4:$AV$126,$L101,FALSE))</f>
        <v>0</v>
      </c>
      <c r="AC101" s="31">
        <f t="shared" si="35"/>
        <v>46526827.261698239</v>
      </c>
      <c r="AD101" s="32">
        <f>AC101/G111</f>
        <v>1.6202514459295082E-2</v>
      </c>
    </row>
    <row r="102" spans="1:31" x14ac:dyDescent="0.25">
      <c r="B102" s="24" t="s">
        <v>72</v>
      </c>
      <c r="C102" s="115"/>
      <c r="D102" s="103" t="s">
        <v>71</v>
      </c>
      <c r="E102" s="54"/>
      <c r="F102" s="5">
        <f>MATCH($D102,FAC_TOTALS_APTA!$A$2:$AV$2,)</f>
        <v>16</v>
      </c>
      <c r="G102" s="53">
        <f>VLOOKUP(G95,FAC_TOTALS_APTA!$A$4:$AV$126,$F102,FALSE)</f>
        <v>0.70702565886186597</v>
      </c>
      <c r="H102" s="53">
        <f>VLOOKUP(H95,FAC_TOTALS_APTA!$A$4:$AV$126,$F102,FALSE)</f>
        <v>0.71440492607780803</v>
      </c>
      <c r="I102" s="29">
        <f t="shared" si="32"/>
        <v>1.0437057161151397E-2</v>
      </c>
      <c r="J102" s="30" t="str">
        <f t="shared" si="33"/>
        <v/>
      </c>
      <c r="K102" s="30" t="str">
        <f t="shared" si="34"/>
        <v>TSD_POP_EMP_PCT_FAC</v>
      </c>
      <c r="L102" s="5">
        <f>MATCH($K102,FAC_TOTALS_APTA!$A$2:$AT$2,)</f>
        <v>30</v>
      </c>
      <c r="M102" s="28">
        <f>IF(M95=0,0,VLOOKUP(M95,FAC_TOTALS_APTA!$A$4:$AV$126,$L102,FALSE))</f>
        <v>3324509.2390922098</v>
      </c>
      <c r="N102" s="28">
        <f>IF(N95=0,0,VLOOKUP(N95,FAC_TOTALS_APTA!$A$4:$AV$126,$L102,FALSE))</f>
        <v>6339639.3981324099</v>
      </c>
      <c r="O102" s="28">
        <f>IF(O95=0,0,VLOOKUP(O95,FAC_TOTALS_APTA!$A$4:$AV$126,$L102,FALSE))</f>
        <v>9688604.1323112492</v>
      </c>
      <c r="P102" s="28">
        <f>IF(P95=0,0,VLOOKUP(P95,FAC_TOTALS_APTA!$A$4:$AV$126,$L102,FALSE))</f>
        <v>2270244.4222262399</v>
      </c>
      <c r="Q102" s="28">
        <f>IF(Q95=0,0,VLOOKUP(Q95,FAC_TOTALS_APTA!$A$4:$AV$126,$L102,FALSE))</f>
        <v>3850767.1461209101</v>
      </c>
      <c r="R102" s="28">
        <f>IF(R95=0,0,VLOOKUP(R95,FAC_TOTALS_APTA!$A$4:$AV$126,$L102,FALSE))</f>
        <v>-3451064.3810386001</v>
      </c>
      <c r="S102" s="28">
        <f>IF(S95=0,0,VLOOKUP(S95,FAC_TOTALS_APTA!$A$4:$AV$126,$L102,FALSE))</f>
        <v>0</v>
      </c>
      <c r="T102" s="28">
        <f>IF(T95=0,0,VLOOKUP(T95,FAC_TOTALS_APTA!$A$4:$AV$126,$L102,FALSE))</f>
        <v>0</v>
      </c>
      <c r="U102" s="28">
        <f>IF(U95=0,0,VLOOKUP(U95,FAC_TOTALS_APTA!$A$4:$AV$126,$L102,FALSE))</f>
        <v>0</v>
      </c>
      <c r="V102" s="28">
        <f>IF(V95=0,0,VLOOKUP(V95,FAC_TOTALS_APTA!$A$4:$AV$126,$L102,FALSE))</f>
        <v>0</v>
      </c>
      <c r="W102" s="28">
        <f>IF(W95=0,0,VLOOKUP(W95,FAC_TOTALS_APTA!$A$4:$AV$126,$L102,FALSE))</f>
        <v>0</v>
      </c>
      <c r="X102" s="28">
        <f>IF(X95=0,0,VLOOKUP(X95,FAC_TOTALS_APTA!$A$4:$AV$126,$L102,FALSE))</f>
        <v>0</v>
      </c>
      <c r="Y102" s="28">
        <f>IF(Y95=0,0,VLOOKUP(Y95,FAC_TOTALS_APTA!$A$4:$AV$126,$L102,FALSE))</f>
        <v>0</v>
      </c>
      <c r="Z102" s="28">
        <f>IF(Z95=0,0,VLOOKUP(Z95,FAC_TOTALS_APTA!$A$4:$AV$126,$L102,FALSE))</f>
        <v>0</v>
      </c>
      <c r="AA102" s="28">
        <f>IF(AA95=0,0,VLOOKUP(AA95,FAC_TOTALS_APTA!$A$4:$AV$126,$L102,FALSE))</f>
        <v>0</v>
      </c>
      <c r="AB102" s="28">
        <f>IF(AB95=0,0,VLOOKUP(AB95,FAC_TOTALS_APTA!$A$4:$AV$126,$L102,FALSE))</f>
        <v>0</v>
      </c>
      <c r="AC102" s="31">
        <f t="shared" si="35"/>
        <v>22022699.956844419</v>
      </c>
      <c r="AD102" s="32">
        <f>AC102/G111</f>
        <v>7.669190776247759E-3</v>
      </c>
    </row>
    <row r="103" spans="1:31" x14ac:dyDescent="0.2">
      <c r="B103" s="114" t="s">
        <v>49</v>
      </c>
      <c r="C103" s="115" t="s">
        <v>21</v>
      </c>
      <c r="D103" s="123" t="s">
        <v>81</v>
      </c>
      <c r="E103" s="54"/>
      <c r="F103" s="5">
        <f>MATCH($D103,FAC_TOTALS_APTA!$A$2:$AV$2,)</f>
        <v>17</v>
      </c>
      <c r="G103" s="33">
        <f>VLOOKUP(G95,FAC_TOTALS_APTA!$A$4:$AV$126,$F103,FALSE)</f>
        <v>4.1093000000000002</v>
      </c>
      <c r="H103" s="33">
        <f>VLOOKUP(H95,FAC_TOTALS_APTA!$A$4:$AV$126,$F103,FALSE)</f>
        <v>2.9199999999999902</v>
      </c>
      <c r="I103" s="29">
        <f t="shared" si="32"/>
        <v>-0.28941668897379358</v>
      </c>
      <c r="J103" s="30" t="str">
        <f t="shared" si="33"/>
        <v>_log</v>
      </c>
      <c r="K103" s="30" t="str">
        <f t="shared" si="34"/>
        <v>GAS_PRICE_2018_log_FAC</v>
      </c>
      <c r="L103" s="5">
        <f>MATCH($K103,FAC_TOTALS_APTA!$A$2:$AT$2,)</f>
        <v>31</v>
      </c>
      <c r="M103" s="28">
        <f>IF(M95=0,0,VLOOKUP(M95,FAC_TOTALS_APTA!$A$4:$AV$126,$L103,FALSE))</f>
        <v>-14506647.4106455</v>
      </c>
      <c r="N103" s="28">
        <f>IF(N95=0,0,VLOOKUP(N95,FAC_TOTALS_APTA!$A$4:$AV$126,$L103,FALSE))</f>
        <v>-17615890.804191299</v>
      </c>
      <c r="O103" s="28">
        <f>IF(O95=0,0,VLOOKUP(O95,FAC_TOTALS_APTA!$A$4:$AV$126,$L103,FALSE))</f>
        <v>-114578439.36874101</v>
      </c>
      <c r="P103" s="28">
        <f>IF(P95=0,0,VLOOKUP(P95,FAC_TOTALS_APTA!$A$4:$AV$126,$L103,FALSE))</f>
        <v>-35220771.974297501</v>
      </c>
      <c r="Q103" s="28">
        <f>IF(Q95=0,0,VLOOKUP(Q95,FAC_TOTALS_APTA!$A$4:$AV$126,$L103,FALSE))</f>
        <v>34615460.151964501</v>
      </c>
      <c r="R103" s="28">
        <f>IF(R95=0,0,VLOOKUP(R95,FAC_TOTALS_APTA!$A$4:$AV$126,$L103,FALSE))</f>
        <v>27662527.5448304</v>
      </c>
      <c r="S103" s="28">
        <f>IF(S95=0,0,VLOOKUP(S95,FAC_TOTALS_APTA!$A$4:$AV$126,$L103,FALSE))</f>
        <v>0</v>
      </c>
      <c r="T103" s="28">
        <f>IF(T95=0,0,VLOOKUP(T95,FAC_TOTALS_APTA!$A$4:$AV$126,$L103,FALSE))</f>
        <v>0</v>
      </c>
      <c r="U103" s="28">
        <f>IF(U95=0,0,VLOOKUP(U95,FAC_TOTALS_APTA!$A$4:$AV$126,$L103,FALSE))</f>
        <v>0</v>
      </c>
      <c r="V103" s="28">
        <f>IF(V95=0,0,VLOOKUP(V95,FAC_TOTALS_APTA!$A$4:$AV$126,$L103,FALSE))</f>
        <v>0</v>
      </c>
      <c r="W103" s="28">
        <f>IF(W95=0,0,VLOOKUP(W95,FAC_TOTALS_APTA!$A$4:$AV$126,$L103,FALSE))</f>
        <v>0</v>
      </c>
      <c r="X103" s="28">
        <f>IF(X95=0,0,VLOOKUP(X95,FAC_TOTALS_APTA!$A$4:$AV$126,$L103,FALSE))</f>
        <v>0</v>
      </c>
      <c r="Y103" s="28">
        <f>IF(Y95=0,0,VLOOKUP(Y95,FAC_TOTALS_APTA!$A$4:$AV$126,$L103,FALSE))</f>
        <v>0</v>
      </c>
      <c r="Z103" s="28">
        <f>IF(Z95=0,0,VLOOKUP(Z95,FAC_TOTALS_APTA!$A$4:$AV$126,$L103,FALSE))</f>
        <v>0</v>
      </c>
      <c r="AA103" s="28">
        <f>IF(AA95=0,0,VLOOKUP(AA95,FAC_TOTALS_APTA!$A$4:$AV$126,$L103,FALSE))</f>
        <v>0</v>
      </c>
      <c r="AB103" s="28">
        <f>IF(AB95=0,0,VLOOKUP(AB95,FAC_TOTALS_APTA!$A$4:$AV$126,$L103,FALSE))</f>
        <v>0</v>
      </c>
      <c r="AC103" s="31">
        <f t="shared" si="35"/>
        <v>-119643761.86108039</v>
      </c>
      <c r="AD103" s="32">
        <f>AC103/G111</f>
        <v>-4.1664774832270733E-2</v>
      </c>
    </row>
    <row r="104" spans="1:31" x14ac:dyDescent="0.25">
      <c r="B104" s="114" t="s">
        <v>46</v>
      </c>
      <c r="C104" s="115" t="s">
        <v>21</v>
      </c>
      <c r="D104" s="103" t="s">
        <v>14</v>
      </c>
      <c r="E104" s="54"/>
      <c r="F104" s="5">
        <f>MATCH($D104,FAC_TOTALS_APTA!$A$2:$AV$2,)</f>
        <v>18</v>
      </c>
      <c r="G104" s="53">
        <f>VLOOKUP(G95,FAC_TOTALS_APTA!$A$4:$AV$126,$F104,FALSE)</f>
        <v>33963.31</v>
      </c>
      <c r="H104" s="53">
        <f>VLOOKUP(H95,FAC_TOTALS_APTA!$A$4:$AV$126,$F104,FALSE)</f>
        <v>36801.5</v>
      </c>
      <c r="I104" s="29">
        <f t="shared" si="32"/>
        <v>8.3566354398319831E-2</v>
      </c>
      <c r="J104" s="30" t="str">
        <f t="shared" si="33"/>
        <v>_log</v>
      </c>
      <c r="K104" s="30" t="str">
        <f t="shared" si="34"/>
        <v>TOTAL_MED_INC_INDIV_2018_log_FAC</v>
      </c>
      <c r="L104" s="5">
        <f>MATCH($K104,FAC_TOTALS_APTA!$A$2:$AT$2,)</f>
        <v>32</v>
      </c>
      <c r="M104" s="28">
        <f>IF(M95=0,0,VLOOKUP(M95,FAC_TOTALS_APTA!$A$4:$AV$126,$L104,FALSE))</f>
        <v>5038105.4235980101</v>
      </c>
      <c r="N104" s="28">
        <f>IF(N95=0,0,VLOOKUP(N95,FAC_TOTALS_APTA!$A$4:$AV$126,$L104,FALSE))</f>
        <v>2379541.9898200701</v>
      </c>
      <c r="O104" s="28">
        <f>IF(O95=0,0,VLOOKUP(O95,FAC_TOTALS_APTA!$A$4:$AV$126,$L104,FALSE))</f>
        <v>-12106973.8466626</v>
      </c>
      <c r="P104" s="28">
        <f>IF(P95=0,0,VLOOKUP(P95,FAC_TOTALS_APTA!$A$4:$AV$126,$L104,FALSE))</f>
        <v>-21829436.852226801</v>
      </c>
      <c r="Q104" s="28">
        <f>IF(Q95=0,0,VLOOKUP(Q95,FAC_TOTALS_APTA!$A$4:$AV$126,$L104,FALSE))</f>
        <v>-12248682.824224999</v>
      </c>
      <c r="R104" s="28">
        <f>IF(R95=0,0,VLOOKUP(R95,FAC_TOTALS_APTA!$A$4:$AV$126,$L104,FALSE))</f>
        <v>-16044568.4942926</v>
      </c>
      <c r="S104" s="28">
        <f>IF(S95=0,0,VLOOKUP(S95,FAC_TOTALS_APTA!$A$4:$AV$126,$L104,FALSE))</f>
        <v>0</v>
      </c>
      <c r="T104" s="28">
        <f>IF(T95=0,0,VLOOKUP(T95,FAC_TOTALS_APTA!$A$4:$AV$126,$L104,FALSE))</f>
        <v>0</v>
      </c>
      <c r="U104" s="28">
        <f>IF(U95=0,0,VLOOKUP(U95,FAC_TOTALS_APTA!$A$4:$AV$126,$L104,FALSE))</f>
        <v>0</v>
      </c>
      <c r="V104" s="28">
        <f>IF(V95=0,0,VLOOKUP(V95,FAC_TOTALS_APTA!$A$4:$AV$126,$L104,FALSE))</f>
        <v>0</v>
      </c>
      <c r="W104" s="28">
        <f>IF(W95=0,0,VLOOKUP(W95,FAC_TOTALS_APTA!$A$4:$AV$126,$L104,FALSE))</f>
        <v>0</v>
      </c>
      <c r="X104" s="28">
        <f>IF(X95=0,0,VLOOKUP(X95,FAC_TOTALS_APTA!$A$4:$AV$126,$L104,FALSE))</f>
        <v>0</v>
      </c>
      <c r="Y104" s="28">
        <f>IF(Y95=0,0,VLOOKUP(Y95,FAC_TOTALS_APTA!$A$4:$AV$126,$L104,FALSE))</f>
        <v>0</v>
      </c>
      <c r="Z104" s="28">
        <f>IF(Z95=0,0,VLOOKUP(Z95,FAC_TOTALS_APTA!$A$4:$AV$126,$L104,FALSE))</f>
        <v>0</v>
      </c>
      <c r="AA104" s="28">
        <f>IF(AA95=0,0,VLOOKUP(AA95,FAC_TOTALS_APTA!$A$4:$AV$126,$L104,FALSE))</f>
        <v>0</v>
      </c>
      <c r="AB104" s="28">
        <f>IF(AB95=0,0,VLOOKUP(AB95,FAC_TOTALS_APTA!$A$4:$AV$126,$L104,FALSE))</f>
        <v>0</v>
      </c>
      <c r="AC104" s="31">
        <f t="shared" si="35"/>
        <v>-54812014.603988923</v>
      </c>
      <c r="AD104" s="32">
        <f>AC104/G111</f>
        <v>-1.9087750260059495E-2</v>
      </c>
    </row>
    <row r="105" spans="1:31" x14ac:dyDescent="0.25">
      <c r="B105" s="114" t="s">
        <v>62</v>
      </c>
      <c r="C105" s="115"/>
      <c r="D105" s="103" t="s">
        <v>9</v>
      </c>
      <c r="E105" s="54"/>
      <c r="F105" s="5">
        <f>MATCH($D105,FAC_TOTALS_APTA!$A$2:$AV$2,)</f>
        <v>19</v>
      </c>
      <c r="G105" s="28">
        <f>VLOOKUP(G95,FAC_TOTALS_APTA!$A$4:$AV$126,$F105,FALSE)</f>
        <v>31.51</v>
      </c>
      <c r="H105" s="28">
        <f>VLOOKUP(H95,FAC_TOTALS_APTA!$A$4:$AV$126,$F105,FALSE)</f>
        <v>30.01</v>
      </c>
      <c r="I105" s="29">
        <f t="shared" si="32"/>
        <v>-4.7603935258648034E-2</v>
      </c>
      <c r="J105" s="30" t="str">
        <f t="shared" si="33"/>
        <v/>
      </c>
      <c r="K105" s="30" t="str">
        <f t="shared" si="34"/>
        <v>PCT_HH_NO_VEH_FAC</v>
      </c>
      <c r="L105" s="5">
        <f>MATCH($K105,FAC_TOTALS_APTA!$A$2:$AT$2,)</f>
        <v>33</v>
      </c>
      <c r="M105" s="28">
        <f>IF(M95=0,0,VLOOKUP(M95,FAC_TOTALS_APTA!$A$4:$AV$126,$L105,FALSE))</f>
        <v>-45876600.0504077</v>
      </c>
      <c r="N105" s="28">
        <f>IF(N95=0,0,VLOOKUP(N95,FAC_TOTALS_APTA!$A$4:$AV$126,$L105,FALSE))</f>
        <v>8180386.8036067002</v>
      </c>
      <c r="O105" s="28">
        <f>IF(O95=0,0,VLOOKUP(O95,FAC_TOTALS_APTA!$A$4:$AV$126,$L105,FALSE))</f>
        <v>-940128.74337512499</v>
      </c>
      <c r="P105" s="28">
        <f>IF(P95=0,0,VLOOKUP(P95,FAC_TOTALS_APTA!$A$4:$AV$126,$L105,FALSE))</f>
        <v>-8823271.7786274701</v>
      </c>
      <c r="Q105" s="28">
        <f>IF(Q95=0,0,VLOOKUP(Q95,FAC_TOTALS_APTA!$A$4:$AV$126,$L105,FALSE))</f>
        <v>3685326.5835609999</v>
      </c>
      <c r="R105" s="28">
        <f>IF(R95=0,0,VLOOKUP(R95,FAC_TOTALS_APTA!$A$4:$AV$126,$L105,FALSE))</f>
        <v>309038.32149924902</v>
      </c>
      <c r="S105" s="28">
        <f>IF(S95=0,0,VLOOKUP(S95,FAC_TOTALS_APTA!$A$4:$AV$126,$L105,FALSE))</f>
        <v>0</v>
      </c>
      <c r="T105" s="28">
        <f>IF(T95=0,0,VLOOKUP(T95,FAC_TOTALS_APTA!$A$4:$AV$126,$L105,FALSE))</f>
        <v>0</v>
      </c>
      <c r="U105" s="28">
        <f>IF(U95=0,0,VLOOKUP(U95,FAC_TOTALS_APTA!$A$4:$AV$126,$L105,FALSE))</f>
        <v>0</v>
      </c>
      <c r="V105" s="28">
        <f>IF(V95=0,0,VLOOKUP(V95,FAC_TOTALS_APTA!$A$4:$AV$126,$L105,FALSE))</f>
        <v>0</v>
      </c>
      <c r="W105" s="28">
        <f>IF(W95=0,0,VLOOKUP(W95,FAC_TOTALS_APTA!$A$4:$AV$126,$L105,FALSE))</f>
        <v>0</v>
      </c>
      <c r="X105" s="28">
        <f>IF(X95=0,0,VLOOKUP(X95,FAC_TOTALS_APTA!$A$4:$AV$126,$L105,FALSE))</f>
        <v>0</v>
      </c>
      <c r="Y105" s="28">
        <f>IF(Y95=0,0,VLOOKUP(Y95,FAC_TOTALS_APTA!$A$4:$AV$126,$L105,FALSE))</f>
        <v>0</v>
      </c>
      <c r="Z105" s="28">
        <f>IF(Z95=0,0,VLOOKUP(Z95,FAC_TOTALS_APTA!$A$4:$AV$126,$L105,FALSE))</f>
        <v>0</v>
      </c>
      <c r="AA105" s="28">
        <f>IF(AA95=0,0,VLOOKUP(AA95,FAC_TOTALS_APTA!$A$4:$AV$126,$L105,FALSE))</f>
        <v>0</v>
      </c>
      <c r="AB105" s="28">
        <f>IF(AB95=0,0,VLOOKUP(AB95,FAC_TOTALS_APTA!$A$4:$AV$126,$L105,FALSE))</f>
        <v>0</v>
      </c>
      <c r="AC105" s="31">
        <f t="shared" si="35"/>
        <v>-43465248.863743342</v>
      </c>
      <c r="AD105" s="32">
        <f>AC105/G111</f>
        <v>-1.513634959956553E-2</v>
      </c>
    </row>
    <row r="106" spans="1:31" x14ac:dyDescent="0.25">
      <c r="B106" s="114" t="s">
        <v>47</v>
      </c>
      <c r="C106" s="115"/>
      <c r="D106" s="103" t="s">
        <v>28</v>
      </c>
      <c r="E106" s="54"/>
      <c r="F106" s="5">
        <f>MATCH($D106,FAC_TOTALS_APTA!$A$2:$AV$2,)</f>
        <v>20</v>
      </c>
      <c r="G106" s="33">
        <f>VLOOKUP(G95,FAC_TOTALS_APTA!$A$4:$AV$126,$F106,FALSE)</f>
        <v>4.0999999999999996</v>
      </c>
      <c r="H106" s="33">
        <f>VLOOKUP(H95,FAC_TOTALS_APTA!$A$4:$AV$126,$F106,FALSE)</f>
        <v>4.5999999999999996</v>
      </c>
      <c r="I106" s="29">
        <f t="shared" si="32"/>
        <v>0.12195121951219523</v>
      </c>
      <c r="J106" s="30" t="str">
        <f t="shared" si="33"/>
        <v/>
      </c>
      <c r="K106" s="30" t="str">
        <f t="shared" si="34"/>
        <v>JTW_HOME_PCT_FAC</v>
      </c>
      <c r="L106" s="5">
        <f>MATCH($K106,FAC_TOTALS_APTA!$A$2:$AT$2,)</f>
        <v>34</v>
      </c>
      <c r="M106" s="28">
        <f>IF(M95=0,0,VLOOKUP(M95,FAC_TOTALS_APTA!$A$4:$AV$126,$L106,FALSE))</f>
        <v>-2128226.12145998</v>
      </c>
      <c r="N106" s="28">
        <f>IF(N95=0,0,VLOOKUP(N95,FAC_TOTALS_APTA!$A$4:$AV$126,$L106,FALSE))</f>
        <v>0</v>
      </c>
      <c r="O106" s="28">
        <f>IF(O95=0,0,VLOOKUP(O95,FAC_TOTALS_APTA!$A$4:$AV$126,$L106,FALSE))</f>
        <v>2280906.24936399</v>
      </c>
      <c r="P106" s="28">
        <f>IF(P95=0,0,VLOOKUP(P95,FAC_TOTALS_APTA!$A$4:$AV$126,$L106,FALSE))</f>
        <v>-8853356.7504039593</v>
      </c>
      <c r="Q106" s="28">
        <f>IF(Q95=0,0,VLOOKUP(Q95,FAC_TOTALS_APTA!$A$4:$AV$126,$L106,FALSE))</f>
        <v>0</v>
      </c>
      <c r="R106" s="28">
        <f>IF(R95=0,0,VLOOKUP(R95,FAC_TOTALS_APTA!$A$4:$AV$126,$L106,FALSE))</f>
        <v>-2247249.5584660498</v>
      </c>
      <c r="S106" s="28">
        <f>IF(S95=0,0,VLOOKUP(S95,FAC_TOTALS_APTA!$A$4:$AV$126,$L106,FALSE))</f>
        <v>0</v>
      </c>
      <c r="T106" s="28">
        <f>IF(T95=0,0,VLOOKUP(T95,FAC_TOTALS_APTA!$A$4:$AV$126,$L106,FALSE))</f>
        <v>0</v>
      </c>
      <c r="U106" s="28">
        <f>IF(U95=0,0,VLOOKUP(U95,FAC_TOTALS_APTA!$A$4:$AV$126,$L106,FALSE))</f>
        <v>0</v>
      </c>
      <c r="V106" s="28">
        <f>IF(V95=0,0,VLOOKUP(V95,FAC_TOTALS_APTA!$A$4:$AV$126,$L106,FALSE))</f>
        <v>0</v>
      </c>
      <c r="W106" s="28">
        <f>IF(W95=0,0,VLOOKUP(W95,FAC_TOTALS_APTA!$A$4:$AV$126,$L106,FALSE))</f>
        <v>0</v>
      </c>
      <c r="X106" s="28">
        <f>IF(X95=0,0,VLOOKUP(X95,FAC_TOTALS_APTA!$A$4:$AV$126,$L106,FALSE))</f>
        <v>0</v>
      </c>
      <c r="Y106" s="28">
        <f>IF(Y95=0,0,VLOOKUP(Y95,FAC_TOTALS_APTA!$A$4:$AV$126,$L106,FALSE))</f>
        <v>0</v>
      </c>
      <c r="Z106" s="28">
        <f>IF(Z95=0,0,VLOOKUP(Z95,FAC_TOTALS_APTA!$A$4:$AV$126,$L106,FALSE))</f>
        <v>0</v>
      </c>
      <c r="AA106" s="28">
        <f>IF(AA95=0,0,VLOOKUP(AA95,FAC_TOTALS_APTA!$A$4:$AV$126,$L106,FALSE))</f>
        <v>0</v>
      </c>
      <c r="AB106" s="28">
        <f>IF(AB95=0,0,VLOOKUP(AB95,FAC_TOTALS_APTA!$A$4:$AV$126,$L106,FALSE))</f>
        <v>0</v>
      </c>
      <c r="AC106" s="31">
        <f t="shared" si="35"/>
        <v>-10947926.180966001</v>
      </c>
      <c r="AD106" s="32">
        <f>AC106/G111</f>
        <v>-3.8125086683575052E-3</v>
      </c>
    </row>
    <row r="107" spans="1:31" x14ac:dyDescent="0.25">
      <c r="B107" s="114" t="s">
        <v>63</v>
      </c>
      <c r="C107" s="115"/>
      <c r="D107" s="125" t="s">
        <v>88</v>
      </c>
      <c r="E107" s="54"/>
      <c r="F107" s="5">
        <f>MATCH($D107,FAC_TOTALS_APTA!$A$2:$AV$2,)</f>
        <v>23</v>
      </c>
      <c r="G107" s="33">
        <f>VLOOKUP(G95,FAC_TOTALS_APTA!$A$4:$AV$126,$F107,FALSE)</f>
        <v>6.5403713640260304E-3</v>
      </c>
      <c r="H107" s="33">
        <f>VLOOKUP(H95,FAC_TOTALS_APTA!$A$4:$AV$126,$F107,FALSE)</f>
        <v>0.199542314755454</v>
      </c>
      <c r="I107" s="29">
        <f t="shared" si="32"/>
        <v>29.509324876106504</v>
      </c>
      <c r="J107" s="30"/>
      <c r="K107" s="30" t="str">
        <f t="shared" si="34"/>
        <v>TNC_TRIPS_PER_TRANSIT_TRIP_RAIL_FAC</v>
      </c>
      <c r="L107" s="5">
        <f>MATCH($K107,FAC_TOTALS_APTA!$A$2:$AT$2,)</f>
        <v>37</v>
      </c>
      <c r="M107" s="28">
        <f>IF(M95=0,0,VLOOKUP(M95,FAC_TOTALS_APTA!$A$4:$AV$126,$L107,FALSE))</f>
        <v>-179041.63163740799</v>
      </c>
      <c r="N107" s="28">
        <f>IF(N95=0,0,VLOOKUP(N95,FAC_TOTALS_APTA!$A$4:$AV$126,$L107,FALSE))</f>
        <v>-297751.34173315699</v>
      </c>
      <c r="O107" s="28">
        <f>IF(O95=0,0,VLOOKUP(O95,FAC_TOTALS_APTA!$A$4:$AV$126,$L107,FALSE))</f>
        <v>-180197.1127462</v>
      </c>
      <c r="P107" s="28">
        <f>IF(P95=0,0,VLOOKUP(P95,FAC_TOTALS_APTA!$A$4:$AV$126,$L107,FALSE))</f>
        <v>-550173.83702913998</v>
      </c>
      <c r="Q107" s="28">
        <f>IF(Q95=0,0,VLOOKUP(Q95,FAC_TOTALS_APTA!$A$4:$AV$126,$L107,FALSE))</f>
        <v>-722585.71083544602</v>
      </c>
      <c r="R107" s="28">
        <f>IF(R95=0,0,VLOOKUP(R95,FAC_TOTALS_APTA!$A$4:$AV$126,$L107,FALSE))</f>
        <v>-1311303.30419752</v>
      </c>
      <c r="S107" s="28">
        <f>IF(S95=0,0,VLOOKUP(S95,FAC_TOTALS_APTA!$A$4:$AV$126,$L107,FALSE))</f>
        <v>0</v>
      </c>
      <c r="T107" s="28">
        <f>IF(T95=0,0,VLOOKUP(T95,FAC_TOTALS_APTA!$A$4:$AV$126,$L107,FALSE))</f>
        <v>0</v>
      </c>
      <c r="U107" s="28">
        <f>IF(U95=0,0,VLOOKUP(U95,FAC_TOTALS_APTA!$A$4:$AV$126,$L107,FALSE))</f>
        <v>0</v>
      </c>
      <c r="V107" s="28">
        <f>IF(V95=0,0,VLOOKUP(V95,FAC_TOTALS_APTA!$A$4:$AV$126,$L107,FALSE))</f>
        <v>0</v>
      </c>
      <c r="W107" s="28">
        <f>IF(W95=0,0,VLOOKUP(W95,FAC_TOTALS_APTA!$A$4:$AV$126,$L107,FALSE))</f>
        <v>0</v>
      </c>
      <c r="X107" s="28">
        <f>IF(X95=0,0,VLOOKUP(X95,FAC_TOTALS_APTA!$A$4:$AV$126,$L107,FALSE))</f>
        <v>0</v>
      </c>
      <c r="Y107" s="28">
        <f>IF(Y95=0,0,VLOOKUP(Y95,FAC_TOTALS_APTA!$A$4:$AV$126,$L107,FALSE))</f>
        <v>0</v>
      </c>
      <c r="Z107" s="28">
        <f>IF(Z95=0,0,VLOOKUP(Z95,FAC_TOTALS_APTA!$A$4:$AV$126,$L107,FALSE))</f>
        <v>0</v>
      </c>
      <c r="AA107" s="28">
        <f>IF(AA95=0,0,VLOOKUP(AA95,FAC_TOTALS_APTA!$A$4:$AV$126,$L107,FALSE))</f>
        <v>0</v>
      </c>
      <c r="AB107" s="28">
        <f>IF(AB95=0,0,VLOOKUP(AB95,FAC_TOTALS_APTA!$A$4:$AV$126,$L107,FALSE))</f>
        <v>0</v>
      </c>
      <c r="AC107" s="31">
        <f t="shared" si="35"/>
        <v>-3241052.9381788708</v>
      </c>
      <c r="AD107" s="32">
        <f>AC107/G111</f>
        <v>-1.1286651204221233E-3</v>
      </c>
    </row>
    <row r="108" spans="1:31" hidden="1" x14ac:dyDescent="0.25">
      <c r="B108" s="114" t="s">
        <v>64</v>
      </c>
      <c r="C108" s="115"/>
      <c r="D108" s="103" t="s">
        <v>43</v>
      </c>
      <c r="E108" s="54"/>
      <c r="F108" s="5">
        <f>MATCH($D108,FAC_TOTALS_APTA!$A$2:$AV$2,)</f>
        <v>24</v>
      </c>
      <c r="G108" s="33">
        <f>VLOOKUP(G95,FAC_TOTALS_APTA!$A$4:$AV$126,$F108,FALSE)</f>
        <v>0</v>
      </c>
      <c r="H108" s="33">
        <f>VLOOKUP(H95,FAC_TOTALS_APTA!$A$4:$AV$126,$F108,FALSE)</f>
        <v>1</v>
      </c>
      <c r="I108" s="29" t="str">
        <f t="shared" si="32"/>
        <v>-</v>
      </c>
      <c r="J108" s="30" t="str">
        <f t="shared" ref="J108:J109" si="36">IF(C108="Log","_log","")</f>
        <v/>
      </c>
      <c r="K108" s="30" t="str">
        <f t="shared" si="34"/>
        <v>BIKE_SHARE_FAC</v>
      </c>
      <c r="L108" s="5">
        <f>MATCH($K108,FAC_TOTALS_APTA!$A$2:$AT$2,)</f>
        <v>38</v>
      </c>
      <c r="M108" s="28">
        <f>IF(M95=0,0,VLOOKUP(M95,FAC_TOTALS_APTA!$A$4:$AV$126,$L108,FALSE))</f>
        <v>21842465.3862435</v>
      </c>
      <c r="N108" s="28">
        <f>IF(N95=0,0,VLOOKUP(N95,FAC_TOTALS_APTA!$A$4:$AV$126,$L108,FALSE))</f>
        <v>0</v>
      </c>
      <c r="O108" s="28">
        <f>IF(O95=0,0,VLOOKUP(O95,FAC_TOTALS_APTA!$A$4:$AV$126,$L108,FALSE))</f>
        <v>0</v>
      </c>
      <c r="P108" s="28">
        <f>IF(P95=0,0,VLOOKUP(P95,FAC_TOTALS_APTA!$A$4:$AV$126,$L108,FALSE))</f>
        <v>0</v>
      </c>
      <c r="Q108" s="28">
        <f>IF(Q95=0,0,VLOOKUP(Q95,FAC_TOTALS_APTA!$A$4:$AV$126,$L108,FALSE))</f>
        <v>0</v>
      </c>
      <c r="R108" s="28">
        <f>IF(R95=0,0,VLOOKUP(R95,FAC_TOTALS_APTA!$A$4:$AV$126,$L108,FALSE))</f>
        <v>0</v>
      </c>
      <c r="S108" s="28">
        <f>IF(S95=0,0,VLOOKUP(S95,FAC_TOTALS_APTA!$A$4:$AV$126,$L108,FALSE))</f>
        <v>0</v>
      </c>
      <c r="T108" s="28">
        <f>IF(T95=0,0,VLOOKUP(T95,FAC_TOTALS_APTA!$A$4:$AV$126,$L108,FALSE))</f>
        <v>0</v>
      </c>
      <c r="U108" s="28">
        <f>IF(U95=0,0,VLOOKUP(U95,FAC_TOTALS_APTA!$A$4:$AV$126,$L108,FALSE))</f>
        <v>0</v>
      </c>
      <c r="V108" s="28">
        <f>IF(V95=0,0,VLOOKUP(V95,FAC_TOTALS_APTA!$A$4:$AV$126,$L108,FALSE))</f>
        <v>0</v>
      </c>
      <c r="W108" s="28">
        <f>IF(W95=0,0,VLOOKUP(W95,FAC_TOTALS_APTA!$A$4:$AV$126,$L108,FALSE))</f>
        <v>0</v>
      </c>
      <c r="X108" s="28">
        <f>IF(X95=0,0,VLOOKUP(X95,FAC_TOTALS_APTA!$A$4:$AV$126,$L108,FALSE))</f>
        <v>0</v>
      </c>
      <c r="Y108" s="28">
        <f>IF(Y95=0,0,VLOOKUP(Y95,FAC_TOTALS_APTA!$A$4:$AV$126,$L108,FALSE))</f>
        <v>0</v>
      </c>
      <c r="Z108" s="28">
        <f>IF(Z95=0,0,VLOOKUP(Z95,FAC_TOTALS_APTA!$A$4:$AV$126,$L108,FALSE))</f>
        <v>0</v>
      </c>
      <c r="AA108" s="28">
        <f>IF(AA95=0,0,VLOOKUP(AA95,FAC_TOTALS_APTA!$A$4:$AV$126,$L108,FALSE))</f>
        <v>0</v>
      </c>
      <c r="AB108" s="28">
        <f>IF(AB95=0,0,VLOOKUP(AB95,FAC_TOTALS_APTA!$A$4:$AV$126,$L108,FALSE))</f>
        <v>0</v>
      </c>
      <c r="AC108" s="31">
        <f t="shared" si="35"/>
        <v>21842465.3862435</v>
      </c>
      <c r="AD108" s="32">
        <f>AC108/G111</f>
        <v>7.606425842378515E-3</v>
      </c>
    </row>
    <row r="109" spans="1:31" hidden="1" x14ac:dyDescent="0.25">
      <c r="B109" s="126" t="s">
        <v>65</v>
      </c>
      <c r="C109" s="127"/>
      <c r="D109" s="128" t="s">
        <v>44</v>
      </c>
      <c r="E109" s="55"/>
      <c r="F109" s="6">
        <f>MATCH($D109,FAC_TOTALS_APTA!$A$2:$AV$2,)</f>
        <v>25</v>
      </c>
      <c r="G109" s="34">
        <f>VLOOKUP(G95,FAC_TOTALS_APTA!$A$4:$AV$126,$F109,FALSE)</f>
        <v>0</v>
      </c>
      <c r="H109" s="34">
        <f>VLOOKUP(H95,FAC_TOTALS_APTA!$A$4:$AV$126,$F109,FALSE)</f>
        <v>0</v>
      </c>
      <c r="I109" s="35" t="str">
        <f t="shared" si="32"/>
        <v>-</v>
      </c>
      <c r="J109" s="36" t="str">
        <f t="shared" si="36"/>
        <v/>
      </c>
      <c r="K109" s="36" t="str">
        <f t="shared" si="34"/>
        <v>scooter_flag_FAC</v>
      </c>
      <c r="L109" s="6">
        <f>MATCH($K109,FAC_TOTALS_APTA!$A$2:$AT$2,)</f>
        <v>39</v>
      </c>
      <c r="M109" s="37">
        <f>IF(M95=0,0,VLOOKUP(M95,FAC_TOTALS_APTA!$A$4:$AV$126,$L109,FALSE))</f>
        <v>0</v>
      </c>
      <c r="N109" s="37">
        <f>IF(N95=0,0,VLOOKUP(N95,FAC_TOTALS_APTA!$A$4:$AV$126,$L109,FALSE))</f>
        <v>0</v>
      </c>
      <c r="O109" s="37">
        <f>IF(O95=0,0,VLOOKUP(O95,FAC_TOTALS_APTA!$A$4:$AV$126,$L109,FALSE))</f>
        <v>0</v>
      </c>
      <c r="P109" s="37">
        <f>IF(P95=0,0,VLOOKUP(P95,FAC_TOTALS_APTA!$A$4:$AV$126,$L109,FALSE))</f>
        <v>0</v>
      </c>
      <c r="Q109" s="37">
        <f>IF(Q95=0,0,VLOOKUP(Q95,FAC_TOTALS_APTA!$A$4:$AV$126,$L109,FALSE))</f>
        <v>0</v>
      </c>
      <c r="R109" s="37">
        <f>IF(R95=0,0,VLOOKUP(R95,FAC_TOTALS_APTA!$A$4:$AV$126,$L109,FALSE))</f>
        <v>0</v>
      </c>
      <c r="S109" s="37">
        <f>IF(S95=0,0,VLOOKUP(S95,FAC_TOTALS_APTA!$A$4:$AV$126,$L109,FALSE))</f>
        <v>0</v>
      </c>
      <c r="T109" s="37">
        <f>IF(T95=0,0,VLOOKUP(T95,FAC_TOTALS_APTA!$A$4:$AV$126,$L109,FALSE))</f>
        <v>0</v>
      </c>
      <c r="U109" s="37">
        <f>IF(U95=0,0,VLOOKUP(U95,FAC_TOTALS_APTA!$A$4:$AV$126,$L109,FALSE))</f>
        <v>0</v>
      </c>
      <c r="V109" s="37">
        <f>IF(V95=0,0,VLOOKUP(V95,FAC_TOTALS_APTA!$A$4:$AV$126,$L109,FALSE))</f>
        <v>0</v>
      </c>
      <c r="W109" s="37">
        <f>IF(W95=0,0,VLOOKUP(W95,FAC_TOTALS_APTA!$A$4:$AV$126,$L109,FALSE))</f>
        <v>0</v>
      </c>
      <c r="X109" s="37">
        <f>IF(X95=0,0,VLOOKUP(X95,FAC_TOTALS_APTA!$A$4:$AV$126,$L109,FALSE))</f>
        <v>0</v>
      </c>
      <c r="Y109" s="37">
        <f>IF(Y95=0,0,VLOOKUP(Y95,FAC_TOTALS_APTA!$A$4:$AV$126,$L109,FALSE))</f>
        <v>0</v>
      </c>
      <c r="Z109" s="37">
        <f>IF(Z95=0,0,VLOOKUP(Z95,FAC_TOTALS_APTA!$A$4:$AV$126,$L109,FALSE))</f>
        <v>0</v>
      </c>
      <c r="AA109" s="37">
        <f>IF(AA95=0,0,VLOOKUP(AA95,FAC_TOTALS_APTA!$A$4:$AV$126,$L109,FALSE))</f>
        <v>0</v>
      </c>
      <c r="AB109" s="37">
        <f>IF(AB95=0,0,VLOOKUP(AB95,FAC_TOTALS_APTA!$A$4:$AV$126,$L109,FALSE))</f>
        <v>0</v>
      </c>
      <c r="AC109" s="38">
        <f t="shared" si="35"/>
        <v>0</v>
      </c>
      <c r="AD109" s="39">
        <f>AC109/G111</f>
        <v>0</v>
      </c>
    </row>
    <row r="110" spans="1:31" x14ac:dyDescent="0.25">
      <c r="B110" s="40" t="s">
        <v>53</v>
      </c>
      <c r="C110" s="41"/>
      <c r="D110" s="40" t="s">
        <v>45</v>
      </c>
      <c r="E110" s="42"/>
      <c r="F110" s="43"/>
      <c r="G110" s="44"/>
      <c r="H110" s="44"/>
      <c r="I110" s="45"/>
      <c r="J110" s="46"/>
      <c r="K110" s="46" t="str">
        <f t="shared" ref="K110" si="37">CONCATENATE(D110,J110,"_FAC")</f>
        <v>New_Reporter_FAC</v>
      </c>
      <c r="L110" s="43">
        <f>MATCH($K110,FAC_TOTALS_APTA!$A$2:$AT$2,)</f>
        <v>43</v>
      </c>
      <c r="M110" s="44">
        <f>IF(M95=0,0,VLOOKUP(M95,FAC_TOTALS_APTA!$A$4:$AV$126,$L110,FALSE))</f>
        <v>0</v>
      </c>
      <c r="N110" s="44">
        <f>IF(N95=0,0,VLOOKUP(N95,FAC_TOTALS_APTA!$A$4:$AV$126,$L110,FALSE))</f>
        <v>0</v>
      </c>
      <c r="O110" s="44">
        <f>IF(O95=0,0,VLOOKUP(O95,FAC_TOTALS_APTA!$A$4:$AV$126,$L110,FALSE))</f>
        <v>0</v>
      </c>
      <c r="P110" s="44">
        <f>IF(P95=0,0,VLOOKUP(P95,FAC_TOTALS_APTA!$A$4:$AV$126,$L110,FALSE))</f>
        <v>0</v>
      </c>
      <c r="Q110" s="44">
        <f>IF(Q95=0,0,VLOOKUP(Q95,FAC_TOTALS_APTA!$A$4:$AV$126,$L110,FALSE))</f>
        <v>0</v>
      </c>
      <c r="R110" s="44">
        <f>IF(R95=0,0,VLOOKUP(R95,FAC_TOTALS_APTA!$A$4:$AV$126,$L110,FALSE))</f>
        <v>0</v>
      </c>
      <c r="S110" s="44">
        <f>IF(S95=0,0,VLOOKUP(S95,FAC_TOTALS_APTA!$A$4:$AV$126,$L110,FALSE))</f>
        <v>0</v>
      </c>
      <c r="T110" s="44">
        <f>IF(T95=0,0,VLOOKUP(T95,FAC_TOTALS_APTA!$A$4:$AV$126,$L110,FALSE))</f>
        <v>0</v>
      </c>
      <c r="U110" s="44">
        <f>IF(U95=0,0,VLOOKUP(U95,FAC_TOTALS_APTA!$A$4:$AV$126,$L110,FALSE))</f>
        <v>0</v>
      </c>
      <c r="V110" s="44">
        <f>IF(V95=0,0,VLOOKUP(V95,FAC_TOTALS_APTA!$A$4:$AV$126,$L110,FALSE))</f>
        <v>0</v>
      </c>
      <c r="W110" s="44">
        <f>IF(W95=0,0,VLOOKUP(W95,FAC_TOTALS_APTA!$A$4:$AV$126,$L110,FALSE))</f>
        <v>0</v>
      </c>
      <c r="X110" s="44">
        <f>IF(X95=0,0,VLOOKUP(X95,FAC_TOTALS_APTA!$A$4:$AV$126,$L110,FALSE))</f>
        <v>0</v>
      </c>
      <c r="Y110" s="44">
        <f>IF(Y95=0,0,VLOOKUP(Y95,FAC_TOTALS_APTA!$A$4:$AV$126,$L110,FALSE))</f>
        <v>0</v>
      </c>
      <c r="Z110" s="44">
        <f>IF(Z95=0,0,VLOOKUP(Z95,FAC_TOTALS_APTA!$A$4:$AV$126,$L110,FALSE))</f>
        <v>0</v>
      </c>
      <c r="AA110" s="44">
        <f>IF(AA95=0,0,VLOOKUP(AA95,FAC_TOTALS_APTA!$A$4:$AV$126,$L110,FALSE))</f>
        <v>0</v>
      </c>
      <c r="AB110" s="44">
        <f>IF(AB95=0,0,VLOOKUP(AB95,FAC_TOTALS_APTA!$A$4:$AV$126,$L110,FALSE))</f>
        <v>0</v>
      </c>
      <c r="AC110" s="47">
        <f>SUM(M110:AB110)</f>
        <v>0</v>
      </c>
      <c r="AD110" s="48">
        <f>AC110/G112</f>
        <v>0</v>
      </c>
    </row>
    <row r="111" spans="1:31" s="106" customFormat="1" ht="15.75" customHeight="1" x14ac:dyDescent="0.25">
      <c r="A111" s="105"/>
      <c r="B111" s="24" t="s">
        <v>66</v>
      </c>
      <c r="C111" s="27"/>
      <c r="D111" s="5" t="s">
        <v>6</v>
      </c>
      <c r="E111" s="54"/>
      <c r="F111" s="5">
        <f>MATCH($D111,FAC_TOTALS_APTA!$A$2:$AT$2,)</f>
        <v>10</v>
      </c>
      <c r="G111" s="109">
        <f>VLOOKUP(G95,FAC_TOTALS_APTA!$A$4:$AV$126,$F111,FALSE)</f>
        <v>2871580665.98772</v>
      </c>
      <c r="H111" s="109">
        <f>VLOOKUP(H95,FAC_TOTALS_APTA!$A$4:$AT$126,$F111,FALSE)</f>
        <v>2740036132.6490502</v>
      </c>
      <c r="I111" s="111">
        <f t="shared" ref="I111" si="38">H111/G111-1</f>
        <v>-4.5809102595215867E-2</v>
      </c>
      <c r="J111" s="30"/>
      <c r="K111" s="30"/>
      <c r="L111" s="5"/>
      <c r="M111" s="28" t="e">
        <f t="shared" ref="M111:AB111" si="39">SUM(M97:M104)</f>
        <v>#REF!</v>
      </c>
      <c r="N111" s="28" t="e">
        <f t="shared" si="39"/>
        <v>#REF!</v>
      </c>
      <c r="O111" s="28" t="e">
        <f t="shared" si="39"/>
        <v>#REF!</v>
      </c>
      <c r="P111" s="28" t="e">
        <f t="shared" si="39"/>
        <v>#REF!</v>
      </c>
      <c r="Q111" s="28" t="e">
        <f t="shared" si="39"/>
        <v>#REF!</v>
      </c>
      <c r="R111" s="28" t="e">
        <f t="shared" si="39"/>
        <v>#REF!</v>
      </c>
      <c r="S111" s="28">
        <f t="shared" si="39"/>
        <v>0</v>
      </c>
      <c r="T111" s="28">
        <f t="shared" si="39"/>
        <v>0</v>
      </c>
      <c r="U111" s="28">
        <f t="shared" si="39"/>
        <v>0</v>
      </c>
      <c r="V111" s="28">
        <f t="shared" si="39"/>
        <v>0</v>
      </c>
      <c r="W111" s="28">
        <f t="shared" si="39"/>
        <v>0</v>
      </c>
      <c r="X111" s="28">
        <f t="shared" si="39"/>
        <v>0</v>
      </c>
      <c r="Y111" s="28">
        <f t="shared" si="39"/>
        <v>0</v>
      </c>
      <c r="Z111" s="28">
        <f t="shared" si="39"/>
        <v>0</v>
      </c>
      <c r="AA111" s="28">
        <f t="shared" si="39"/>
        <v>0</v>
      </c>
      <c r="AB111" s="28">
        <f t="shared" si="39"/>
        <v>0</v>
      </c>
      <c r="AC111" s="31">
        <f>H111-G111</f>
        <v>-131544533.33866978</v>
      </c>
      <c r="AD111" s="32">
        <f>I111</f>
        <v>-4.5809102595215867E-2</v>
      </c>
      <c r="AE111" s="105"/>
    </row>
    <row r="112" spans="1:31" ht="13.5" thickBot="1" x14ac:dyDescent="0.3">
      <c r="B112" s="8" t="s">
        <v>50</v>
      </c>
      <c r="C112" s="22"/>
      <c r="D112" s="22" t="s">
        <v>4</v>
      </c>
      <c r="E112" s="22"/>
      <c r="F112" s="22">
        <f>MATCH($D112,FAC_TOTALS_APTA!$A$2:$AT$2,)</f>
        <v>8</v>
      </c>
      <c r="G112" s="110">
        <f>VLOOKUP(G95,FAC_TOTALS_APTA!$A$4:$AT$126,$F112,FALSE)</f>
        <v>2929500930.99999</v>
      </c>
      <c r="H112" s="110">
        <f>VLOOKUP(H95,FAC_TOTALS_APTA!$A$4:$AT$126,$F112,FALSE)</f>
        <v>3028681761</v>
      </c>
      <c r="I112" s="112">
        <f t="shared" ref="I112" si="40">H112/G112-1</f>
        <v>3.3855879324180549E-2</v>
      </c>
      <c r="J112" s="49"/>
      <c r="K112" s="49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50">
        <f>H112-G112</f>
        <v>99180830.000010014</v>
      </c>
      <c r="AD112" s="51">
        <f>I112</f>
        <v>3.3855879324180549E-2</v>
      </c>
    </row>
    <row r="113" spans="2:30" ht="14.25" thickTop="1" thickBot="1" x14ac:dyDescent="0.3">
      <c r="B113" s="56" t="s">
        <v>67</v>
      </c>
      <c r="C113" s="57"/>
      <c r="D113" s="57"/>
      <c r="E113" s="58"/>
      <c r="F113" s="57"/>
      <c r="G113" s="57"/>
      <c r="H113" s="57"/>
      <c r="I113" s="59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1">
        <f>AD112-AD111</f>
        <v>7.9664981919396416E-2</v>
      </c>
    </row>
    <row r="114" spans="2:30" ht="13.5" thickTop="1" x14ac:dyDescent="0.25"/>
  </sheetData>
  <mergeCells count="8">
    <mergeCell ref="G92:I92"/>
    <mergeCell ref="AC92:AD92"/>
    <mergeCell ref="G8:I8"/>
    <mergeCell ref="AC8:AD8"/>
    <mergeCell ref="G36:I36"/>
    <mergeCell ref="AC36:AD36"/>
    <mergeCell ref="G64:I64"/>
    <mergeCell ref="AC64:AD6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6"/>
  <sheetViews>
    <sheetView workbookViewId="0">
      <pane xSplit="4" ySplit="3" topLeftCell="E70" activePane="bottomRight" state="frozen"/>
      <selection pane="topRight" activeCell="E1" sqref="E1"/>
      <selection pane="bottomLeft" activeCell="A4" sqref="A4"/>
      <selection pane="bottomRight" activeCell="E76" sqref="E76:AR126"/>
    </sheetView>
  </sheetViews>
  <sheetFormatPr defaultColWidth="11" defaultRowHeight="15.75" x14ac:dyDescent="0.25"/>
  <cols>
    <col min="1" max="2" width="11" customWidth="1"/>
    <col min="3" max="3" width="23.625" bestFit="1" customWidth="1"/>
    <col min="4" max="4" width="7.375" style="161" bestFit="1" customWidth="1"/>
    <col min="5" max="5" width="13.5" style="161" bestFit="1" customWidth="1"/>
    <col min="6" max="6" width="11.875" style="161" customWidth="1"/>
    <col min="7" max="8" width="16.25" style="162" bestFit="1" customWidth="1"/>
    <col min="9" max="9" width="15.375" style="162" customWidth="1"/>
    <col min="10" max="10" width="16.125" style="162" customWidth="1"/>
    <col min="11" max="11" width="15.5" style="162" bestFit="1" customWidth="1"/>
    <col min="12" max="12" width="14.75" style="162" bestFit="1" customWidth="1"/>
    <col min="13" max="13" width="15.25" style="162" bestFit="1" customWidth="1"/>
    <col min="14" max="15" width="12" style="162" bestFit="1" customWidth="1"/>
    <col min="16" max="16" width="16.75" style="162" bestFit="1" customWidth="1"/>
    <col min="17" max="17" width="14.5" style="162" bestFit="1" customWidth="1"/>
    <col min="18" max="18" width="12.625" style="162" bestFit="1" customWidth="1"/>
    <col min="19" max="19" width="13.875" style="162" bestFit="1" customWidth="1"/>
    <col min="20" max="20" width="14" style="162" bestFit="1" customWidth="1"/>
    <col min="21" max="21" width="13.875" style="162" customWidth="1"/>
    <col min="22" max="22" width="14" style="162" bestFit="1" customWidth="1"/>
    <col min="23" max="23" width="13.875" style="162" customWidth="1"/>
    <col min="24" max="24" width="14.125" style="162" bestFit="1" customWidth="1"/>
    <col min="25" max="25" width="14" style="162" customWidth="1"/>
    <col min="26" max="26" width="14.375" style="162" bestFit="1" customWidth="1"/>
    <col min="27" max="28" width="12" style="162" bestFit="1" customWidth="1"/>
    <col min="29" max="29" width="14.375" style="162" bestFit="1" customWidth="1"/>
    <col min="30" max="30" width="14.125" style="162" bestFit="1" customWidth="1"/>
    <col min="31" max="31" width="16.75" style="162" bestFit="1" customWidth="1"/>
    <col min="32" max="32" width="21.875" style="161" bestFit="1" customWidth="1"/>
    <col min="33" max="33" width="22.125" style="162" bestFit="1" customWidth="1"/>
    <col min="34" max="34" width="27.125" style="161" bestFit="1" customWidth="1"/>
    <col min="35" max="35" width="18.75" style="162" bestFit="1" customWidth="1"/>
    <col min="36" max="36" width="23" style="161" bestFit="1" customWidth="1"/>
    <col min="37" max="37" width="17.75" style="162" bestFit="1" customWidth="1"/>
    <col min="38" max="38" width="22.125" style="161" bestFit="1" customWidth="1"/>
    <col min="39" max="40" width="22" style="161" customWidth="1"/>
    <col min="41" max="41" width="22" style="162" bestFit="1" customWidth="1"/>
    <col min="42" max="42" width="26.25" style="161" bestFit="1" customWidth="1"/>
    <col min="43" max="43" width="18.75" style="162" bestFit="1" customWidth="1"/>
    <col min="44" max="44" width="23.125" style="161" bestFit="1" customWidth="1"/>
    <col min="45" max="45" width="25.125" style="2" customWidth="1"/>
    <col min="46" max="46" width="17.5" style="2" bestFit="1" customWidth="1"/>
  </cols>
  <sheetData>
    <row r="1" spans="1:66" s="4" customFormat="1" x14ac:dyDescent="0.25">
      <c r="C1" s="71" t="s">
        <v>12</v>
      </c>
      <c r="D1" s="160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2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72"/>
      <c r="AT1" s="72"/>
    </row>
    <row r="2" spans="1:66" s="4" customFormat="1" x14ac:dyDescent="0.25">
      <c r="B2" s="4" t="s">
        <v>0</v>
      </c>
      <c r="C2" s="4" t="s">
        <v>2</v>
      </c>
      <c r="D2" s="160" t="s">
        <v>1</v>
      </c>
      <c r="E2" t="s">
        <v>54</v>
      </c>
      <c r="F2" t="s">
        <v>68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84</v>
      </c>
      <c r="M2" t="s">
        <v>85</v>
      </c>
      <c r="N2" t="s">
        <v>86</v>
      </c>
      <c r="O2" t="s">
        <v>8</v>
      </c>
      <c r="P2" t="s">
        <v>71</v>
      </c>
      <c r="Q2" t="s">
        <v>81</v>
      </c>
      <c r="R2" t="s">
        <v>14</v>
      </c>
      <c r="S2" t="s">
        <v>9</v>
      </c>
      <c r="T2" t="s">
        <v>28</v>
      </c>
      <c r="U2" t="s">
        <v>76</v>
      </c>
      <c r="V2" t="s">
        <v>87</v>
      </c>
      <c r="W2" t="s">
        <v>88</v>
      </c>
      <c r="X2" t="s">
        <v>43</v>
      </c>
      <c r="Y2" t="s">
        <v>44</v>
      </c>
      <c r="Z2" t="s">
        <v>89</v>
      </c>
      <c r="AA2" t="s">
        <v>90</v>
      </c>
      <c r="AB2" t="s">
        <v>91</v>
      </c>
      <c r="AC2" t="s">
        <v>10</v>
      </c>
      <c r="AD2" t="s">
        <v>73</v>
      </c>
      <c r="AE2" t="s">
        <v>82</v>
      </c>
      <c r="AF2" t="s">
        <v>29</v>
      </c>
      <c r="AG2" t="s">
        <v>11</v>
      </c>
      <c r="AH2" t="s">
        <v>30</v>
      </c>
      <c r="AI2" t="s">
        <v>78</v>
      </c>
      <c r="AJ2" t="s">
        <v>92</v>
      </c>
      <c r="AK2" t="s">
        <v>93</v>
      </c>
      <c r="AL2" t="s">
        <v>74</v>
      </c>
      <c r="AM2" t="s">
        <v>75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1:66" x14ac:dyDescent="0.25">
      <c r="A3" s="3">
        <v>1</v>
      </c>
      <c r="B3" s="3">
        <v>2</v>
      </c>
      <c r="C3" s="3">
        <v>3</v>
      </c>
      <c r="D3" s="163">
        <v>4</v>
      </c>
      <c r="E3" s="163">
        <v>5</v>
      </c>
      <c r="F3" s="163">
        <v>6</v>
      </c>
      <c r="G3" s="163">
        <v>7</v>
      </c>
      <c r="H3" s="163">
        <v>8</v>
      </c>
      <c r="I3" s="163">
        <v>9</v>
      </c>
      <c r="J3" s="163">
        <v>10</v>
      </c>
      <c r="K3" s="163">
        <v>11</v>
      </c>
      <c r="L3" s="163">
        <v>12</v>
      </c>
      <c r="M3" s="163">
        <v>13</v>
      </c>
      <c r="N3" s="163">
        <v>14</v>
      </c>
      <c r="O3" s="163">
        <v>15</v>
      </c>
      <c r="P3" s="163">
        <v>16</v>
      </c>
      <c r="Q3" s="163">
        <v>17</v>
      </c>
      <c r="R3" s="163">
        <v>18</v>
      </c>
      <c r="S3" s="163">
        <v>19</v>
      </c>
      <c r="T3" s="164">
        <v>20</v>
      </c>
      <c r="U3" s="163">
        <v>21</v>
      </c>
      <c r="V3" s="163">
        <v>22</v>
      </c>
      <c r="W3" s="163">
        <v>23</v>
      </c>
      <c r="X3" s="163">
        <v>24</v>
      </c>
      <c r="Y3" s="163">
        <v>25</v>
      </c>
      <c r="Z3" s="163">
        <v>26</v>
      </c>
      <c r="AA3" s="163">
        <v>27</v>
      </c>
      <c r="AB3" s="163">
        <v>28</v>
      </c>
      <c r="AC3" s="163">
        <v>29</v>
      </c>
      <c r="AD3" s="163">
        <v>30</v>
      </c>
      <c r="AE3" s="163">
        <v>31</v>
      </c>
      <c r="AF3" s="163">
        <v>32</v>
      </c>
      <c r="AG3" s="163">
        <v>33</v>
      </c>
      <c r="AH3" s="163">
        <v>34</v>
      </c>
      <c r="AI3" s="163">
        <v>35</v>
      </c>
      <c r="AJ3" s="163">
        <v>36</v>
      </c>
      <c r="AK3" s="163">
        <v>37</v>
      </c>
      <c r="AL3" s="163">
        <v>38</v>
      </c>
      <c r="AM3" s="163">
        <v>39</v>
      </c>
      <c r="AN3" s="163">
        <v>40</v>
      </c>
      <c r="AO3" s="163">
        <v>41</v>
      </c>
      <c r="AP3" s="163">
        <v>42</v>
      </c>
      <c r="AQ3" s="163">
        <v>43</v>
      </c>
      <c r="AR3" s="163">
        <v>44</v>
      </c>
      <c r="AS3" s="3"/>
      <c r="AT3" s="3"/>
      <c r="AU3" s="3"/>
      <c r="AV3" s="3"/>
      <c r="AW3" s="3"/>
      <c r="AX3" s="3"/>
    </row>
    <row r="4" spans="1:66" x14ac:dyDescent="0.25">
      <c r="A4" t="str">
        <f>CONCATENATE(B4,"_",C4,"_",D4)</f>
        <v>0_1_2002</v>
      </c>
      <c r="B4">
        <v>0</v>
      </c>
      <c r="C4">
        <v>1</v>
      </c>
      <c r="D4" s="161">
        <v>2002</v>
      </c>
      <c r="E4">
        <v>2217749582</v>
      </c>
      <c r="F4">
        <v>2203565452</v>
      </c>
      <c r="G4">
        <v>0</v>
      </c>
      <c r="H4">
        <v>2217749582</v>
      </c>
      <c r="I4">
        <v>0</v>
      </c>
      <c r="J4">
        <v>1909462852.2975299</v>
      </c>
      <c r="K4">
        <v>0</v>
      </c>
      <c r="L4">
        <v>69431799.636510193</v>
      </c>
      <c r="M4">
        <v>0.91027864284140703</v>
      </c>
      <c r="N4">
        <v>0</v>
      </c>
      <c r="O4">
        <v>9573567.1438265797</v>
      </c>
      <c r="P4">
        <v>0.56791506562331096</v>
      </c>
      <c r="Q4">
        <v>1.99892297215457</v>
      </c>
      <c r="R4">
        <v>39381.469965213502</v>
      </c>
      <c r="S4">
        <v>9.9176880297119094</v>
      </c>
      <c r="T4">
        <v>3.9438940773070499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2217749582</v>
      </c>
      <c r="AR4">
        <v>2217749582</v>
      </c>
      <c r="AS4"/>
      <c r="AT4"/>
    </row>
    <row r="5" spans="1:66" x14ac:dyDescent="0.25">
      <c r="A5" t="str">
        <f t="shared" ref="A5:A71" si="0">CONCATENATE(B5,"_",C5,"_",D5)</f>
        <v>0_1_2003</v>
      </c>
      <c r="B5">
        <v>0</v>
      </c>
      <c r="C5">
        <v>1</v>
      </c>
      <c r="D5" s="161">
        <v>2003</v>
      </c>
      <c r="E5">
        <v>2217749582</v>
      </c>
      <c r="F5">
        <v>2203565452</v>
      </c>
      <c r="G5">
        <v>2217749582</v>
      </c>
      <c r="H5">
        <v>2150502598.99999</v>
      </c>
      <c r="I5">
        <v>-67246983.000000104</v>
      </c>
      <c r="J5">
        <v>2057177502.9621201</v>
      </c>
      <c r="K5">
        <v>33209804.107609399</v>
      </c>
      <c r="L5">
        <v>69475683.838446796</v>
      </c>
      <c r="M5">
        <v>0.91687073440147104</v>
      </c>
      <c r="N5">
        <v>0</v>
      </c>
      <c r="O5">
        <v>9715711.2025870793</v>
      </c>
      <c r="P5">
        <v>0.56633197127096302</v>
      </c>
      <c r="Q5">
        <v>2.3077092528229799</v>
      </c>
      <c r="R5">
        <v>38481.401179127999</v>
      </c>
      <c r="S5">
        <v>9.8266441604857402</v>
      </c>
      <c r="T5">
        <v>3.9438940773070499</v>
      </c>
      <c r="U5">
        <v>0</v>
      </c>
      <c r="V5">
        <v>0</v>
      </c>
      <c r="W5">
        <v>0</v>
      </c>
      <c r="X5">
        <v>0</v>
      </c>
      <c r="Y5">
        <v>0</v>
      </c>
      <c r="Z5">
        <v>-2037892.2252743</v>
      </c>
      <c r="AA5">
        <v>-3466355.1809224701</v>
      </c>
      <c r="AB5">
        <v>0</v>
      </c>
      <c r="AC5">
        <v>8994034.3209865894</v>
      </c>
      <c r="AD5">
        <v>-8926970.2590945102</v>
      </c>
      <c r="AE5">
        <v>32363625.214134801</v>
      </c>
      <c r="AF5">
        <v>10836139.9074308</v>
      </c>
      <c r="AG5">
        <v>-2011703.7713112801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36201902.702735402</v>
      </c>
      <c r="AO5">
        <v>36688562.258250497</v>
      </c>
      <c r="AP5">
        <v>-108224226.25825</v>
      </c>
      <c r="AQ5">
        <v>0</v>
      </c>
      <c r="AR5">
        <v>-71535663.999999896</v>
      </c>
      <c r="AS5"/>
      <c r="AT5"/>
    </row>
    <row r="6" spans="1:66" x14ac:dyDescent="0.25">
      <c r="A6" t="str">
        <f t="shared" si="0"/>
        <v>0_1_2004</v>
      </c>
      <c r="B6">
        <v>0</v>
      </c>
      <c r="C6">
        <v>1</v>
      </c>
      <c r="D6" s="161">
        <v>2004</v>
      </c>
      <c r="E6">
        <v>2396974805</v>
      </c>
      <c r="F6">
        <v>2389867700</v>
      </c>
      <c r="G6">
        <v>2150502598.99999</v>
      </c>
      <c r="H6">
        <v>2410970010</v>
      </c>
      <c r="I6">
        <v>81242188.000000298</v>
      </c>
      <c r="J6">
        <v>2379653829.6115799</v>
      </c>
      <c r="K6">
        <v>96274093.6596829</v>
      </c>
      <c r="L6">
        <v>71765534.239041999</v>
      </c>
      <c r="M6">
        <v>0.88111629180226403</v>
      </c>
      <c r="N6">
        <v>0</v>
      </c>
      <c r="O6">
        <v>9734314.7826844901</v>
      </c>
      <c r="P6">
        <v>0.56708000568482797</v>
      </c>
      <c r="Q6">
        <v>2.60745949407365</v>
      </c>
      <c r="R6">
        <v>38183.589923807398</v>
      </c>
      <c r="S6">
        <v>9.7869676092694604</v>
      </c>
      <c r="T6">
        <v>3.9555663396720502</v>
      </c>
      <c r="U6">
        <v>0</v>
      </c>
      <c r="V6">
        <v>0</v>
      </c>
      <c r="W6">
        <v>0</v>
      </c>
      <c r="X6">
        <v>0</v>
      </c>
      <c r="Y6">
        <v>0</v>
      </c>
      <c r="Z6">
        <v>30883404.665626001</v>
      </c>
      <c r="AA6">
        <v>24272689.926997099</v>
      </c>
      <c r="AB6">
        <v>0</v>
      </c>
      <c r="AC6">
        <v>10678318.1191095</v>
      </c>
      <c r="AD6">
        <v>-4914354.3128717402</v>
      </c>
      <c r="AE6">
        <v>29226561.675079901</v>
      </c>
      <c r="AF6">
        <v>14783110.659205901</v>
      </c>
      <c r="AG6">
        <v>-1918721.27267609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94177540.051714599</v>
      </c>
      <c r="AO6">
        <v>96373896.610598803</v>
      </c>
      <c r="AP6">
        <v>-26069530.610598501</v>
      </c>
      <c r="AQ6">
        <v>179225222.99999899</v>
      </c>
      <c r="AR6">
        <v>249529589</v>
      </c>
      <c r="AS6"/>
      <c r="AT6"/>
    </row>
    <row r="7" spans="1:66" x14ac:dyDescent="0.25">
      <c r="A7" t="str">
        <f t="shared" si="0"/>
        <v>0_1_2005</v>
      </c>
      <c r="B7">
        <v>0</v>
      </c>
      <c r="C7">
        <v>1</v>
      </c>
      <c r="D7" s="161">
        <v>2005</v>
      </c>
      <c r="E7">
        <v>2522641888</v>
      </c>
      <c r="F7">
        <v>2541057031</v>
      </c>
      <c r="G7">
        <v>2410970010</v>
      </c>
      <c r="H7">
        <v>2568753503.99999</v>
      </c>
      <c r="I7">
        <v>32116410.999998499</v>
      </c>
      <c r="J7">
        <v>2569009197.0774398</v>
      </c>
      <c r="K7">
        <v>26059099.376614898</v>
      </c>
      <c r="L7">
        <v>70767074.604147598</v>
      </c>
      <c r="M7">
        <v>0.908709006019361</v>
      </c>
      <c r="N7">
        <v>0</v>
      </c>
      <c r="O7">
        <v>9670224.8115459997</v>
      </c>
      <c r="P7">
        <v>0.56213257598667299</v>
      </c>
      <c r="Q7">
        <v>3.0629169958820901</v>
      </c>
      <c r="R7">
        <v>37264.378431327401</v>
      </c>
      <c r="S7">
        <v>9.5820881245511096</v>
      </c>
      <c r="T7">
        <v>3.9826876644648799</v>
      </c>
      <c r="U7">
        <v>0</v>
      </c>
      <c r="V7">
        <v>0</v>
      </c>
      <c r="W7">
        <v>0</v>
      </c>
      <c r="X7">
        <v>0</v>
      </c>
      <c r="Y7">
        <v>0</v>
      </c>
      <c r="Z7">
        <v>-24471511.966958702</v>
      </c>
      <c r="AA7">
        <v>-11103424.795991</v>
      </c>
      <c r="AB7">
        <v>0</v>
      </c>
      <c r="AC7">
        <v>12322772.2341049</v>
      </c>
      <c r="AD7">
        <v>-3610637.82004906</v>
      </c>
      <c r="AE7">
        <v>42627634.969852999</v>
      </c>
      <c r="AF7">
        <v>14275448.364786699</v>
      </c>
      <c r="AG7">
        <v>-2860753.79786648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27179527.187879302</v>
      </c>
      <c r="AO7">
        <v>26700034.5791036</v>
      </c>
      <c r="AP7">
        <v>5416376.4208949404</v>
      </c>
      <c r="AQ7">
        <v>125667082.999999</v>
      </c>
      <c r="AR7">
        <v>157783493.999998</v>
      </c>
      <c r="AS7"/>
      <c r="AT7"/>
    </row>
    <row r="8" spans="1:66" x14ac:dyDescent="0.25">
      <c r="A8" t="str">
        <f t="shared" si="0"/>
        <v>0_1_2006</v>
      </c>
      <c r="B8">
        <v>0</v>
      </c>
      <c r="C8">
        <v>1</v>
      </c>
      <c r="D8" s="161">
        <v>2006</v>
      </c>
      <c r="E8">
        <v>2522641888</v>
      </c>
      <c r="F8">
        <v>2541057031</v>
      </c>
      <c r="G8">
        <v>2568753503.99999</v>
      </c>
      <c r="H8">
        <v>2599108817</v>
      </c>
      <c r="I8">
        <v>30355313.0000026</v>
      </c>
      <c r="J8">
        <v>2625352718.5764499</v>
      </c>
      <c r="K8">
        <v>56343521.499008</v>
      </c>
      <c r="L8">
        <v>70624705.906152099</v>
      </c>
      <c r="M8">
        <v>0.897836833845017</v>
      </c>
      <c r="N8">
        <v>0</v>
      </c>
      <c r="O8">
        <v>9915449.72303918</v>
      </c>
      <c r="P8">
        <v>0.56167964854839703</v>
      </c>
      <c r="Q8">
        <v>3.3556920653326898</v>
      </c>
      <c r="R8">
        <v>35771.540827119403</v>
      </c>
      <c r="S8">
        <v>9.4619485484100494</v>
      </c>
      <c r="T8">
        <v>4.3015517876788696</v>
      </c>
      <c r="U8">
        <v>0</v>
      </c>
      <c r="V8">
        <v>0</v>
      </c>
      <c r="W8">
        <v>0</v>
      </c>
      <c r="X8">
        <v>0</v>
      </c>
      <c r="Y8">
        <v>0</v>
      </c>
      <c r="Z8">
        <v>-5805163.6644600704</v>
      </c>
      <c r="AA8">
        <v>8162592.4549205601</v>
      </c>
      <c r="AB8">
        <v>0</v>
      </c>
      <c r="AC8">
        <v>16694018.935929701</v>
      </c>
      <c r="AD8">
        <v>-1077480.5449554999</v>
      </c>
      <c r="AE8">
        <v>26815911.4483159</v>
      </c>
      <c r="AF8">
        <v>23117610.522892401</v>
      </c>
      <c r="AG8">
        <v>-3191472.4202391002</v>
      </c>
      <c r="AH8">
        <v>-5850587.3625867497</v>
      </c>
      <c r="AI8">
        <v>0</v>
      </c>
      <c r="AJ8">
        <v>0</v>
      </c>
      <c r="AK8">
        <v>0</v>
      </c>
      <c r="AL8">
        <v>0</v>
      </c>
      <c r="AM8">
        <v>0</v>
      </c>
      <c r="AN8">
        <v>58865429.369817302</v>
      </c>
      <c r="AO8">
        <v>59061707.912725903</v>
      </c>
      <c r="AP8">
        <v>-28706394.912723199</v>
      </c>
      <c r="AQ8">
        <v>0</v>
      </c>
      <c r="AR8">
        <v>30355313.0000026</v>
      </c>
      <c r="AS8"/>
      <c r="AT8"/>
    </row>
    <row r="9" spans="1:66" x14ac:dyDescent="0.25">
      <c r="A9" t="str">
        <f t="shared" si="0"/>
        <v>0_1_2007</v>
      </c>
      <c r="B9">
        <v>0</v>
      </c>
      <c r="C9">
        <v>1</v>
      </c>
      <c r="D9" s="161">
        <v>2007</v>
      </c>
      <c r="E9">
        <v>2522641888</v>
      </c>
      <c r="F9">
        <v>2541057031</v>
      </c>
      <c r="G9">
        <v>2599108817</v>
      </c>
      <c r="H9">
        <v>2608864140.99999</v>
      </c>
      <c r="I9">
        <v>9755323.9999974594</v>
      </c>
      <c r="J9">
        <v>2617765083.9656901</v>
      </c>
      <c r="K9">
        <v>-7587634.6107603302</v>
      </c>
      <c r="L9">
        <v>71582714.355237693</v>
      </c>
      <c r="M9">
        <v>0.92086023061058198</v>
      </c>
      <c r="N9">
        <v>0</v>
      </c>
      <c r="O9">
        <v>9964969.7656980809</v>
      </c>
      <c r="P9">
        <v>0.55508678283873902</v>
      </c>
      <c r="Q9">
        <v>3.5310062793786798</v>
      </c>
      <c r="R9">
        <v>36276.706108743201</v>
      </c>
      <c r="S9">
        <v>9.2945652359991193</v>
      </c>
      <c r="T9">
        <v>4.4274885399032797</v>
      </c>
      <c r="U9">
        <v>0</v>
      </c>
      <c r="V9">
        <v>0</v>
      </c>
      <c r="W9">
        <v>0</v>
      </c>
      <c r="X9">
        <v>0</v>
      </c>
      <c r="Y9">
        <v>0</v>
      </c>
      <c r="Z9">
        <v>25880082.986981601</v>
      </c>
      <c r="AA9">
        <v>-19714344.210863799</v>
      </c>
      <c r="AB9">
        <v>0</v>
      </c>
      <c r="AC9">
        <v>4601312.0111779002</v>
      </c>
      <c r="AD9">
        <v>-16555027.8900348</v>
      </c>
      <c r="AE9">
        <v>15319751.757302999</v>
      </c>
      <c r="AF9">
        <v>-7989986.7423599903</v>
      </c>
      <c r="AG9">
        <v>-4239593.4540901203</v>
      </c>
      <c r="AH9">
        <v>-2521256.3067262201</v>
      </c>
      <c r="AI9">
        <v>0</v>
      </c>
      <c r="AJ9">
        <v>0</v>
      </c>
      <c r="AK9">
        <v>0</v>
      </c>
      <c r="AL9">
        <v>0</v>
      </c>
      <c r="AM9">
        <v>0</v>
      </c>
      <c r="AN9">
        <v>-5219061.8486124603</v>
      </c>
      <c r="AO9">
        <v>-5643107.1471436899</v>
      </c>
      <c r="AP9">
        <v>15398431.147141101</v>
      </c>
      <c r="AQ9">
        <v>0</v>
      </c>
      <c r="AR9">
        <v>9755323.9999974594</v>
      </c>
      <c r="AS9"/>
      <c r="AT9"/>
    </row>
    <row r="10" spans="1:66" x14ac:dyDescent="0.25">
      <c r="A10" t="str">
        <f t="shared" si="0"/>
        <v>0_1_2008</v>
      </c>
      <c r="B10">
        <v>0</v>
      </c>
      <c r="C10">
        <v>1</v>
      </c>
      <c r="D10" s="161">
        <v>2008</v>
      </c>
      <c r="E10">
        <v>2522641888</v>
      </c>
      <c r="F10">
        <v>2541057031</v>
      </c>
      <c r="G10">
        <v>2608864140.99999</v>
      </c>
      <c r="H10">
        <v>2692308348.99999</v>
      </c>
      <c r="I10">
        <v>83444208.000000998</v>
      </c>
      <c r="J10">
        <v>2697797685.82657</v>
      </c>
      <c r="K10">
        <v>80032601.860878304</v>
      </c>
      <c r="L10">
        <v>71889164.491291001</v>
      </c>
      <c r="M10">
        <v>0.90104162550678502</v>
      </c>
      <c r="N10">
        <v>0</v>
      </c>
      <c r="O10">
        <v>9988399.3974122796</v>
      </c>
      <c r="P10">
        <v>0.55810480951068597</v>
      </c>
      <c r="Q10">
        <v>3.9554554445044898</v>
      </c>
      <c r="R10">
        <v>36238.918817514997</v>
      </c>
      <c r="S10">
        <v>9.4554621860263008</v>
      </c>
      <c r="T10">
        <v>4.5087477278502996</v>
      </c>
      <c r="U10">
        <v>0</v>
      </c>
      <c r="V10">
        <v>0</v>
      </c>
      <c r="W10">
        <v>0</v>
      </c>
      <c r="X10">
        <v>7.1046637199104395E-2</v>
      </c>
      <c r="Y10">
        <v>0</v>
      </c>
      <c r="Z10">
        <v>12311409.164863</v>
      </c>
      <c r="AA10">
        <v>14883751.6845921</v>
      </c>
      <c r="AB10">
        <v>0</v>
      </c>
      <c r="AC10">
        <v>3042659.4122484699</v>
      </c>
      <c r="AD10">
        <v>7691831.6473233998</v>
      </c>
      <c r="AE10">
        <v>35101022.202357002</v>
      </c>
      <c r="AF10">
        <v>750945.54510393902</v>
      </c>
      <c r="AG10">
        <v>4198142.3680939898</v>
      </c>
      <c r="AH10">
        <v>-1529682.6244008001</v>
      </c>
      <c r="AI10">
        <v>0</v>
      </c>
      <c r="AJ10">
        <v>0</v>
      </c>
      <c r="AK10">
        <v>0</v>
      </c>
      <c r="AL10">
        <v>1350060.5699271101</v>
      </c>
      <c r="AM10">
        <v>0</v>
      </c>
      <c r="AN10">
        <v>77800139.9701083</v>
      </c>
      <c r="AO10">
        <v>78954505.694007695</v>
      </c>
      <c r="AP10">
        <v>4489702.3059932599</v>
      </c>
      <c r="AQ10">
        <v>0</v>
      </c>
      <c r="AR10">
        <v>83444208.000000998</v>
      </c>
      <c r="AS10"/>
      <c r="AT10"/>
    </row>
    <row r="11" spans="1:66" x14ac:dyDescent="0.25">
      <c r="A11" t="str">
        <f t="shared" si="0"/>
        <v>0_1_2009</v>
      </c>
      <c r="B11">
        <v>0</v>
      </c>
      <c r="C11">
        <v>1</v>
      </c>
      <c r="D11" s="161">
        <v>2009</v>
      </c>
      <c r="E11">
        <v>2522641888</v>
      </c>
      <c r="F11">
        <v>2541057031</v>
      </c>
      <c r="G11">
        <v>2692308348.99999</v>
      </c>
      <c r="H11">
        <v>2564111221</v>
      </c>
      <c r="I11">
        <v>-128197127.999999</v>
      </c>
      <c r="J11">
        <v>2548473222.1237602</v>
      </c>
      <c r="K11">
        <v>-149324463.70280501</v>
      </c>
      <c r="L11">
        <v>70967398.250165403</v>
      </c>
      <c r="M11">
        <v>0.99318691376596602</v>
      </c>
      <c r="N11">
        <v>0</v>
      </c>
      <c r="O11">
        <v>9910892.7921914905</v>
      </c>
      <c r="P11">
        <v>0.56058664875456199</v>
      </c>
      <c r="Q11">
        <v>2.9101362046971899</v>
      </c>
      <c r="R11">
        <v>34545.635455789001</v>
      </c>
      <c r="S11">
        <v>9.5671246893685105</v>
      </c>
      <c r="T11">
        <v>4.7193406660422497</v>
      </c>
      <c r="U11">
        <v>0</v>
      </c>
      <c r="V11">
        <v>0</v>
      </c>
      <c r="W11">
        <v>0</v>
      </c>
      <c r="X11">
        <v>7.1046637199104395E-2</v>
      </c>
      <c r="Y11">
        <v>0</v>
      </c>
      <c r="Z11">
        <v>-16579297.3045706</v>
      </c>
      <c r="AA11">
        <v>-73577205.971672207</v>
      </c>
      <c r="AB11">
        <v>0</v>
      </c>
      <c r="AC11">
        <v>-2877934.5214242102</v>
      </c>
      <c r="AD11">
        <v>6892657.5767019698</v>
      </c>
      <c r="AE11">
        <v>-93590655.148220703</v>
      </c>
      <c r="AF11">
        <v>29681593.7895707</v>
      </c>
      <c r="AG11">
        <v>2984361.9504820299</v>
      </c>
      <c r="AH11">
        <v>-4115918.4483254501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-151182398.07745799</v>
      </c>
      <c r="AO11">
        <v>-149840682.48154899</v>
      </c>
      <c r="AP11">
        <v>21643554.481549501</v>
      </c>
      <c r="AQ11">
        <v>0</v>
      </c>
      <c r="AR11">
        <v>-128197127.999999</v>
      </c>
      <c r="AS11"/>
      <c r="AT11"/>
    </row>
    <row r="12" spans="1:66" x14ac:dyDescent="0.25">
      <c r="A12" t="str">
        <f t="shared" si="0"/>
        <v>0_1_2010</v>
      </c>
      <c r="B12">
        <v>0</v>
      </c>
      <c r="C12">
        <v>1</v>
      </c>
      <c r="D12" s="161">
        <v>2010</v>
      </c>
      <c r="E12">
        <v>2522641888</v>
      </c>
      <c r="F12">
        <v>2541057031</v>
      </c>
      <c r="G12">
        <v>2564111221</v>
      </c>
      <c r="H12">
        <v>2477369489</v>
      </c>
      <c r="I12">
        <v>-86741731.999998793</v>
      </c>
      <c r="J12">
        <v>2529101357.1498599</v>
      </c>
      <c r="K12">
        <v>-19371864.973903202</v>
      </c>
      <c r="L12">
        <v>67087317.041166797</v>
      </c>
      <c r="M12">
        <v>1.0111597906565399</v>
      </c>
      <c r="N12">
        <v>0</v>
      </c>
      <c r="O12">
        <v>9893600.1005124096</v>
      </c>
      <c r="P12">
        <v>0.56410963816295001</v>
      </c>
      <c r="Q12">
        <v>3.3619635552803002</v>
      </c>
      <c r="R12">
        <v>33716.160475015902</v>
      </c>
      <c r="S12">
        <v>9.7777681153092697</v>
      </c>
      <c r="T12">
        <v>4.9479701995259902</v>
      </c>
      <c r="U12">
        <v>0</v>
      </c>
      <c r="V12">
        <v>0</v>
      </c>
      <c r="W12">
        <v>0</v>
      </c>
      <c r="X12">
        <v>0.127685464009864</v>
      </c>
      <c r="Y12">
        <v>0</v>
      </c>
      <c r="Z12">
        <v>-72401867.298172101</v>
      </c>
      <c r="AA12">
        <v>-12997064.663153401</v>
      </c>
      <c r="AB12">
        <v>0</v>
      </c>
      <c r="AC12">
        <v>329766.25744047097</v>
      </c>
      <c r="AD12">
        <v>9004059.9919481296</v>
      </c>
      <c r="AE12">
        <v>42248937.460835204</v>
      </c>
      <c r="AF12">
        <v>14124756.533747099</v>
      </c>
      <c r="AG12">
        <v>5564236.7632218301</v>
      </c>
      <c r="AH12">
        <v>-4256458.7733162399</v>
      </c>
      <c r="AI12">
        <v>0</v>
      </c>
      <c r="AJ12">
        <v>0</v>
      </c>
      <c r="AK12">
        <v>0</v>
      </c>
      <c r="AL12">
        <v>1151271.43480165</v>
      </c>
      <c r="AM12">
        <v>0</v>
      </c>
      <c r="AN12">
        <v>-17232362.292647298</v>
      </c>
      <c r="AO12">
        <v>-17747962.373872802</v>
      </c>
      <c r="AP12">
        <v>-68993769.626125902</v>
      </c>
      <c r="AQ12">
        <v>0</v>
      </c>
      <c r="AR12">
        <v>-86741731.999998793</v>
      </c>
      <c r="AS12"/>
      <c r="AT12"/>
    </row>
    <row r="13" spans="1:66" x14ac:dyDescent="0.25">
      <c r="A13" t="str">
        <f t="shared" si="0"/>
        <v>0_1_2011</v>
      </c>
      <c r="B13">
        <v>0</v>
      </c>
      <c r="C13">
        <v>1</v>
      </c>
      <c r="D13" s="161">
        <v>2011</v>
      </c>
      <c r="E13">
        <v>2522641888</v>
      </c>
      <c r="F13">
        <v>2541057031</v>
      </c>
      <c r="G13">
        <v>2477369489</v>
      </c>
      <c r="H13">
        <v>2507911502</v>
      </c>
      <c r="I13">
        <v>30542012.999999698</v>
      </c>
      <c r="J13">
        <v>2537580746.6793499</v>
      </c>
      <c r="K13">
        <v>8479389.5294916704</v>
      </c>
      <c r="L13">
        <v>64589050.378745601</v>
      </c>
      <c r="M13">
        <v>1.0324809727559301</v>
      </c>
      <c r="N13">
        <v>0</v>
      </c>
      <c r="O13">
        <v>9986664.0981256608</v>
      </c>
      <c r="P13">
        <v>0.55971715621927998</v>
      </c>
      <c r="Q13">
        <v>4.09287732495845</v>
      </c>
      <c r="R13">
        <v>33057.754898560801</v>
      </c>
      <c r="S13">
        <v>10.065434436475099</v>
      </c>
      <c r="T13">
        <v>4.8950368235540802</v>
      </c>
      <c r="U13">
        <v>0</v>
      </c>
      <c r="V13">
        <v>0</v>
      </c>
      <c r="W13">
        <v>0</v>
      </c>
      <c r="X13">
        <v>0.16867203705134001</v>
      </c>
      <c r="Y13">
        <v>0</v>
      </c>
      <c r="Z13">
        <v>-48365655.613353603</v>
      </c>
      <c r="AA13">
        <v>-14395009.2924714</v>
      </c>
      <c r="AB13">
        <v>0</v>
      </c>
      <c r="AC13">
        <v>6080172.3069346799</v>
      </c>
      <c r="AD13">
        <v>-10572779.3301397</v>
      </c>
      <c r="AE13">
        <v>58022469.206397898</v>
      </c>
      <c r="AF13">
        <v>11000905.755408101</v>
      </c>
      <c r="AG13">
        <v>7234636.9271658296</v>
      </c>
      <c r="AH13">
        <v>1008597.38636385</v>
      </c>
      <c r="AI13">
        <v>0</v>
      </c>
      <c r="AJ13">
        <v>0</v>
      </c>
      <c r="AK13">
        <v>0</v>
      </c>
      <c r="AL13">
        <v>797096.46694768197</v>
      </c>
      <c r="AM13">
        <v>0</v>
      </c>
      <c r="AN13">
        <v>10810433.8132532</v>
      </c>
      <c r="AO13">
        <v>9494394.4518144596</v>
      </c>
      <c r="AP13">
        <v>21047618.5481853</v>
      </c>
      <c r="AQ13">
        <v>0</v>
      </c>
      <c r="AR13">
        <v>30542012.999999698</v>
      </c>
      <c r="AS13"/>
      <c r="AT13"/>
    </row>
    <row r="14" spans="1:66" x14ac:dyDescent="0.25">
      <c r="A14" t="str">
        <f t="shared" si="0"/>
        <v>0_1_2012</v>
      </c>
      <c r="B14">
        <v>0</v>
      </c>
      <c r="C14">
        <v>1</v>
      </c>
      <c r="D14" s="161">
        <v>2012</v>
      </c>
      <c r="E14">
        <v>2522641888</v>
      </c>
      <c r="F14">
        <v>2541057031</v>
      </c>
      <c r="G14">
        <v>2507911502</v>
      </c>
      <c r="H14">
        <v>2541057030.99999</v>
      </c>
      <c r="I14">
        <v>33145528.999999002</v>
      </c>
      <c r="J14">
        <v>2518027642.5388198</v>
      </c>
      <c r="K14">
        <v>-19553104.1405316</v>
      </c>
      <c r="L14">
        <v>63654979.010831997</v>
      </c>
      <c r="M14">
        <v>1.03319372827068</v>
      </c>
      <c r="N14">
        <v>0</v>
      </c>
      <c r="O14">
        <v>10106162.1305601</v>
      </c>
      <c r="P14">
        <v>0.55566673939080602</v>
      </c>
      <c r="Q14">
        <v>4.1402142572755398</v>
      </c>
      <c r="R14">
        <v>32885.708578535901</v>
      </c>
      <c r="S14">
        <v>9.9589405328228597</v>
      </c>
      <c r="T14">
        <v>4.9873568486467601</v>
      </c>
      <c r="U14">
        <v>0</v>
      </c>
      <c r="V14">
        <v>7.10851791460746E-3</v>
      </c>
      <c r="W14">
        <v>0</v>
      </c>
      <c r="X14">
        <v>0.20578687227443601</v>
      </c>
      <c r="Y14">
        <v>0</v>
      </c>
      <c r="Z14">
        <v>-18684966.5656607</v>
      </c>
      <c r="AA14">
        <v>550688.11190669402</v>
      </c>
      <c r="AB14">
        <v>0</v>
      </c>
      <c r="AC14">
        <v>7680351.8522254201</v>
      </c>
      <c r="AD14">
        <v>-9531367.2870286591</v>
      </c>
      <c r="AE14">
        <v>3332208.32052986</v>
      </c>
      <c r="AF14">
        <v>3317327.29879962</v>
      </c>
      <c r="AG14">
        <v>-2751382.58845685</v>
      </c>
      <c r="AH14">
        <v>-1877901.6460331001</v>
      </c>
      <c r="AI14">
        <v>0</v>
      </c>
      <c r="AJ14">
        <v>-1850109.76323997</v>
      </c>
      <c r="AK14">
        <v>0</v>
      </c>
      <c r="AL14">
        <v>498579.76649269101</v>
      </c>
      <c r="AM14">
        <v>0</v>
      </c>
      <c r="AN14">
        <v>-19316572.500464998</v>
      </c>
      <c r="AO14">
        <v>-19385145.7317921</v>
      </c>
      <c r="AP14">
        <v>52530674.731791198</v>
      </c>
      <c r="AQ14">
        <v>0</v>
      </c>
      <c r="AR14">
        <v>33145528.999999002</v>
      </c>
      <c r="AS14"/>
      <c r="AT14"/>
    </row>
    <row r="15" spans="1:66" x14ac:dyDescent="0.25">
      <c r="A15" t="str">
        <f t="shared" si="0"/>
        <v>0_1_2013</v>
      </c>
      <c r="B15">
        <v>0</v>
      </c>
      <c r="C15">
        <v>1</v>
      </c>
      <c r="D15" s="161">
        <v>2013</v>
      </c>
      <c r="E15">
        <v>2522641888</v>
      </c>
      <c r="F15">
        <v>2541057031</v>
      </c>
      <c r="G15">
        <v>2541057030.99999</v>
      </c>
      <c r="H15">
        <v>2538567550</v>
      </c>
      <c r="I15">
        <v>-2489480.9999990901</v>
      </c>
      <c r="J15">
        <v>2503433553.3088899</v>
      </c>
      <c r="K15">
        <v>-14594089.229934201</v>
      </c>
      <c r="L15">
        <v>64440490.501856402</v>
      </c>
      <c r="M15">
        <v>1.0525608051525199</v>
      </c>
      <c r="N15">
        <v>0</v>
      </c>
      <c r="O15">
        <v>10218543.9397672</v>
      </c>
      <c r="P15">
        <v>0.55548457630107895</v>
      </c>
      <c r="Q15">
        <v>3.9654549378235</v>
      </c>
      <c r="R15">
        <v>33089.926406244202</v>
      </c>
      <c r="S15">
        <v>9.6952007021101192</v>
      </c>
      <c r="T15">
        <v>4.99002797712998</v>
      </c>
      <c r="U15">
        <v>0</v>
      </c>
      <c r="V15">
        <v>3.2117445437810699E-2</v>
      </c>
      <c r="W15">
        <v>0</v>
      </c>
      <c r="X15">
        <v>0.20578687227443601</v>
      </c>
      <c r="Y15">
        <v>0</v>
      </c>
      <c r="Z15">
        <v>20611946.027904399</v>
      </c>
      <c r="AA15">
        <v>-12388714.631172201</v>
      </c>
      <c r="AB15">
        <v>0</v>
      </c>
      <c r="AC15">
        <v>7186702.1412097802</v>
      </c>
      <c r="AD15">
        <v>-341915.81967309001</v>
      </c>
      <c r="AE15">
        <v>-12935443.3324674</v>
      </c>
      <c r="AF15">
        <v>-3290414.4652710701</v>
      </c>
      <c r="AG15">
        <v>-6445628.7765954202</v>
      </c>
      <c r="AH15">
        <v>-27867.0613185738</v>
      </c>
      <c r="AI15">
        <v>0</v>
      </c>
      <c r="AJ15">
        <v>-6476999.7961459998</v>
      </c>
      <c r="AK15">
        <v>0</v>
      </c>
      <c r="AL15">
        <v>0</v>
      </c>
      <c r="AM15">
        <v>0</v>
      </c>
      <c r="AN15">
        <v>-14108335.7135296</v>
      </c>
      <c r="AO15">
        <v>-14178000.8835984</v>
      </c>
      <c r="AP15">
        <v>11688519.8835993</v>
      </c>
      <c r="AQ15">
        <v>0</v>
      </c>
      <c r="AR15">
        <v>-2489480.9999990901</v>
      </c>
      <c r="AS15"/>
      <c r="AT15"/>
    </row>
    <row r="16" spans="1:66" x14ac:dyDescent="0.25">
      <c r="A16" t="str">
        <f t="shared" si="0"/>
        <v>0_1_2014</v>
      </c>
      <c r="B16">
        <v>0</v>
      </c>
      <c r="C16">
        <v>1</v>
      </c>
      <c r="D16" s="161">
        <v>2014</v>
      </c>
      <c r="E16">
        <v>2522641888</v>
      </c>
      <c r="F16">
        <v>2541057031</v>
      </c>
      <c r="G16">
        <v>2538567550</v>
      </c>
      <c r="H16">
        <v>2510923485.99999</v>
      </c>
      <c r="I16">
        <v>-27644064.000002</v>
      </c>
      <c r="J16">
        <v>2481888842.3393602</v>
      </c>
      <c r="K16">
        <v>-21544710.969530601</v>
      </c>
      <c r="L16">
        <v>64472290.625995196</v>
      </c>
      <c r="M16">
        <v>1.0552857020000399</v>
      </c>
      <c r="N16">
        <v>0</v>
      </c>
      <c r="O16">
        <v>10358402.7220985</v>
      </c>
      <c r="P16">
        <v>0.55491771804149104</v>
      </c>
      <c r="Q16">
        <v>3.7576320769069</v>
      </c>
      <c r="R16">
        <v>33372.446493620198</v>
      </c>
      <c r="S16">
        <v>9.6436540883721307</v>
      </c>
      <c r="T16">
        <v>5.14302810748379</v>
      </c>
      <c r="U16">
        <v>0</v>
      </c>
      <c r="V16">
        <v>6.8011791245564807E-2</v>
      </c>
      <c r="W16">
        <v>0</v>
      </c>
      <c r="X16">
        <v>0.47212362391407298</v>
      </c>
      <c r="Y16">
        <v>0</v>
      </c>
      <c r="Z16">
        <v>3784425.1959611299</v>
      </c>
      <c r="AA16">
        <v>-3485636.3122367901</v>
      </c>
      <c r="AB16">
        <v>0</v>
      </c>
      <c r="AC16">
        <v>8529973.2362241093</v>
      </c>
      <c r="AD16">
        <v>-1314174.0665641001</v>
      </c>
      <c r="AE16">
        <v>-16125315.023778601</v>
      </c>
      <c r="AF16">
        <v>-4788013.7279772703</v>
      </c>
      <c r="AG16">
        <v>-1585612.5423874101</v>
      </c>
      <c r="AH16">
        <v>-2984672.5185436602</v>
      </c>
      <c r="AI16">
        <v>0</v>
      </c>
      <c r="AJ16">
        <v>-9264981.4187924098</v>
      </c>
      <c r="AK16">
        <v>0</v>
      </c>
      <c r="AL16">
        <v>5390107.2969737202</v>
      </c>
      <c r="AM16">
        <v>0</v>
      </c>
      <c r="AN16">
        <v>-21843899.8811213</v>
      </c>
      <c r="AO16">
        <v>-21924588.878535502</v>
      </c>
      <c r="AP16">
        <v>-5719475.12146647</v>
      </c>
      <c r="AQ16">
        <v>0</v>
      </c>
      <c r="AR16">
        <v>-27644064.000002</v>
      </c>
      <c r="AS16"/>
      <c r="AT16"/>
    </row>
    <row r="17" spans="1:46" x14ac:dyDescent="0.25">
      <c r="A17" t="str">
        <f t="shared" si="0"/>
        <v>0_1_2015</v>
      </c>
      <c r="B17">
        <v>0</v>
      </c>
      <c r="C17">
        <v>1</v>
      </c>
      <c r="D17" s="161">
        <v>2015</v>
      </c>
      <c r="E17">
        <v>2522641888</v>
      </c>
      <c r="F17">
        <v>2541057031</v>
      </c>
      <c r="G17">
        <v>2510923485.99999</v>
      </c>
      <c r="H17">
        <v>2445688117</v>
      </c>
      <c r="I17">
        <v>-65235368.999997698</v>
      </c>
      <c r="J17">
        <v>2387907113.32866</v>
      </c>
      <c r="K17">
        <v>-93981729.010695294</v>
      </c>
      <c r="L17">
        <v>65239258.512049802</v>
      </c>
      <c r="M17">
        <v>1.0818127292498301</v>
      </c>
      <c r="N17">
        <v>0</v>
      </c>
      <c r="O17">
        <v>10472818.6457387</v>
      </c>
      <c r="P17">
        <v>0.55561990692373497</v>
      </c>
      <c r="Q17">
        <v>2.85766669283365</v>
      </c>
      <c r="R17">
        <v>34516.890531118501</v>
      </c>
      <c r="S17">
        <v>9.5105274519725995</v>
      </c>
      <c r="T17">
        <v>5.28422265336616</v>
      </c>
      <c r="U17">
        <v>0</v>
      </c>
      <c r="V17">
        <v>0.101252940992636</v>
      </c>
      <c r="W17">
        <v>0</v>
      </c>
      <c r="X17">
        <v>0.72363055956676403</v>
      </c>
      <c r="Y17">
        <v>0</v>
      </c>
      <c r="Z17">
        <v>21751047.580844399</v>
      </c>
      <c r="AA17">
        <v>-20395387.375378799</v>
      </c>
      <c r="AB17">
        <v>0</v>
      </c>
      <c r="AC17">
        <v>7362375.8839327702</v>
      </c>
      <c r="AD17">
        <v>1624793.2215621001</v>
      </c>
      <c r="AE17">
        <v>-78273195.951104805</v>
      </c>
      <c r="AF17">
        <v>-18499977.3452565</v>
      </c>
      <c r="AG17">
        <v>-3177376.4089728598</v>
      </c>
      <c r="AH17">
        <v>-2451666.8595785601</v>
      </c>
      <c r="AI17">
        <v>0</v>
      </c>
      <c r="AJ17">
        <v>-8491870.0953959897</v>
      </c>
      <c r="AK17">
        <v>0</v>
      </c>
      <c r="AL17">
        <v>4610285.4074580995</v>
      </c>
      <c r="AM17">
        <v>0</v>
      </c>
      <c r="AN17">
        <v>-95940971.941890195</v>
      </c>
      <c r="AO17">
        <v>-95436320.302838296</v>
      </c>
      <c r="AP17">
        <v>30200951.302840602</v>
      </c>
      <c r="AQ17">
        <v>0</v>
      </c>
      <c r="AR17">
        <v>-65235368.999997698</v>
      </c>
      <c r="AS17"/>
      <c r="AT17"/>
    </row>
    <row r="18" spans="1:46" x14ac:dyDescent="0.25">
      <c r="A18" t="str">
        <f t="shared" si="0"/>
        <v>0_1_2016</v>
      </c>
      <c r="B18">
        <v>0</v>
      </c>
      <c r="C18">
        <v>1</v>
      </c>
      <c r="D18" s="161">
        <v>2016</v>
      </c>
      <c r="E18">
        <v>2522641888</v>
      </c>
      <c r="F18">
        <v>2541057031</v>
      </c>
      <c r="G18">
        <v>2445688117</v>
      </c>
      <c r="H18">
        <v>2323506883</v>
      </c>
      <c r="I18">
        <v>-122181234</v>
      </c>
      <c r="J18">
        <v>2329091422.9207702</v>
      </c>
      <c r="K18">
        <v>-58815690.407890402</v>
      </c>
      <c r="L18">
        <v>66113243.246801101</v>
      </c>
      <c r="M18">
        <v>1.1047173026228101</v>
      </c>
      <c r="N18">
        <v>0</v>
      </c>
      <c r="O18">
        <v>10554924.899873899</v>
      </c>
      <c r="P18">
        <v>0.55504323849516102</v>
      </c>
      <c r="Q18">
        <v>2.5185717610537002</v>
      </c>
      <c r="R18">
        <v>35303.229511006401</v>
      </c>
      <c r="S18">
        <v>9.3812591235224794</v>
      </c>
      <c r="T18">
        <v>5.7157851486528504</v>
      </c>
      <c r="U18">
        <v>0</v>
      </c>
      <c r="V18">
        <v>0.17344163756526099</v>
      </c>
      <c r="W18">
        <v>0</v>
      </c>
      <c r="X18">
        <v>0.98277465691555099</v>
      </c>
      <c r="Y18">
        <v>0</v>
      </c>
      <c r="Z18">
        <v>20839690.032511398</v>
      </c>
      <c r="AA18">
        <v>-16204308.033152301</v>
      </c>
      <c r="AB18">
        <v>0</v>
      </c>
      <c r="AC18">
        <v>5550577.0350803304</v>
      </c>
      <c r="AD18">
        <v>-1280607.3175444</v>
      </c>
      <c r="AE18">
        <v>-32872148.340811498</v>
      </c>
      <c r="AF18">
        <v>-11901602.5330624</v>
      </c>
      <c r="AG18">
        <v>-3207713.4122630502</v>
      </c>
      <c r="AH18">
        <v>-7705296.0777034499</v>
      </c>
      <c r="AI18">
        <v>0</v>
      </c>
      <c r="AJ18">
        <v>-17990682.9451239</v>
      </c>
      <c r="AK18">
        <v>0</v>
      </c>
      <c r="AL18">
        <v>4472286.5519094104</v>
      </c>
      <c r="AM18">
        <v>0</v>
      </c>
      <c r="AN18">
        <v>-60299805.04016</v>
      </c>
      <c r="AO18">
        <v>-59991116.782181397</v>
      </c>
      <c r="AP18">
        <v>-62190117.217819199</v>
      </c>
      <c r="AQ18">
        <v>0</v>
      </c>
      <c r="AR18">
        <v>-122181234</v>
      </c>
      <c r="AS18"/>
      <c r="AT18"/>
    </row>
    <row r="19" spans="1:46" x14ac:dyDescent="0.25">
      <c r="A19" t="str">
        <f t="shared" si="0"/>
        <v>0_1_2017</v>
      </c>
      <c r="B19">
        <v>0</v>
      </c>
      <c r="C19">
        <v>1</v>
      </c>
      <c r="D19" s="161">
        <v>2017</v>
      </c>
      <c r="E19">
        <v>2522641888</v>
      </c>
      <c r="F19">
        <v>2541057031</v>
      </c>
      <c r="G19">
        <v>2323506883</v>
      </c>
      <c r="H19">
        <v>2230802096.99999</v>
      </c>
      <c r="I19">
        <v>-92704786.000000596</v>
      </c>
      <c r="J19">
        <v>2348940159.6693101</v>
      </c>
      <c r="K19">
        <v>19848736.748543799</v>
      </c>
      <c r="L19">
        <v>66222639.767624497</v>
      </c>
      <c r="M19">
        <v>1.06543147344353</v>
      </c>
      <c r="N19">
        <v>0</v>
      </c>
      <c r="O19">
        <v>10662889.4121828</v>
      </c>
      <c r="P19">
        <v>0.55380053594204004</v>
      </c>
      <c r="Q19">
        <v>2.7392459466138002</v>
      </c>
      <c r="R19">
        <v>36103.068578746301</v>
      </c>
      <c r="S19">
        <v>9.2334461909402794</v>
      </c>
      <c r="T19">
        <v>5.8844236677877504</v>
      </c>
      <c r="U19">
        <v>0</v>
      </c>
      <c r="V19">
        <v>0.27066284561244602</v>
      </c>
      <c r="W19">
        <v>0</v>
      </c>
      <c r="X19">
        <v>0.98277465691555099</v>
      </c>
      <c r="Y19">
        <v>0</v>
      </c>
      <c r="Z19">
        <v>10598089.568124801</v>
      </c>
      <c r="AA19">
        <v>24807976.392808501</v>
      </c>
      <c r="AB19">
        <v>0</v>
      </c>
      <c r="AC19">
        <v>6444344.3007527199</v>
      </c>
      <c r="AD19">
        <v>-2694430.8487843</v>
      </c>
      <c r="AE19">
        <v>21242895.617079198</v>
      </c>
      <c r="AF19">
        <v>-11773364.4630937</v>
      </c>
      <c r="AG19">
        <v>-3346338.74530274</v>
      </c>
      <c r="AH19">
        <v>-2843524.5419578701</v>
      </c>
      <c r="AI19">
        <v>0</v>
      </c>
      <c r="AJ19">
        <v>-22964087.903622702</v>
      </c>
      <c r="AK19">
        <v>0</v>
      </c>
      <c r="AL19">
        <v>0</v>
      </c>
      <c r="AM19">
        <v>0</v>
      </c>
      <c r="AN19">
        <v>19471559.376003899</v>
      </c>
      <c r="AO19">
        <v>19262245.997230999</v>
      </c>
      <c r="AP19">
        <v>-111967031.99723101</v>
      </c>
      <c r="AQ19">
        <v>0</v>
      </c>
      <c r="AR19">
        <v>-92704786.000000596</v>
      </c>
      <c r="AS19"/>
      <c r="AT19"/>
    </row>
    <row r="20" spans="1:46" x14ac:dyDescent="0.25">
      <c r="A20" t="str">
        <f t="shared" si="0"/>
        <v>0_1_2018</v>
      </c>
      <c r="B20">
        <v>0</v>
      </c>
      <c r="C20">
        <v>1</v>
      </c>
      <c r="D20" s="161">
        <v>2018</v>
      </c>
      <c r="E20">
        <v>2522641888</v>
      </c>
      <c r="F20">
        <v>2541057031</v>
      </c>
      <c r="G20">
        <v>2230802096.99999</v>
      </c>
      <c r="H20">
        <v>2176386603</v>
      </c>
      <c r="I20">
        <v>-54415493.999999203</v>
      </c>
      <c r="J20">
        <v>2271771231.6475201</v>
      </c>
      <c r="K20">
        <v>-77168928.021795198</v>
      </c>
      <c r="L20">
        <v>66335689.749269299</v>
      </c>
      <c r="M20">
        <v>1.03280582691442</v>
      </c>
      <c r="N20">
        <v>0</v>
      </c>
      <c r="O20">
        <v>10741812.069976499</v>
      </c>
      <c r="P20">
        <v>0.55478249392358903</v>
      </c>
      <c r="Q20">
        <v>3.0460655824605101</v>
      </c>
      <c r="R20">
        <v>36989.701487673403</v>
      </c>
      <c r="S20">
        <v>9.0962859730607892</v>
      </c>
      <c r="T20">
        <v>6.1187931809606004</v>
      </c>
      <c r="U20">
        <v>0</v>
      </c>
      <c r="V20">
        <v>0.44315837393188301</v>
      </c>
      <c r="W20">
        <v>0</v>
      </c>
      <c r="X20">
        <v>1</v>
      </c>
      <c r="Y20">
        <v>0.535820345896039</v>
      </c>
      <c r="Z20">
        <v>8169173.1265147496</v>
      </c>
      <c r="AA20">
        <v>20378932.096391901</v>
      </c>
      <c r="AB20">
        <v>0</v>
      </c>
      <c r="AC20">
        <v>4989217.3697590297</v>
      </c>
      <c r="AD20">
        <v>2025560.11196808</v>
      </c>
      <c r="AE20">
        <v>26074937.974738799</v>
      </c>
      <c r="AF20">
        <v>-11965853.2962403</v>
      </c>
      <c r="AG20">
        <v>-3057742.95848988</v>
      </c>
      <c r="AH20">
        <v>-3821417.4211123502</v>
      </c>
      <c r="AI20">
        <v>0</v>
      </c>
      <c r="AJ20">
        <v>-39031630.147405103</v>
      </c>
      <c r="AK20">
        <v>0</v>
      </c>
      <c r="AL20">
        <v>214877.49445673299</v>
      </c>
      <c r="AM20">
        <v>-79051373.258538097</v>
      </c>
      <c r="AN20">
        <v>-75075318.907956406</v>
      </c>
      <c r="AO20">
        <v>-75557042.606937796</v>
      </c>
      <c r="AP20">
        <v>21141548.606938601</v>
      </c>
      <c r="AQ20">
        <v>0</v>
      </c>
      <c r="AR20">
        <v>-54415493.999999203</v>
      </c>
      <c r="AS20"/>
      <c r="AT20"/>
    </row>
    <row r="21" spans="1:46" x14ac:dyDescent="0.25">
      <c r="A21" t="str">
        <f t="shared" si="0"/>
        <v>0_2_2002</v>
      </c>
      <c r="B21">
        <v>0</v>
      </c>
      <c r="C21">
        <v>2</v>
      </c>
      <c r="D21" s="161">
        <v>2002</v>
      </c>
      <c r="E21">
        <v>692881970</v>
      </c>
      <c r="F21">
        <v>791460778</v>
      </c>
      <c r="G21">
        <v>0</v>
      </c>
      <c r="H21">
        <v>692881970</v>
      </c>
      <c r="I21">
        <v>0</v>
      </c>
      <c r="J21">
        <v>678072750.54185295</v>
      </c>
      <c r="K21">
        <v>0</v>
      </c>
      <c r="L21">
        <v>13378352.2086371</v>
      </c>
      <c r="M21">
        <v>0.92425916812859699</v>
      </c>
      <c r="N21">
        <v>0</v>
      </c>
      <c r="O21">
        <v>2412902.98573989</v>
      </c>
      <c r="P21">
        <v>0.357365417272761</v>
      </c>
      <c r="Q21">
        <v>1.9468195567767399</v>
      </c>
      <c r="R21">
        <v>35715.451599492502</v>
      </c>
      <c r="S21">
        <v>7.8156462434034699</v>
      </c>
      <c r="T21">
        <v>3.29893510953965</v>
      </c>
      <c r="U21">
        <v>0</v>
      </c>
      <c r="V21">
        <v>0</v>
      </c>
      <c r="W21">
        <v>0</v>
      </c>
      <c r="X21">
        <v>4.7394709953269498E-2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692881970</v>
      </c>
      <c r="AR21">
        <v>692881970</v>
      </c>
      <c r="AS21"/>
      <c r="AT21"/>
    </row>
    <row r="22" spans="1:46" x14ac:dyDescent="0.25">
      <c r="A22" t="str">
        <f t="shared" si="0"/>
        <v>0_2_2003</v>
      </c>
      <c r="B22">
        <v>0</v>
      </c>
      <c r="C22">
        <v>2</v>
      </c>
      <c r="D22" s="161">
        <v>2003</v>
      </c>
      <c r="E22">
        <v>757372407</v>
      </c>
      <c r="F22">
        <v>869325834</v>
      </c>
      <c r="G22">
        <v>692881970</v>
      </c>
      <c r="H22">
        <v>770883561</v>
      </c>
      <c r="I22">
        <v>13511153.999999899</v>
      </c>
      <c r="J22">
        <v>760254405.64698005</v>
      </c>
      <c r="K22">
        <v>14149512.685516199</v>
      </c>
      <c r="L22">
        <v>13026932.796544701</v>
      </c>
      <c r="M22">
        <v>0.87267615679307897</v>
      </c>
      <c r="N22">
        <v>0</v>
      </c>
      <c r="O22">
        <v>2374560.0640381798</v>
      </c>
      <c r="P22">
        <v>0.35480650509096501</v>
      </c>
      <c r="Q22">
        <v>2.2027861871074199</v>
      </c>
      <c r="R22">
        <v>35129.657977308299</v>
      </c>
      <c r="S22">
        <v>7.6032487138457299</v>
      </c>
      <c r="T22">
        <v>3.3806762574596898</v>
      </c>
      <c r="U22">
        <v>0</v>
      </c>
      <c r="V22">
        <v>0</v>
      </c>
      <c r="W22">
        <v>0</v>
      </c>
      <c r="X22">
        <v>4.3359039353014002E-2</v>
      </c>
      <c r="Y22">
        <v>0</v>
      </c>
      <c r="Z22">
        <v>671244.10162172897</v>
      </c>
      <c r="AA22">
        <v>715450.344127847</v>
      </c>
      <c r="AB22">
        <v>0</v>
      </c>
      <c r="AC22">
        <v>4108696.8837868301</v>
      </c>
      <c r="AD22">
        <v>-1725747.44421091</v>
      </c>
      <c r="AE22">
        <v>8917157.5283972509</v>
      </c>
      <c r="AF22">
        <v>3085151.0169150899</v>
      </c>
      <c r="AG22">
        <v>-257134.97883574601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15135279.831292801</v>
      </c>
      <c r="AO22">
        <v>14951804.0145733</v>
      </c>
      <c r="AP22">
        <v>-2122945.0145733901</v>
      </c>
      <c r="AQ22">
        <v>64490437</v>
      </c>
      <c r="AR22">
        <v>77319296</v>
      </c>
      <c r="AS22"/>
      <c r="AT22"/>
    </row>
    <row r="23" spans="1:46" x14ac:dyDescent="0.25">
      <c r="A23" t="str">
        <f t="shared" si="0"/>
        <v>0_2_2004</v>
      </c>
      <c r="B23">
        <v>0</v>
      </c>
      <c r="C23">
        <v>2</v>
      </c>
      <c r="D23" s="161">
        <v>2004</v>
      </c>
      <c r="E23">
        <v>784947601</v>
      </c>
      <c r="F23">
        <v>898816466</v>
      </c>
      <c r="G23">
        <v>770883561</v>
      </c>
      <c r="H23">
        <v>811791151</v>
      </c>
      <c r="I23">
        <v>13332395.999999801</v>
      </c>
      <c r="J23">
        <v>823075922.70465004</v>
      </c>
      <c r="K23">
        <v>20897491.254504502</v>
      </c>
      <c r="L23">
        <v>12498024.033456299</v>
      </c>
      <c r="M23">
        <v>0.857865434554824</v>
      </c>
      <c r="N23">
        <v>0</v>
      </c>
      <c r="O23">
        <v>2380930.3377387198</v>
      </c>
      <c r="P23">
        <v>0.35769842507487198</v>
      </c>
      <c r="Q23">
        <v>2.5257419598212101</v>
      </c>
      <c r="R23">
        <v>34149.207747186898</v>
      </c>
      <c r="S23">
        <v>7.5174288730388703</v>
      </c>
      <c r="T23">
        <v>3.4095997197652399</v>
      </c>
      <c r="U23">
        <v>0</v>
      </c>
      <c r="V23">
        <v>0</v>
      </c>
      <c r="W23">
        <v>0</v>
      </c>
      <c r="X23">
        <v>4.1835837141439902E-2</v>
      </c>
      <c r="Y23">
        <v>0</v>
      </c>
      <c r="Z23">
        <v>-1266491.1978561101</v>
      </c>
      <c r="AA23">
        <v>4468981.5840046201</v>
      </c>
      <c r="AB23">
        <v>0</v>
      </c>
      <c r="AC23">
        <v>5213349.5070735598</v>
      </c>
      <c r="AD23">
        <v>-3523409.5834941999</v>
      </c>
      <c r="AE23">
        <v>10935833.3095647</v>
      </c>
      <c r="AF23">
        <v>5209988.7973416904</v>
      </c>
      <c r="AG23">
        <v>-276223.20397592802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20122646.343014501</v>
      </c>
      <c r="AO23">
        <v>20327588.849981401</v>
      </c>
      <c r="AP23">
        <v>-7370892.8499815799</v>
      </c>
      <c r="AQ23">
        <v>27575194</v>
      </c>
      <c r="AR23">
        <v>40531889.999999799</v>
      </c>
      <c r="AS23"/>
      <c r="AT23"/>
    </row>
    <row r="24" spans="1:46" x14ac:dyDescent="0.25">
      <c r="A24" t="str">
        <f t="shared" si="0"/>
        <v>0_2_2005</v>
      </c>
      <c r="B24">
        <v>0</v>
      </c>
      <c r="C24">
        <v>2</v>
      </c>
      <c r="D24" s="161">
        <v>2005</v>
      </c>
      <c r="E24">
        <v>807867575</v>
      </c>
      <c r="F24">
        <v>924924849</v>
      </c>
      <c r="G24">
        <v>811791151</v>
      </c>
      <c r="H24">
        <v>855440924</v>
      </c>
      <c r="I24">
        <v>20729799.000000399</v>
      </c>
      <c r="J24">
        <v>872298074.31484103</v>
      </c>
      <c r="K24">
        <v>24050571.144178599</v>
      </c>
      <c r="L24">
        <v>12247363.8094016</v>
      </c>
      <c r="M24">
        <v>0.87014836008015595</v>
      </c>
      <c r="N24">
        <v>0</v>
      </c>
      <c r="O24">
        <v>2431976.7748505399</v>
      </c>
      <c r="P24">
        <v>0.35138187466933302</v>
      </c>
      <c r="Q24">
        <v>2.9854155094792598</v>
      </c>
      <c r="R24">
        <v>33180.000316564998</v>
      </c>
      <c r="S24">
        <v>7.4922899329385704</v>
      </c>
      <c r="T24">
        <v>3.4123453178573202</v>
      </c>
      <c r="U24">
        <v>0</v>
      </c>
      <c r="V24">
        <v>0</v>
      </c>
      <c r="W24">
        <v>0</v>
      </c>
      <c r="X24">
        <v>4.0648914520427397E-2</v>
      </c>
      <c r="Y24">
        <v>0</v>
      </c>
      <c r="Z24">
        <v>1646104.44505261</v>
      </c>
      <c r="AA24">
        <v>-1648018.50427344</v>
      </c>
      <c r="AB24">
        <v>0</v>
      </c>
      <c r="AC24">
        <v>5404088.3496198002</v>
      </c>
      <c r="AD24">
        <v>-2310182.47661241</v>
      </c>
      <c r="AE24">
        <v>15036861.0179988</v>
      </c>
      <c r="AF24">
        <v>5062256.1754536899</v>
      </c>
      <c r="AG24">
        <v>-217416.04232542199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22973692.9649137</v>
      </c>
      <c r="AO24">
        <v>23091141.122189298</v>
      </c>
      <c r="AP24">
        <v>-2361342.1221889299</v>
      </c>
      <c r="AQ24">
        <v>22919974</v>
      </c>
      <c r="AR24">
        <v>43649773.000000402</v>
      </c>
      <c r="AS24"/>
      <c r="AT24"/>
    </row>
    <row r="25" spans="1:46" x14ac:dyDescent="0.25">
      <c r="A25" t="str">
        <f t="shared" si="0"/>
        <v>0_2_2006</v>
      </c>
      <c r="B25">
        <v>0</v>
      </c>
      <c r="C25">
        <v>2</v>
      </c>
      <c r="D25" s="161">
        <v>2006</v>
      </c>
      <c r="E25">
        <v>823614839</v>
      </c>
      <c r="F25">
        <v>941394513</v>
      </c>
      <c r="G25">
        <v>855440924</v>
      </c>
      <c r="H25">
        <v>913931565</v>
      </c>
      <c r="I25">
        <v>42743376.999999799</v>
      </c>
      <c r="J25">
        <v>912739605.57431304</v>
      </c>
      <c r="K25">
        <v>23642286.441975001</v>
      </c>
      <c r="L25">
        <v>12189060.458303699</v>
      </c>
      <c r="M25">
        <v>0.87453611440325896</v>
      </c>
      <c r="N25">
        <v>0</v>
      </c>
      <c r="O25">
        <v>2489143.47111732</v>
      </c>
      <c r="P25">
        <v>0.34989923840892501</v>
      </c>
      <c r="Q25">
        <v>3.2678900407111202</v>
      </c>
      <c r="R25">
        <v>31707.039385882101</v>
      </c>
      <c r="S25">
        <v>7.5260429450324597</v>
      </c>
      <c r="T25">
        <v>3.5735851352236199</v>
      </c>
      <c r="U25">
        <v>0</v>
      </c>
      <c r="V25">
        <v>0</v>
      </c>
      <c r="W25">
        <v>0</v>
      </c>
      <c r="X25">
        <v>3.98717196983382E-2</v>
      </c>
      <c r="Y25">
        <v>0</v>
      </c>
      <c r="Z25">
        <v>3511700.4304136899</v>
      </c>
      <c r="AA25">
        <v>-3707294.1390829301</v>
      </c>
      <c r="AB25">
        <v>0</v>
      </c>
      <c r="AC25">
        <v>6548055.49317268</v>
      </c>
      <c r="AD25">
        <v>-213785.565651446</v>
      </c>
      <c r="AE25">
        <v>8831383.74555742</v>
      </c>
      <c r="AF25">
        <v>8377518.3206466902</v>
      </c>
      <c r="AG25">
        <v>46515.497013798798</v>
      </c>
      <c r="AH25">
        <v>-1156767.5284620801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22237326.253607798</v>
      </c>
      <c r="AO25">
        <v>22505004.457262401</v>
      </c>
      <c r="AP25">
        <v>20238372.542737398</v>
      </c>
      <c r="AQ25">
        <v>15747264</v>
      </c>
      <c r="AR25">
        <v>58490640.999999903</v>
      </c>
      <c r="AS25"/>
      <c r="AT25"/>
    </row>
    <row r="26" spans="1:46" x14ac:dyDescent="0.25">
      <c r="A26" t="str">
        <f t="shared" si="0"/>
        <v>0_2_2007</v>
      </c>
      <c r="B26">
        <v>0</v>
      </c>
      <c r="C26">
        <v>2</v>
      </c>
      <c r="D26" s="161">
        <v>2007</v>
      </c>
      <c r="E26">
        <v>832303107</v>
      </c>
      <c r="F26">
        <v>958899929</v>
      </c>
      <c r="G26">
        <v>913931565</v>
      </c>
      <c r="H26">
        <v>924926555</v>
      </c>
      <c r="I26">
        <v>2306721.99999983</v>
      </c>
      <c r="J26">
        <v>921985132.73738503</v>
      </c>
      <c r="K26">
        <v>256032.320602244</v>
      </c>
      <c r="L26">
        <v>12139213.002662901</v>
      </c>
      <c r="M26">
        <v>0.89575729761823097</v>
      </c>
      <c r="N26">
        <v>0</v>
      </c>
      <c r="O26">
        <v>2506046.0194194498</v>
      </c>
      <c r="P26">
        <v>0.34780737583798599</v>
      </c>
      <c r="Q26">
        <v>3.4551355017601701</v>
      </c>
      <c r="R26">
        <v>31993.077300879799</v>
      </c>
      <c r="S26">
        <v>7.4289218051663397</v>
      </c>
      <c r="T26">
        <v>3.74734725518692</v>
      </c>
      <c r="U26">
        <v>0</v>
      </c>
      <c r="V26">
        <v>0</v>
      </c>
      <c r="W26">
        <v>0</v>
      </c>
      <c r="X26">
        <v>3.9455505721186702E-2</v>
      </c>
      <c r="Y26">
        <v>0</v>
      </c>
      <c r="Z26">
        <v>4433708.3490038803</v>
      </c>
      <c r="AA26">
        <v>-4834505.6511797598</v>
      </c>
      <c r="AB26">
        <v>0</v>
      </c>
      <c r="AC26">
        <v>2728408.7639870602</v>
      </c>
      <c r="AD26">
        <v>-3170886.9638201301</v>
      </c>
      <c r="AE26">
        <v>5866221.8317939304</v>
      </c>
      <c r="AF26">
        <v>-2249862.8100515902</v>
      </c>
      <c r="AG26">
        <v>-789623.70630270301</v>
      </c>
      <c r="AH26">
        <v>-1198422.8760409099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785036.93738976202</v>
      </c>
      <c r="AO26">
        <v>643196.60323337396</v>
      </c>
      <c r="AP26">
        <v>1663525.39676645</v>
      </c>
      <c r="AQ26">
        <v>8688267.9999999907</v>
      </c>
      <c r="AR26">
        <v>10994989.999999801</v>
      </c>
      <c r="AS26"/>
      <c r="AT26"/>
    </row>
    <row r="27" spans="1:46" x14ac:dyDescent="0.25">
      <c r="A27" t="str">
        <f t="shared" si="0"/>
        <v>0_2_2008</v>
      </c>
      <c r="B27">
        <v>0</v>
      </c>
      <c r="C27">
        <v>2</v>
      </c>
      <c r="D27" s="161">
        <v>2008</v>
      </c>
      <c r="E27">
        <v>832303107</v>
      </c>
      <c r="F27">
        <v>958899929</v>
      </c>
      <c r="G27">
        <v>924926555</v>
      </c>
      <c r="H27">
        <v>988529403</v>
      </c>
      <c r="I27">
        <v>63602848.000000201</v>
      </c>
      <c r="J27">
        <v>949672942.82902503</v>
      </c>
      <c r="K27">
        <v>27687810.091640301</v>
      </c>
      <c r="L27">
        <v>12290406.974323301</v>
      </c>
      <c r="M27">
        <v>0.89493191570186303</v>
      </c>
      <c r="N27">
        <v>0</v>
      </c>
      <c r="O27">
        <v>2511974.24835356</v>
      </c>
      <c r="P27">
        <v>0.34768094753883899</v>
      </c>
      <c r="Q27">
        <v>3.8651958319828799</v>
      </c>
      <c r="R27">
        <v>31801.154273996501</v>
      </c>
      <c r="S27">
        <v>7.6059558929172697</v>
      </c>
      <c r="T27">
        <v>3.8012413147221298</v>
      </c>
      <c r="U27">
        <v>0</v>
      </c>
      <c r="V27">
        <v>0</v>
      </c>
      <c r="W27">
        <v>0</v>
      </c>
      <c r="X27">
        <v>3.9455505721186702E-2</v>
      </c>
      <c r="Y27">
        <v>0</v>
      </c>
      <c r="Z27">
        <v>9704549.5090364106</v>
      </c>
      <c r="AA27">
        <v>1608989.5326302701</v>
      </c>
      <c r="AB27">
        <v>0</v>
      </c>
      <c r="AC27">
        <v>1228210.0669579201</v>
      </c>
      <c r="AD27">
        <v>-208247.143942016</v>
      </c>
      <c r="AE27">
        <v>12319843.776052799</v>
      </c>
      <c r="AF27">
        <v>1407443.0912095001</v>
      </c>
      <c r="AG27">
        <v>1598993.5036828101</v>
      </c>
      <c r="AH27">
        <v>-264296.87331883499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27395485.462308899</v>
      </c>
      <c r="AO27">
        <v>28011177.6722144</v>
      </c>
      <c r="AP27">
        <v>35591670.327785797</v>
      </c>
      <c r="AQ27">
        <v>0</v>
      </c>
      <c r="AR27">
        <v>63602848.000000201</v>
      </c>
      <c r="AS27"/>
      <c r="AT27"/>
    </row>
    <row r="28" spans="1:46" x14ac:dyDescent="0.25">
      <c r="A28" t="str">
        <f t="shared" si="0"/>
        <v>0_2_2009</v>
      </c>
      <c r="B28">
        <v>0</v>
      </c>
      <c r="C28">
        <v>2</v>
      </c>
      <c r="D28" s="161">
        <v>2009</v>
      </c>
      <c r="E28">
        <v>832303107</v>
      </c>
      <c r="F28">
        <v>958899929</v>
      </c>
      <c r="G28">
        <v>988529403</v>
      </c>
      <c r="H28">
        <v>908879793</v>
      </c>
      <c r="I28">
        <v>-79649610.000000298</v>
      </c>
      <c r="J28">
        <v>888569092.30408597</v>
      </c>
      <c r="K28">
        <v>-61103850.524939001</v>
      </c>
      <c r="L28">
        <v>11963645.855133699</v>
      </c>
      <c r="M28">
        <v>1.0103714186644599</v>
      </c>
      <c r="N28">
        <v>0</v>
      </c>
      <c r="O28">
        <v>2493193.30275037</v>
      </c>
      <c r="P28">
        <v>0.35148787587781599</v>
      </c>
      <c r="Q28">
        <v>2.8103374921298898</v>
      </c>
      <c r="R28">
        <v>30173.234862315599</v>
      </c>
      <c r="S28">
        <v>7.7096809882267996</v>
      </c>
      <c r="T28">
        <v>4.0092201872556501</v>
      </c>
      <c r="U28">
        <v>0</v>
      </c>
      <c r="V28">
        <v>0</v>
      </c>
      <c r="W28">
        <v>0</v>
      </c>
      <c r="X28">
        <v>3.9455505721186702E-2</v>
      </c>
      <c r="Y28">
        <v>0</v>
      </c>
      <c r="Z28">
        <v>-9147408.1749729794</v>
      </c>
      <c r="AA28">
        <v>-34092661.038419902</v>
      </c>
      <c r="AB28">
        <v>0</v>
      </c>
      <c r="AC28">
        <v>-1148077.62886413</v>
      </c>
      <c r="AD28">
        <v>3793530.2733119</v>
      </c>
      <c r="AE28">
        <v>-35377842.504103497</v>
      </c>
      <c r="AF28">
        <v>11376072.0188736</v>
      </c>
      <c r="AG28">
        <v>905876.42818147305</v>
      </c>
      <c r="AH28">
        <v>-1549886.6110604799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-65240397.237053998</v>
      </c>
      <c r="AO28">
        <v>-63857381.603765003</v>
      </c>
      <c r="AP28">
        <v>-15792228.3962352</v>
      </c>
      <c r="AQ28">
        <v>0</v>
      </c>
      <c r="AR28">
        <v>-79649610.000000298</v>
      </c>
      <c r="AS28"/>
      <c r="AT28"/>
    </row>
    <row r="29" spans="1:46" x14ac:dyDescent="0.25">
      <c r="A29" t="str">
        <f t="shared" si="0"/>
        <v>0_2_2010</v>
      </c>
      <c r="B29">
        <v>0</v>
      </c>
      <c r="C29">
        <v>2</v>
      </c>
      <c r="D29" s="161">
        <v>2010</v>
      </c>
      <c r="E29">
        <v>834611629</v>
      </c>
      <c r="F29">
        <v>961216518</v>
      </c>
      <c r="G29">
        <v>908879793</v>
      </c>
      <c r="H29">
        <v>898704146.99999905</v>
      </c>
      <c r="I29">
        <v>-12484167.999999801</v>
      </c>
      <c r="J29">
        <v>906887598.39153099</v>
      </c>
      <c r="K29">
        <v>15899716.8591337</v>
      </c>
      <c r="L29">
        <v>11662173.301157</v>
      </c>
      <c r="M29">
        <v>1.0147581535574</v>
      </c>
      <c r="N29">
        <v>0</v>
      </c>
      <c r="O29">
        <v>2506860.1969974199</v>
      </c>
      <c r="P29">
        <v>0.351349882525408</v>
      </c>
      <c r="Q29">
        <v>3.2698495335109898</v>
      </c>
      <c r="R29">
        <v>29669.122375049599</v>
      </c>
      <c r="S29">
        <v>7.9259908324617898</v>
      </c>
      <c r="T29">
        <v>4.0278793298481501</v>
      </c>
      <c r="U29">
        <v>0</v>
      </c>
      <c r="V29">
        <v>0</v>
      </c>
      <c r="W29">
        <v>0</v>
      </c>
      <c r="X29">
        <v>3.9346372443128198E-2</v>
      </c>
      <c r="Y29">
        <v>0</v>
      </c>
      <c r="Z29">
        <v>-8138053.4709810596</v>
      </c>
      <c r="AA29">
        <v>788785.92063781805</v>
      </c>
      <c r="AB29">
        <v>0</v>
      </c>
      <c r="AC29">
        <v>2043380.3618771699</v>
      </c>
      <c r="AD29">
        <v>568334.85256290901</v>
      </c>
      <c r="AE29">
        <v>15515834.7812362</v>
      </c>
      <c r="AF29">
        <v>3266546.9127778402</v>
      </c>
      <c r="AG29">
        <v>2308404.7455908102</v>
      </c>
      <c r="AH29">
        <v>-7698.0109655852002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16345536.092736101</v>
      </c>
      <c r="AO29">
        <v>16710760.786456</v>
      </c>
      <c r="AP29">
        <v>-29194928.786455899</v>
      </c>
      <c r="AQ29">
        <v>2308521.9999999902</v>
      </c>
      <c r="AR29">
        <v>-10175645.999999801</v>
      </c>
      <c r="AS29"/>
      <c r="AT29"/>
    </row>
    <row r="30" spans="1:46" x14ac:dyDescent="0.25">
      <c r="A30" t="str">
        <f t="shared" si="0"/>
        <v>0_2_2011</v>
      </c>
      <c r="B30">
        <v>0</v>
      </c>
      <c r="C30">
        <v>2</v>
      </c>
      <c r="D30" s="161">
        <v>2011</v>
      </c>
      <c r="E30">
        <v>834611629</v>
      </c>
      <c r="F30">
        <v>961216518</v>
      </c>
      <c r="G30">
        <v>898704146.99999905</v>
      </c>
      <c r="H30">
        <v>936058350.99999905</v>
      </c>
      <c r="I30">
        <v>37354203.999999903</v>
      </c>
      <c r="J30">
        <v>926424249.911641</v>
      </c>
      <c r="K30">
        <v>19536651.520109899</v>
      </c>
      <c r="L30">
        <v>11462779.6350004</v>
      </c>
      <c r="M30">
        <v>0.99742845238218503</v>
      </c>
      <c r="N30">
        <v>0</v>
      </c>
      <c r="O30">
        <v>2526455.28324511</v>
      </c>
      <c r="P30">
        <v>0.34410319623580099</v>
      </c>
      <c r="Q30">
        <v>4.0111020093806999</v>
      </c>
      <c r="R30">
        <v>29100.830016762298</v>
      </c>
      <c r="S30">
        <v>8.2132553545452698</v>
      </c>
      <c r="T30">
        <v>4.1277261650759902</v>
      </c>
      <c r="U30">
        <v>0</v>
      </c>
      <c r="V30">
        <v>0</v>
      </c>
      <c r="W30">
        <v>0</v>
      </c>
      <c r="X30">
        <v>5.2275766936384201E-2</v>
      </c>
      <c r="Y30">
        <v>0</v>
      </c>
      <c r="Z30">
        <v>-7822198.8254183503</v>
      </c>
      <c r="AA30">
        <v>4114473.10288384</v>
      </c>
      <c r="AB30">
        <v>0</v>
      </c>
      <c r="AC30">
        <v>1664951.3117494499</v>
      </c>
      <c r="AD30">
        <v>-6284483.7098689098</v>
      </c>
      <c r="AE30">
        <v>21687311.4798037</v>
      </c>
      <c r="AF30">
        <v>3991437.93674532</v>
      </c>
      <c r="AG30">
        <v>2376514.56794581</v>
      </c>
      <c r="AH30">
        <v>-784989.783210241</v>
      </c>
      <c r="AI30">
        <v>0</v>
      </c>
      <c r="AJ30">
        <v>0</v>
      </c>
      <c r="AK30">
        <v>0</v>
      </c>
      <c r="AL30">
        <v>101305.31481036</v>
      </c>
      <c r="AM30">
        <v>0</v>
      </c>
      <c r="AN30">
        <v>19044321.395440999</v>
      </c>
      <c r="AO30">
        <v>18911939.603572901</v>
      </c>
      <c r="AP30">
        <v>18442264.396427002</v>
      </c>
      <c r="AQ30">
        <v>0</v>
      </c>
      <c r="AR30">
        <v>37354203.999999903</v>
      </c>
      <c r="AS30"/>
      <c r="AT30"/>
    </row>
    <row r="31" spans="1:46" x14ac:dyDescent="0.25">
      <c r="A31" t="str">
        <f t="shared" si="0"/>
        <v>0_2_2012</v>
      </c>
      <c r="B31">
        <v>0</v>
      </c>
      <c r="C31">
        <v>2</v>
      </c>
      <c r="D31" s="161">
        <v>2012</v>
      </c>
      <c r="E31">
        <v>834611629</v>
      </c>
      <c r="F31">
        <v>961216518</v>
      </c>
      <c r="G31">
        <v>936058350.99999905</v>
      </c>
      <c r="H31">
        <v>961216517.99999905</v>
      </c>
      <c r="I31">
        <v>25158166.999999601</v>
      </c>
      <c r="J31">
        <v>916105944.88169801</v>
      </c>
      <c r="K31">
        <v>-10318305.0299436</v>
      </c>
      <c r="L31">
        <v>11264859.978528</v>
      </c>
      <c r="M31">
        <v>0.99257439422925597</v>
      </c>
      <c r="N31">
        <v>0</v>
      </c>
      <c r="O31">
        <v>2552570.2182420199</v>
      </c>
      <c r="P31">
        <v>0.33060451780988898</v>
      </c>
      <c r="Q31">
        <v>4.0256358420234699</v>
      </c>
      <c r="R31">
        <v>28874.309502126802</v>
      </c>
      <c r="S31">
        <v>8.2569154106646199</v>
      </c>
      <c r="T31">
        <v>4.1251469761152801</v>
      </c>
      <c r="U31">
        <v>0</v>
      </c>
      <c r="V31">
        <v>0</v>
      </c>
      <c r="W31">
        <v>0</v>
      </c>
      <c r="X31">
        <v>8.9326402136675601E-2</v>
      </c>
      <c r="Y31">
        <v>0</v>
      </c>
      <c r="Z31">
        <v>-4501601.8733499302</v>
      </c>
      <c r="AA31">
        <v>36596.272903999801</v>
      </c>
      <c r="AB31">
        <v>0</v>
      </c>
      <c r="AC31">
        <v>2248867.8479830702</v>
      </c>
      <c r="AD31">
        <v>-11349852.6778655</v>
      </c>
      <c r="AE31">
        <v>415771.36706474202</v>
      </c>
      <c r="AF31">
        <v>2004971.5525494099</v>
      </c>
      <c r="AG31">
        <v>268024.99756730598</v>
      </c>
      <c r="AH31">
        <v>17153.1686291964</v>
      </c>
      <c r="AI31">
        <v>0</v>
      </c>
      <c r="AJ31">
        <v>0</v>
      </c>
      <c r="AK31">
        <v>0</v>
      </c>
      <c r="AL31">
        <v>290873.53251960297</v>
      </c>
      <c r="AM31">
        <v>0</v>
      </c>
      <c r="AN31">
        <v>-10569195.811998099</v>
      </c>
      <c r="AO31">
        <v>-10613839.968862301</v>
      </c>
      <c r="AP31">
        <v>35772006.9688619</v>
      </c>
      <c r="AQ31">
        <v>0</v>
      </c>
      <c r="AR31">
        <v>25158166.999999601</v>
      </c>
      <c r="AS31"/>
      <c r="AT31"/>
    </row>
    <row r="32" spans="1:46" x14ac:dyDescent="0.25">
      <c r="A32" t="str">
        <f t="shared" si="0"/>
        <v>0_2_2013</v>
      </c>
      <c r="B32">
        <v>0</v>
      </c>
      <c r="C32">
        <v>2</v>
      </c>
      <c r="D32" s="161">
        <v>2013</v>
      </c>
      <c r="E32">
        <v>834611629</v>
      </c>
      <c r="F32">
        <v>961216518</v>
      </c>
      <c r="G32">
        <v>961216517.99999905</v>
      </c>
      <c r="H32">
        <v>943429917.99999905</v>
      </c>
      <c r="I32">
        <v>-17786599.999999601</v>
      </c>
      <c r="J32">
        <v>908176879.14242697</v>
      </c>
      <c r="K32">
        <v>-7929065.7392712496</v>
      </c>
      <c r="L32">
        <v>11263611.059694201</v>
      </c>
      <c r="M32">
        <v>1.0208482016625799</v>
      </c>
      <c r="N32">
        <v>0</v>
      </c>
      <c r="O32">
        <v>2586254.4538099999</v>
      </c>
      <c r="P32">
        <v>0.32980914648163001</v>
      </c>
      <c r="Q32">
        <v>3.8688140678341698</v>
      </c>
      <c r="R32">
        <v>29012.009098915601</v>
      </c>
      <c r="S32">
        <v>8.0614106631504807</v>
      </c>
      <c r="T32">
        <v>4.2099835744081098</v>
      </c>
      <c r="U32">
        <v>0</v>
      </c>
      <c r="V32">
        <v>0</v>
      </c>
      <c r="W32">
        <v>0</v>
      </c>
      <c r="X32">
        <v>0.149923329189557</v>
      </c>
      <c r="Y32">
        <v>0</v>
      </c>
      <c r="Z32">
        <v>3889438.7477632798</v>
      </c>
      <c r="AA32">
        <v>-7915939.6850095503</v>
      </c>
      <c r="AB32">
        <v>0</v>
      </c>
      <c r="AC32">
        <v>3847542.03167162</v>
      </c>
      <c r="AD32">
        <v>-762093.24669654097</v>
      </c>
      <c r="AE32">
        <v>-4539837.70207923</v>
      </c>
      <c r="AF32">
        <v>-939710.47116004501</v>
      </c>
      <c r="AG32">
        <v>-1718053.33141726</v>
      </c>
      <c r="AH32">
        <v>-465030.24939523498</v>
      </c>
      <c r="AI32">
        <v>0</v>
      </c>
      <c r="AJ32">
        <v>0</v>
      </c>
      <c r="AK32">
        <v>0</v>
      </c>
      <c r="AL32">
        <v>448847.608965375</v>
      </c>
      <c r="AM32">
        <v>0</v>
      </c>
      <c r="AN32">
        <v>-8154836.2973575899</v>
      </c>
      <c r="AO32">
        <v>-8106221.6853567399</v>
      </c>
      <c r="AP32">
        <v>-9680378.3146429006</v>
      </c>
      <c r="AQ32">
        <v>0</v>
      </c>
      <c r="AR32">
        <v>-17786599.999999601</v>
      </c>
      <c r="AS32"/>
      <c r="AT32"/>
    </row>
    <row r="33" spans="1:46" x14ac:dyDescent="0.25">
      <c r="A33" t="str">
        <f t="shared" si="0"/>
        <v>0_2_2014</v>
      </c>
      <c r="B33">
        <v>0</v>
      </c>
      <c r="C33">
        <v>2</v>
      </c>
      <c r="D33" s="161">
        <v>2014</v>
      </c>
      <c r="E33">
        <v>834611629</v>
      </c>
      <c r="F33">
        <v>961216518</v>
      </c>
      <c r="G33">
        <v>943429917.99999905</v>
      </c>
      <c r="H33">
        <v>939315734</v>
      </c>
      <c r="I33">
        <v>-4114183.9999997602</v>
      </c>
      <c r="J33">
        <v>911428773.68598604</v>
      </c>
      <c r="K33">
        <v>3251894.5435596802</v>
      </c>
      <c r="L33">
        <v>11419119.683224799</v>
      </c>
      <c r="M33">
        <v>1.00169303980737</v>
      </c>
      <c r="N33">
        <v>0</v>
      </c>
      <c r="O33">
        <v>2619700.4193235799</v>
      </c>
      <c r="P33">
        <v>0.32846012645969902</v>
      </c>
      <c r="Q33">
        <v>3.64891258968906</v>
      </c>
      <c r="R33">
        <v>29100.5921407038</v>
      </c>
      <c r="S33">
        <v>8.1039332362453802</v>
      </c>
      <c r="T33">
        <v>4.2869099312537804</v>
      </c>
      <c r="U33">
        <v>0</v>
      </c>
      <c r="V33">
        <v>3.9675523438297902E-2</v>
      </c>
      <c r="W33">
        <v>0</v>
      </c>
      <c r="X33">
        <v>0.274270248635608</v>
      </c>
      <c r="Y33">
        <v>0</v>
      </c>
      <c r="Z33">
        <v>8775203.8347186595</v>
      </c>
      <c r="AA33">
        <v>3538667.8594071702</v>
      </c>
      <c r="AB33">
        <v>0</v>
      </c>
      <c r="AC33">
        <v>2912255.6614473602</v>
      </c>
      <c r="AD33">
        <v>-1366250.24207681</v>
      </c>
      <c r="AE33">
        <v>-6426398.99783991</v>
      </c>
      <c r="AF33">
        <v>-720382.83217392</v>
      </c>
      <c r="AG33">
        <v>353645.43886191898</v>
      </c>
      <c r="AH33">
        <v>-583375.67396680801</v>
      </c>
      <c r="AI33">
        <v>0</v>
      </c>
      <c r="AJ33">
        <v>-3836407.6363300602</v>
      </c>
      <c r="AK33">
        <v>0</v>
      </c>
      <c r="AL33">
        <v>688495.33856669196</v>
      </c>
      <c r="AM33">
        <v>0</v>
      </c>
      <c r="AN33">
        <v>3335452.7506142799</v>
      </c>
      <c r="AO33">
        <v>3256014.35979489</v>
      </c>
      <c r="AP33">
        <v>-7370198.3597946595</v>
      </c>
      <c r="AQ33">
        <v>0</v>
      </c>
      <c r="AR33">
        <v>-4114183.9999997602</v>
      </c>
      <c r="AS33"/>
      <c r="AT33"/>
    </row>
    <row r="34" spans="1:46" x14ac:dyDescent="0.25">
      <c r="A34" t="str">
        <f t="shared" si="0"/>
        <v>0_2_2015</v>
      </c>
      <c r="B34">
        <v>0</v>
      </c>
      <c r="C34">
        <v>2</v>
      </c>
      <c r="D34" s="161">
        <v>2015</v>
      </c>
      <c r="E34">
        <v>834611629</v>
      </c>
      <c r="F34">
        <v>961216518</v>
      </c>
      <c r="G34">
        <v>939315734</v>
      </c>
      <c r="H34">
        <v>913699509</v>
      </c>
      <c r="I34">
        <v>-25616225.000000101</v>
      </c>
      <c r="J34">
        <v>883298433.69700694</v>
      </c>
      <c r="K34">
        <v>-28130339.9889795</v>
      </c>
      <c r="L34">
        <v>11782498.880544901</v>
      </c>
      <c r="M34">
        <v>1.0041721746130801</v>
      </c>
      <c r="N34">
        <v>0</v>
      </c>
      <c r="O34">
        <v>2653957.9308234402</v>
      </c>
      <c r="P34">
        <v>0.32927560808973799</v>
      </c>
      <c r="Q34">
        <v>2.6811130935646199</v>
      </c>
      <c r="R34">
        <v>30303.426469331898</v>
      </c>
      <c r="S34">
        <v>7.8985869256322099</v>
      </c>
      <c r="T34">
        <v>4.4359767146259097</v>
      </c>
      <c r="U34">
        <v>0</v>
      </c>
      <c r="V34">
        <v>9.9340717302899798E-2</v>
      </c>
      <c r="W34">
        <v>0</v>
      </c>
      <c r="X34">
        <v>0.49431643972456502</v>
      </c>
      <c r="Y34">
        <v>0</v>
      </c>
      <c r="Z34">
        <v>17242637.625925101</v>
      </c>
      <c r="AA34">
        <v>-1974642.1639445799</v>
      </c>
      <c r="AB34">
        <v>0</v>
      </c>
      <c r="AC34">
        <v>2853666.3156681</v>
      </c>
      <c r="AD34">
        <v>825858.83814884699</v>
      </c>
      <c r="AE34">
        <v>-32289919.3516993</v>
      </c>
      <c r="AF34">
        <v>-8036351.7399185896</v>
      </c>
      <c r="AG34">
        <v>-1937921.73187989</v>
      </c>
      <c r="AH34">
        <v>-1013317.43137774</v>
      </c>
      <c r="AI34">
        <v>0</v>
      </c>
      <c r="AJ34">
        <v>-5739197.9018191798</v>
      </c>
      <c r="AK34">
        <v>0</v>
      </c>
      <c r="AL34">
        <v>1501541.9299319801</v>
      </c>
      <c r="AM34">
        <v>0</v>
      </c>
      <c r="AN34">
        <v>-28567645.610965099</v>
      </c>
      <c r="AO34">
        <v>-28994132.5310027</v>
      </c>
      <c r="AP34">
        <v>3377907.53100261</v>
      </c>
      <c r="AQ34">
        <v>0</v>
      </c>
      <c r="AR34">
        <v>-25616225.000000101</v>
      </c>
      <c r="AS34"/>
      <c r="AT34"/>
    </row>
    <row r="35" spans="1:46" x14ac:dyDescent="0.25">
      <c r="A35" t="str">
        <f t="shared" si="0"/>
        <v>0_2_2016</v>
      </c>
      <c r="B35">
        <v>0</v>
      </c>
      <c r="C35">
        <v>2</v>
      </c>
      <c r="D35" s="161">
        <v>2016</v>
      </c>
      <c r="E35">
        <v>834611629</v>
      </c>
      <c r="F35">
        <v>961216518</v>
      </c>
      <c r="G35">
        <v>913699509</v>
      </c>
      <c r="H35">
        <v>871357915</v>
      </c>
      <c r="I35">
        <v>-42341593.999999903</v>
      </c>
      <c r="J35">
        <v>868096944.668154</v>
      </c>
      <c r="K35">
        <v>-15201489.028852999</v>
      </c>
      <c r="L35">
        <v>12159503.951854199</v>
      </c>
      <c r="M35">
        <v>1.01846091725655</v>
      </c>
      <c r="N35">
        <v>0</v>
      </c>
      <c r="O35">
        <v>2686779.4906811798</v>
      </c>
      <c r="P35">
        <v>0.32603077162588501</v>
      </c>
      <c r="Q35">
        <v>2.3755801694335101</v>
      </c>
      <c r="R35">
        <v>31096.219490803</v>
      </c>
      <c r="S35">
        <v>7.72797644755798</v>
      </c>
      <c r="T35">
        <v>4.9466887498879997</v>
      </c>
      <c r="U35">
        <v>0</v>
      </c>
      <c r="V35">
        <v>0.19118464378241901</v>
      </c>
      <c r="W35">
        <v>0</v>
      </c>
      <c r="X35">
        <v>0.63630868723493395</v>
      </c>
      <c r="Y35">
        <v>0</v>
      </c>
      <c r="Z35">
        <v>16606073.4602076</v>
      </c>
      <c r="AA35">
        <v>-3633794.7622031998</v>
      </c>
      <c r="AB35">
        <v>0</v>
      </c>
      <c r="AC35">
        <v>2658112.2768782899</v>
      </c>
      <c r="AD35">
        <v>-3116843.18663488</v>
      </c>
      <c r="AE35">
        <v>-11579851.6219704</v>
      </c>
      <c r="AF35">
        <v>-4923639.5468923999</v>
      </c>
      <c r="AG35">
        <v>-1210124.7213198999</v>
      </c>
      <c r="AH35">
        <v>-3362766.21270537</v>
      </c>
      <c r="AI35">
        <v>0</v>
      </c>
      <c r="AJ35">
        <v>-8560689.5726499707</v>
      </c>
      <c r="AK35">
        <v>0</v>
      </c>
      <c r="AL35">
        <v>969483.82960160403</v>
      </c>
      <c r="AM35">
        <v>0</v>
      </c>
      <c r="AN35">
        <v>-16154040.057688599</v>
      </c>
      <c r="AO35">
        <v>-16156751.984085601</v>
      </c>
      <c r="AP35">
        <v>-26184842.015914299</v>
      </c>
      <c r="AQ35">
        <v>0</v>
      </c>
      <c r="AR35">
        <v>-42341593.999999903</v>
      </c>
      <c r="AS35"/>
      <c r="AT35"/>
    </row>
    <row r="36" spans="1:46" x14ac:dyDescent="0.25">
      <c r="A36" t="str">
        <f t="shared" si="0"/>
        <v>0_2_2017</v>
      </c>
      <c r="B36">
        <v>0</v>
      </c>
      <c r="C36">
        <v>2</v>
      </c>
      <c r="D36" s="161">
        <v>2017</v>
      </c>
      <c r="E36">
        <v>834611629</v>
      </c>
      <c r="F36">
        <v>961216518</v>
      </c>
      <c r="G36">
        <v>871357915</v>
      </c>
      <c r="H36">
        <v>831552342</v>
      </c>
      <c r="I36">
        <v>-39805573</v>
      </c>
      <c r="J36">
        <v>867105939.09540498</v>
      </c>
      <c r="K36">
        <v>2433656.6270736498</v>
      </c>
      <c r="L36">
        <v>12281198.976827201</v>
      </c>
      <c r="M36">
        <v>1.0133404202490499</v>
      </c>
      <c r="N36">
        <v>0</v>
      </c>
      <c r="O36">
        <v>2723302.83405361</v>
      </c>
      <c r="P36">
        <v>0.32283668878671401</v>
      </c>
      <c r="Q36">
        <v>2.58711112807655</v>
      </c>
      <c r="R36">
        <v>31229.150292567101</v>
      </c>
      <c r="S36">
        <v>7.4478462005949302</v>
      </c>
      <c r="T36">
        <v>5.1713650493599799</v>
      </c>
      <c r="U36">
        <v>0</v>
      </c>
      <c r="V36">
        <v>0.302390425329426</v>
      </c>
      <c r="W36">
        <v>0</v>
      </c>
      <c r="X36">
        <v>0.73091161422099005</v>
      </c>
      <c r="Y36">
        <v>0</v>
      </c>
      <c r="Z36">
        <v>5087740.7111801496</v>
      </c>
      <c r="AA36">
        <v>2840227.75649931</v>
      </c>
      <c r="AB36">
        <v>0</v>
      </c>
      <c r="AC36">
        <v>2695120.0042936299</v>
      </c>
      <c r="AD36">
        <v>-1183147.7777672799</v>
      </c>
      <c r="AE36">
        <v>7929899.8205142403</v>
      </c>
      <c r="AF36">
        <v>-962952.81581798405</v>
      </c>
      <c r="AG36">
        <v>-2524665.0559995002</v>
      </c>
      <c r="AH36">
        <v>-1427690.4437877701</v>
      </c>
      <c r="AI36">
        <v>0</v>
      </c>
      <c r="AJ36">
        <v>-9839052.5347741395</v>
      </c>
      <c r="AK36">
        <v>0</v>
      </c>
      <c r="AL36">
        <v>699670.87082032103</v>
      </c>
      <c r="AM36">
        <v>0</v>
      </c>
      <c r="AN36">
        <v>3052551.3759156102</v>
      </c>
      <c r="AO36">
        <v>2917299.9804782001</v>
      </c>
      <c r="AP36">
        <v>-42514218.980478302</v>
      </c>
      <c r="AQ36">
        <v>0</v>
      </c>
      <c r="AR36">
        <v>-39596919</v>
      </c>
      <c r="AS36"/>
      <c r="AT36"/>
    </row>
    <row r="37" spans="1:46" x14ac:dyDescent="0.25">
      <c r="A37" t="str">
        <f t="shared" si="0"/>
        <v>0_2_2018</v>
      </c>
      <c r="B37">
        <v>0</v>
      </c>
      <c r="C37">
        <v>2</v>
      </c>
      <c r="D37" s="161">
        <v>2018</v>
      </c>
      <c r="E37">
        <v>834611629</v>
      </c>
      <c r="F37">
        <v>961216518</v>
      </c>
      <c r="G37">
        <v>831552342</v>
      </c>
      <c r="H37">
        <v>809531783</v>
      </c>
      <c r="I37">
        <v>-22020558.999999899</v>
      </c>
      <c r="J37">
        <v>877309876.20454895</v>
      </c>
      <c r="K37">
        <v>5863163.3116666498</v>
      </c>
      <c r="L37">
        <v>12605880.249967899</v>
      </c>
      <c r="M37">
        <v>1.0085579264681701</v>
      </c>
      <c r="N37">
        <v>0</v>
      </c>
      <c r="O37">
        <v>2755043.8205972002</v>
      </c>
      <c r="P37">
        <v>0.32665160783327502</v>
      </c>
      <c r="Q37">
        <v>2.86612689037909</v>
      </c>
      <c r="R37">
        <v>31624.666409858299</v>
      </c>
      <c r="S37">
        <v>7.1994298882696199</v>
      </c>
      <c r="T37">
        <v>5.4675502827794897</v>
      </c>
      <c r="U37">
        <v>0</v>
      </c>
      <c r="V37">
        <v>0.236664205159581</v>
      </c>
      <c r="W37">
        <v>0</v>
      </c>
      <c r="X37">
        <v>0.82475758674098198</v>
      </c>
      <c r="Y37">
        <v>0.41079761662414999</v>
      </c>
      <c r="Z37">
        <v>9413217.8567218594</v>
      </c>
      <c r="AA37">
        <v>3821197.8674165602</v>
      </c>
      <c r="AB37">
        <v>0</v>
      </c>
      <c r="AC37">
        <v>2340048.3531589499</v>
      </c>
      <c r="AD37">
        <v>1663484.6707526499</v>
      </c>
      <c r="AE37">
        <v>9210524.5527942497</v>
      </c>
      <c r="AF37">
        <v>-2290807.5596155198</v>
      </c>
      <c r="AG37">
        <v>-2049079.94572819</v>
      </c>
      <c r="AH37">
        <v>-1773971.81687422</v>
      </c>
      <c r="AI37">
        <v>0</v>
      </c>
      <c r="AJ37">
        <v>5526345.4739310602</v>
      </c>
      <c r="AK37">
        <v>0</v>
      </c>
      <c r="AL37">
        <v>669280.29039815499</v>
      </c>
      <c r="AM37">
        <v>-20021590.081888299</v>
      </c>
      <c r="AN37">
        <v>6068447.8501675297</v>
      </c>
      <c r="AO37">
        <v>5649683.1411933899</v>
      </c>
      <c r="AP37">
        <v>-27656135.1411933</v>
      </c>
      <c r="AQ37">
        <v>0</v>
      </c>
      <c r="AR37">
        <v>-22006451.999999899</v>
      </c>
      <c r="AS37"/>
      <c r="AT37"/>
    </row>
    <row r="38" spans="1:46" x14ac:dyDescent="0.25">
      <c r="A38" t="str">
        <f t="shared" si="0"/>
        <v>0_3_2002</v>
      </c>
      <c r="B38">
        <v>0</v>
      </c>
      <c r="C38">
        <v>3</v>
      </c>
      <c r="D38" s="161">
        <v>2002</v>
      </c>
      <c r="E38">
        <v>93361892</v>
      </c>
      <c r="F38">
        <v>126415320</v>
      </c>
      <c r="G38">
        <v>0</v>
      </c>
      <c r="H38">
        <v>93361892</v>
      </c>
      <c r="I38">
        <v>0</v>
      </c>
      <c r="J38">
        <v>93254001.713486299</v>
      </c>
      <c r="K38">
        <v>0</v>
      </c>
      <c r="L38">
        <v>2436593.4779696302</v>
      </c>
      <c r="M38">
        <v>0.90327811224383903</v>
      </c>
      <c r="N38">
        <v>1.71828182845904</v>
      </c>
      <c r="O38">
        <v>625427.99872995203</v>
      </c>
      <c r="P38">
        <v>0.24101167174693</v>
      </c>
      <c r="Q38">
        <v>1.9327110653241599</v>
      </c>
      <c r="R38">
        <v>34213.9259747588</v>
      </c>
      <c r="S38">
        <v>6.6866462964353799</v>
      </c>
      <c r="T38">
        <v>3.3043487636261699</v>
      </c>
      <c r="U38">
        <v>0</v>
      </c>
      <c r="V38">
        <v>0</v>
      </c>
      <c r="W38">
        <v>0</v>
      </c>
      <c r="X38">
        <v>3.0372520728264501E-2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93361892</v>
      </c>
      <c r="AR38">
        <v>93361892</v>
      </c>
      <c r="AS38"/>
      <c r="AT38"/>
    </row>
    <row r="39" spans="1:46" x14ac:dyDescent="0.25">
      <c r="A39" t="str">
        <f t="shared" si="0"/>
        <v>0_3_2003</v>
      </c>
      <c r="B39">
        <v>0</v>
      </c>
      <c r="C39">
        <v>3</v>
      </c>
      <c r="D39" s="161">
        <v>2003</v>
      </c>
      <c r="E39">
        <v>107017640</v>
      </c>
      <c r="F39">
        <v>144172399</v>
      </c>
      <c r="G39">
        <v>93361892</v>
      </c>
      <c r="H39">
        <v>106709732</v>
      </c>
      <c r="I39">
        <v>-307907.99999998399</v>
      </c>
      <c r="J39">
        <v>109988342.77782901</v>
      </c>
      <c r="K39">
        <v>3771052.6181319002</v>
      </c>
      <c r="L39">
        <v>2233198.89111595</v>
      </c>
      <c r="M39">
        <v>0.85839124566602198</v>
      </c>
      <c r="N39">
        <v>1.71828182845904</v>
      </c>
      <c r="O39">
        <v>606473.78608284402</v>
      </c>
      <c r="P39">
        <v>0.23853130071381301</v>
      </c>
      <c r="Q39">
        <v>2.1754289026257698</v>
      </c>
      <c r="R39">
        <v>33123.494929623899</v>
      </c>
      <c r="S39">
        <v>6.8276570740113396</v>
      </c>
      <c r="T39">
        <v>3.1964995583905602</v>
      </c>
      <c r="U39">
        <v>0</v>
      </c>
      <c r="V39">
        <v>0</v>
      </c>
      <c r="W39">
        <v>0</v>
      </c>
      <c r="X39">
        <v>2.64969027536021E-2</v>
      </c>
      <c r="Y39">
        <v>0</v>
      </c>
      <c r="Z39">
        <v>300340.24743020697</v>
      </c>
      <c r="AA39">
        <v>776573.31598322606</v>
      </c>
      <c r="AB39">
        <v>0</v>
      </c>
      <c r="AC39">
        <v>649802.300873845</v>
      </c>
      <c r="AD39">
        <v>-363922.22647385899</v>
      </c>
      <c r="AE39">
        <v>1139158.5920873201</v>
      </c>
      <c r="AF39">
        <v>746462.44815080403</v>
      </c>
      <c r="AG39">
        <v>137246.80534971101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3446649.4827596298</v>
      </c>
      <c r="AO39">
        <v>3589008.3839822402</v>
      </c>
      <c r="AP39">
        <v>-3896315.3839822202</v>
      </c>
      <c r="AQ39">
        <v>13655748</v>
      </c>
      <c r="AR39">
        <v>13348441</v>
      </c>
      <c r="AS39"/>
      <c r="AT39"/>
    </row>
    <row r="40" spans="1:46" x14ac:dyDescent="0.25">
      <c r="A40" t="str">
        <f t="shared" si="0"/>
        <v>0_3_2004</v>
      </c>
      <c r="B40">
        <v>0</v>
      </c>
      <c r="C40">
        <v>3</v>
      </c>
      <c r="D40" s="161">
        <v>2004</v>
      </c>
      <c r="E40">
        <v>151968379</v>
      </c>
      <c r="F40">
        <v>195328644</v>
      </c>
      <c r="G40">
        <v>106709732</v>
      </c>
      <c r="H40">
        <v>152484264</v>
      </c>
      <c r="I40">
        <v>823792.99999997998</v>
      </c>
      <c r="J40">
        <v>160619761.90199101</v>
      </c>
      <c r="K40">
        <v>5589744.7596072396</v>
      </c>
      <c r="L40">
        <v>2306245.5779373501</v>
      </c>
      <c r="M40">
        <v>0.85260774292212504</v>
      </c>
      <c r="N40">
        <v>1.71828182845904</v>
      </c>
      <c r="O40">
        <v>611693.84004382696</v>
      </c>
      <c r="P40">
        <v>0.24408513500852499</v>
      </c>
      <c r="Q40">
        <v>2.4979813251360601</v>
      </c>
      <c r="R40">
        <v>30558.561992458999</v>
      </c>
      <c r="S40">
        <v>7.0669842761828701</v>
      </c>
      <c r="T40">
        <v>3.1096136229761302</v>
      </c>
      <c r="U40">
        <v>0</v>
      </c>
      <c r="V40">
        <v>0</v>
      </c>
      <c r="W40">
        <v>0</v>
      </c>
      <c r="X40">
        <v>1.8659381765202598E-2</v>
      </c>
      <c r="Y40">
        <v>0</v>
      </c>
      <c r="Z40">
        <v>1522490.88693355</v>
      </c>
      <c r="AA40">
        <v>268520.61317531101</v>
      </c>
      <c r="AB40">
        <v>0</v>
      </c>
      <c r="AC40">
        <v>859440.90386862995</v>
      </c>
      <c r="AD40">
        <v>-26391.152374600999</v>
      </c>
      <c r="AE40">
        <v>1541805.7281500399</v>
      </c>
      <c r="AF40">
        <v>1144052.5309595901</v>
      </c>
      <c r="AG40">
        <v>113604.274916107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5414232.5114977201</v>
      </c>
      <c r="AO40">
        <v>5576540.6608964102</v>
      </c>
      <c r="AP40">
        <v>-4755754.6608964298</v>
      </c>
      <c r="AQ40">
        <v>44950739</v>
      </c>
      <c r="AR40">
        <v>45771524.999999903</v>
      </c>
      <c r="AS40"/>
      <c r="AT40"/>
    </row>
    <row r="41" spans="1:46" x14ac:dyDescent="0.25">
      <c r="A41" t="str">
        <f t="shared" si="0"/>
        <v>0_3_2005</v>
      </c>
      <c r="B41">
        <v>0</v>
      </c>
      <c r="C41">
        <v>3</v>
      </c>
      <c r="D41" s="161">
        <v>2005</v>
      </c>
      <c r="E41">
        <v>179482597</v>
      </c>
      <c r="F41">
        <v>231594576</v>
      </c>
      <c r="G41">
        <v>152484264</v>
      </c>
      <c r="H41">
        <v>183906927</v>
      </c>
      <c r="I41">
        <v>3908444.9999999902</v>
      </c>
      <c r="J41">
        <v>193293402.87849101</v>
      </c>
      <c r="K41">
        <v>3898561.5272980998</v>
      </c>
      <c r="L41">
        <v>2099012.64537337</v>
      </c>
      <c r="M41">
        <v>0.83291999374987302</v>
      </c>
      <c r="N41">
        <v>1.71828182845904</v>
      </c>
      <c r="O41">
        <v>623605.49709429301</v>
      </c>
      <c r="P41">
        <v>0.231065183520199</v>
      </c>
      <c r="Q41">
        <v>2.9636798654038801</v>
      </c>
      <c r="R41">
        <v>29296.885264873199</v>
      </c>
      <c r="S41">
        <v>7.0451785115968599</v>
      </c>
      <c r="T41">
        <v>3.1541646759211899</v>
      </c>
      <c r="U41">
        <v>0</v>
      </c>
      <c r="V41">
        <v>0</v>
      </c>
      <c r="W41">
        <v>0</v>
      </c>
      <c r="X41">
        <v>1.5798946791481899E-2</v>
      </c>
      <c r="Y41">
        <v>0</v>
      </c>
      <c r="Z41">
        <v>-1865001.43682243</v>
      </c>
      <c r="AA41">
        <v>501065.49674215098</v>
      </c>
      <c r="AB41">
        <v>0</v>
      </c>
      <c r="AC41">
        <v>1343325.27606813</v>
      </c>
      <c r="AD41">
        <v>-899752.68881758105</v>
      </c>
      <c r="AE41">
        <v>2911848.4513991098</v>
      </c>
      <c r="AF41">
        <v>1433569.0216021701</v>
      </c>
      <c r="AG41">
        <v>160575.79806751301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3514513.3383720699</v>
      </c>
      <c r="AO41">
        <v>3539967.3932833499</v>
      </c>
      <c r="AP41">
        <v>290281.606716635</v>
      </c>
      <c r="AQ41">
        <v>27514218</v>
      </c>
      <c r="AR41">
        <v>31344466.999999899</v>
      </c>
      <c r="AS41"/>
      <c r="AT41"/>
    </row>
    <row r="42" spans="1:46" x14ac:dyDescent="0.25">
      <c r="A42" t="str">
        <f t="shared" si="0"/>
        <v>0_3_2006</v>
      </c>
      <c r="B42">
        <v>0</v>
      </c>
      <c r="C42">
        <v>3</v>
      </c>
      <c r="D42" s="161">
        <v>2006</v>
      </c>
      <c r="E42">
        <v>205950695</v>
      </c>
      <c r="F42">
        <v>264702125</v>
      </c>
      <c r="G42">
        <v>183906927</v>
      </c>
      <c r="H42">
        <v>223127262</v>
      </c>
      <c r="I42">
        <v>12752237</v>
      </c>
      <c r="J42">
        <v>232691474.70411301</v>
      </c>
      <c r="K42">
        <v>11284023.460424099</v>
      </c>
      <c r="L42">
        <v>1996582.2992606501</v>
      </c>
      <c r="M42">
        <v>0.85874902196382197</v>
      </c>
      <c r="N42">
        <v>1.71828182845904</v>
      </c>
      <c r="O42">
        <v>625346.50641073403</v>
      </c>
      <c r="P42">
        <v>0.22820859414647299</v>
      </c>
      <c r="Q42">
        <v>3.2552741681692301</v>
      </c>
      <c r="R42">
        <v>27812.987350267202</v>
      </c>
      <c r="S42">
        <v>7.0247419658865402</v>
      </c>
      <c r="T42">
        <v>3.5884451611100401</v>
      </c>
      <c r="U42">
        <v>0</v>
      </c>
      <c r="V42">
        <v>0</v>
      </c>
      <c r="W42">
        <v>0</v>
      </c>
      <c r="X42">
        <v>1.3768518722405801E-2</v>
      </c>
      <c r="Y42">
        <v>0</v>
      </c>
      <c r="Z42">
        <v>3948896.0967319198</v>
      </c>
      <c r="AA42">
        <v>-272564.02012256603</v>
      </c>
      <c r="AB42">
        <v>0</v>
      </c>
      <c r="AC42">
        <v>1725833.03286606</v>
      </c>
      <c r="AD42">
        <v>-81906.762160662096</v>
      </c>
      <c r="AE42">
        <v>1904299.7237539899</v>
      </c>
      <c r="AF42">
        <v>2408612.1987457401</v>
      </c>
      <c r="AG42">
        <v>237403.46876443599</v>
      </c>
      <c r="AH42">
        <v>-442960.547301649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9494955.4414590709</v>
      </c>
      <c r="AO42">
        <v>9827011.5303521492</v>
      </c>
      <c r="AP42">
        <v>2961962.4696478802</v>
      </c>
      <c r="AQ42">
        <v>26468097.999999899</v>
      </c>
      <c r="AR42">
        <v>39257072</v>
      </c>
      <c r="AS42"/>
      <c r="AT42"/>
    </row>
    <row r="43" spans="1:46" x14ac:dyDescent="0.25">
      <c r="A43" t="str">
        <f t="shared" si="0"/>
        <v>0_3_2007</v>
      </c>
      <c r="B43">
        <v>0</v>
      </c>
      <c r="C43">
        <v>3</v>
      </c>
      <c r="D43" s="161">
        <v>2007</v>
      </c>
      <c r="E43">
        <v>218134244</v>
      </c>
      <c r="F43">
        <v>278272739</v>
      </c>
      <c r="G43">
        <v>223127262</v>
      </c>
      <c r="H43">
        <v>244013701</v>
      </c>
      <c r="I43">
        <v>8702889.9999999795</v>
      </c>
      <c r="J43">
        <v>251186573.94264799</v>
      </c>
      <c r="K43">
        <v>5376836.89874388</v>
      </c>
      <c r="L43">
        <v>2003873.15211862</v>
      </c>
      <c r="M43">
        <v>0.85533074829581202</v>
      </c>
      <c r="N43">
        <v>1.71828182845904</v>
      </c>
      <c r="O43">
        <v>623133.82390321395</v>
      </c>
      <c r="P43">
        <v>0.22073030793252599</v>
      </c>
      <c r="Q43">
        <v>3.4334782548745499</v>
      </c>
      <c r="R43">
        <v>28098.797510458</v>
      </c>
      <c r="S43">
        <v>7.17414649824536</v>
      </c>
      <c r="T43">
        <v>3.7197084420179301</v>
      </c>
      <c r="U43">
        <v>0</v>
      </c>
      <c r="V43">
        <v>0</v>
      </c>
      <c r="W43">
        <v>0</v>
      </c>
      <c r="X43">
        <v>1.2999499519204301E-2</v>
      </c>
      <c r="Y43">
        <v>0</v>
      </c>
      <c r="Z43">
        <v>4079800.7813208299</v>
      </c>
      <c r="AA43">
        <v>319529.63702979602</v>
      </c>
      <c r="AB43">
        <v>0</v>
      </c>
      <c r="AC43">
        <v>675164.86164339096</v>
      </c>
      <c r="AD43">
        <v>-821695.944441439</v>
      </c>
      <c r="AE43">
        <v>1379052.8148004999</v>
      </c>
      <c r="AF43">
        <v>-577759.13777996297</v>
      </c>
      <c r="AG43">
        <v>221881.32365927499</v>
      </c>
      <c r="AH43">
        <v>-230241.77089414099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4972270.8909262102</v>
      </c>
      <c r="AO43">
        <v>4956212.65759107</v>
      </c>
      <c r="AP43">
        <v>3668524.3424089099</v>
      </c>
      <c r="AQ43">
        <v>12183549</v>
      </c>
      <c r="AR43">
        <v>20808285.999999899</v>
      </c>
      <c r="AS43"/>
      <c r="AT43"/>
    </row>
    <row r="44" spans="1:46" x14ac:dyDescent="0.25">
      <c r="A44" t="str">
        <f t="shared" si="0"/>
        <v>0_3_2008</v>
      </c>
      <c r="B44">
        <v>0</v>
      </c>
      <c r="C44">
        <v>3</v>
      </c>
      <c r="D44" s="161">
        <v>2008</v>
      </c>
      <c r="E44">
        <v>222149843</v>
      </c>
      <c r="F44">
        <v>283132628</v>
      </c>
      <c r="G44">
        <v>244013701</v>
      </c>
      <c r="H44">
        <v>265912325</v>
      </c>
      <c r="I44">
        <v>17883025</v>
      </c>
      <c r="J44">
        <v>261863353.00621799</v>
      </c>
      <c r="K44">
        <v>5983992.7455711002</v>
      </c>
      <c r="L44">
        <v>2045451.35607338</v>
      </c>
      <c r="M44">
        <v>0.83675880989931595</v>
      </c>
      <c r="N44">
        <v>1.71828182845904</v>
      </c>
      <c r="O44">
        <v>631406.76496574702</v>
      </c>
      <c r="P44">
        <v>0.21423325125085799</v>
      </c>
      <c r="Q44">
        <v>3.8553356378928401</v>
      </c>
      <c r="R44">
        <v>28303.270758760598</v>
      </c>
      <c r="S44">
        <v>7.1357024164090896</v>
      </c>
      <c r="T44">
        <v>3.72182145453958</v>
      </c>
      <c r="U44">
        <v>0</v>
      </c>
      <c r="V44">
        <v>0</v>
      </c>
      <c r="W44">
        <v>0</v>
      </c>
      <c r="X44">
        <v>1.27645194869662E-2</v>
      </c>
      <c r="Y44">
        <v>0</v>
      </c>
      <c r="Z44">
        <v>2250871.1147696502</v>
      </c>
      <c r="AA44">
        <v>1176492.9086498399</v>
      </c>
      <c r="AB44">
        <v>0</v>
      </c>
      <c r="AC44">
        <v>241484.84910974701</v>
      </c>
      <c r="AD44">
        <v>-1020961.49982755</v>
      </c>
      <c r="AE44">
        <v>3317929.0773530202</v>
      </c>
      <c r="AF44">
        <v>-370828.57442451199</v>
      </c>
      <c r="AG44">
        <v>-55270.936795736299</v>
      </c>
      <c r="AH44">
        <v>53911.110963569001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5552027.5159192802</v>
      </c>
      <c r="AO44">
        <v>5622934.50345378</v>
      </c>
      <c r="AP44">
        <v>12284336.4965462</v>
      </c>
      <c r="AQ44">
        <v>4015598.9999999902</v>
      </c>
      <c r="AR44">
        <v>21922870</v>
      </c>
      <c r="AS44"/>
      <c r="AT44"/>
    </row>
    <row r="45" spans="1:46" x14ac:dyDescent="0.25">
      <c r="A45" t="str">
        <f t="shared" si="0"/>
        <v>0_3_2009</v>
      </c>
      <c r="B45">
        <v>0</v>
      </c>
      <c r="C45">
        <v>3</v>
      </c>
      <c r="D45" s="161">
        <v>2009</v>
      </c>
      <c r="E45">
        <v>235398184</v>
      </c>
      <c r="F45">
        <v>298120651</v>
      </c>
      <c r="G45">
        <v>265912325</v>
      </c>
      <c r="H45">
        <v>271144146.99999899</v>
      </c>
      <c r="I45">
        <v>-8016519.0000000196</v>
      </c>
      <c r="J45">
        <v>267340372.310572</v>
      </c>
      <c r="K45">
        <v>-6922599.2482004398</v>
      </c>
      <c r="L45">
        <v>2019529.28840738</v>
      </c>
      <c r="M45">
        <v>0.87880583809795099</v>
      </c>
      <c r="N45">
        <v>1.71828182845904</v>
      </c>
      <c r="O45">
        <v>609605.28005366505</v>
      </c>
      <c r="P45">
        <v>0.22081464924976299</v>
      </c>
      <c r="Q45">
        <v>2.7863624188910401</v>
      </c>
      <c r="R45">
        <v>26722.041273401599</v>
      </c>
      <c r="S45">
        <v>7.1784159489522601</v>
      </c>
      <c r="T45">
        <v>3.7187435167299299</v>
      </c>
      <c r="U45">
        <v>0</v>
      </c>
      <c r="V45">
        <v>0</v>
      </c>
      <c r="W45">
        <v>0</v>
      </c>
      <c r="X45">
        <v>1.20461252156473E-2</v>
      </c>
      <c r="Y45">
        <v>0</v>
      </c>
      <c r="Z45">
        <v>1894550.1792927601</v>
      </c>
      <c r="AA45">
        <v>-4100249.7306567598</v>
      </c>
      <c r="AB45">
        <v>0</v>
      </c>
      <c r="AC45">
        <v>-240104.24157392199</v>
      </c>
      <c r="AD45">
        <v>1741671.6414742901</v>
      </c>
      <c r="AE45">
        <v>-9663538.6387357209</v>
      </c>
      <c r="AF45">
        <v>3068873.7139888601</v>
      </c>
      <c r="AG45">
        <v>245521.383378414</v>
      </c>
      <c r="AH45">
        <v>74105.860259989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-6913273.5206904504</v>
      </c>
      <c r="AO45">
        <v>-7018355.0904806601</v>
      </c>
      <c r="AP45">
        <v>-961176.90951936203</v>
      </c>
      <c r="AQ45">
        <v>13248340.999999899</v>
      </c>
      <c r="AR45">
        <v>5268808.99999996</v>
      </c>
      <c r="AS45"/>
      <c r="AT45"/>
    </row>
    <row r="46" spans="1:46" x14ac:dyDescent="0.25">
      <c r="A46" t="str">
        <f t="shared" si="0"/>
        <v>0_3_2010</v>
      </c>
      <c r="B46">
        <v>0</v>
      </c>
      <c r="C46">
        <v>3</v>
      </c>
      <c r="D46" s="161">
        <v>2010</v>
      </c>
      <c r="E46">
        <v>237168721</v>
      </c>
      <c r="F46">
        <v>301099961</v>
      </c>
      <c r="G46">
        <v>271144146.99999899</v>
      </c>
      <c r="H46">
        <v>275991775</v>
      </c>
      <c r="I46">
        <v>3077091.0000000098</v>
      </c>
      <c r="J46">
        <v>277607529.99519402</v>
      </c>
      <c r="K46">
        <v>8058716.1510441899</v>
      </c>
      <c r="L46">
        <v>1978915.2493904701</v>
      </c>
      <c r="M46">
        <v>0.86119251401601804</v>
      </c>
      <c r="N46">
        <v>1.71828182845904</v>
      </c>
      <c r="O46">
        <v>612874.20691296004</v>
      </c>
      <c r="P46">
        <v>0.223300400096271</v>
      </c>
      <c r="Q46">
        <v>3.2463067363760798</v>
      </c>
      <c r="R46">
        <v>26688.256039153999</v>
      </c>
      <c r="S46">
        <v>7.4350733284934201</v>
      </c>
      <c r="T46">
        <v>4.0766241097197602</v>
      </c>
      <c r="U46">
        <v>0</v>
      </c>
      <c r="V46">
        <v>0</v>
      </c>
      <c r="W46">
        <v>0</v>
      </c>
      <c r="X46">
        <v>2.8423094628907599E-2</v>
      </c>
      <c r="Y46">
        <v>0</v>
      </c>
      <c r="Z46">
        <v>814946.94472940103</v>
      </c>
      <c r="AA46">
        <v>1464044.4350574999</v>
      </c>
      <c r="AB46">
        <v>0</v>
      </c>
      <c r="AC46">
        <v>523189.01397853799</v>
      </c>
      <c r="AD46">
        <v>740308.83381594496</v>
      </c>
      <c r="AE46">
        <v>4658938.6358260298</v>
      </c>
      <c r="AF46">
        <v>-175506.046666779</v>
      </c>
      <c r="AG46">
        <v>741119.62183222501</v>
      </c>
      <c r="AH46">
        <v>-591199.007071133</v>
      </c>
      <c r="AI46">
        <v>0</v>
      </c>
      <c r="AJ46">
        <v>0</v>
      </c>
      <c r="AK46">
        <v>0</v>
      </c>
      <c r="AL46">
        <v>31405.436439855999</v>
      </c>
      <c r="AM46">
        <v>0</v>
      </c>
      <c r="AN46">
        <v>8166014.3733458901</v>
      </c>
      <c r="AO46">
        <v>8368551.6714280397</v>
      </c>
      <c r="AP46">
        <v>-5263481.6714280201</v>
      </c>
      <c r="AQ46">
        <v>1770537</v>
      </c>
      <c r="AR46">
        <v>4875607.0000000102</v>
      </c>
      <c r="AS46"/>
      <c r="AT46"/>
    </row>
    <row r="47" spans="1:46" x14ac:dyDescent="0.25">
      <c r="A47" t="str">
        <f t="shared" si="0"/>
        <v>0_3_2011</v>
      </c>
      <c r="B47">
        <v>0</v>
      </c>
      <c r="C47">
        <v>3</v>
      </c>
      <c r="D47" s="161">
        <v>2011</v>
      </c>
      <c r="E47">
        <v>238441735</v>
      </c>
      <c r="F47">
        <v>302346992</v>
      </c>
      <c r="G47">
        <v>275991775</v>
      </c>
      <c r="H47">
        <v>293951540</v>
      </c>
      <c r="I47">
        <v>16686751</v>
      </c>
      <c r="J47">
        <v>286675287.84740198</v>
      </c>
      <c r="K47">
        <v>8358563.3974785004</v>
      </c>
      <c r="L47">
        <v>1946387.8468207</v>
      </c>
      <c r="M47">
        <v>0.82689773679198897</v>
      </c>
      <c r="N47">
        <v>1.71828182845904</v>
      </c>
      <c r="O47">
        <v>614648.46434809605</v>
      </c>
      <c r="P47">
        <v>0.215608017051509</v>
      </c>
      <c r="Q47">
        <v>3.9898887004223398</v>
      </c>
      <c r="R47">
        <v>26432.954663786499</v>
      </c>
      <c r="S47">
        <v>7.4899764906927802</v>
      </c>
      <c r="T47">
        <v>3.9427737757402199</v>
      </c>
      <c r="U47">
        <v>0</v>
      </c>
      <c r="V47">
        <v>0</v>
      </c>
      <c r="W47">
        <v>0</v>
      </c>
      <c r="X47">
        <v>2.8271346876418201E-2</v>
      </c>
      <c r="Y47">
        <v>0</v>
      </c>
      <c r="Z47">
        <v>-330021.14817329001</v>
      </c>
      <c r="AA47">
        <v>2573294.5513733798</v>
      </c>
      <c r="AB47">
        <v>0</v>
      </c>
      <c r="AC47">
        <v>398964.46957382298</v>
      </c>
      <c r="AD47">
        <v>-1776459.2389151701</v>
      </c>
      <c r="AE47">
        <v>6731221.1681235395</v>
      </c>
      <c r="AF47">
        <v>365056.24965065601</v>
      </c>
      <c r="AG47">
        <v>276885.48960639897</v>
      </c>
      <c r="AH47">
        <v>178903.31708982101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8347606.8506384296</v>
      </c>
      <c r="AO47">
        <v>8364572.3656884702</v>
      </c>
      <c r="AP47">
        <v>8239657.6343115298</v>
      </c>
      <c r="AQ47">
        <v>1273013.99999999</v>
      </c>
      <c r="AR47">
        <v>17877244</v>
      </c>
      <c r="AS47"/>
      <c r="AT47"/>
    </row>
    <row r="48" spans="1:46" x14ac:dyDescent="0.25">
      <c r="A48" t="str">
        <f t="shared" si="0"/>
        <v>0_3_2012</v>
      </c>
      <c r="B48">
        <v>0</v>
      </c>
      <c r="C48">
        <v>3</v>
      </c>
      <c r="D48" s="161">
        <v>2012</v>
      </c>
      <c r="E48">
        <v>244651063</v>
      </c>
      <c r="F48">
        <v>308556320</v>
      </c>
      <c r="G48">
        <v>293951540</v>
      </c>
      <c r="H48">
        <v>308556319.99999899</v>
      </c>
      <c r="I48">
        <v>8395451.9999998994</v>
      </c>
      <c r="J48">
        <v>292168681.13962501</v>
      </c>
      <c r="K48">
        <v>-1419596.4617619901</v>
      </c>
      <c r="L48">
        <v>1935564.7547657499</v>
      </c>
      <c r="M48">
        <v>0.82821757692531495</v>
      </c>
      <c r="N48">
        <v>1.71828182845904</v>
      </c>
      <c r="O48">
        <v>608223.96752153302</v>
      </c>
      <c r="P48">
        <v>0.20287939749310699</v>
      </c>
      <c r="Q48">
        <v>3.99676458590372</v>
      </c>
      <c r="R48">
        <v>25928.146323228299</v>
      </c>
      <c r="S48">
        <v>7.33093904795337</v>
      </c>
      <c r="T48">
        <v>3.7964745491418501</v>
      </c>
      <c r="U48">
        <v>0</v>
      </c>
      <c r="V48">
        <v>0</v>
      </c>
      <c r="W48">
        <v>0</v>
      </c>
      <c r="X48">
        <v>3.8681875663871497E-2</v>
      </c>
      <c r="Y48">
        <v>0</v>
      </c>
      <c r="Z48">
        <v>618990.580123491</v>
      </c>
      <c r="AA48">
        <v>-333699.22085530299</v>
      </c>
      <c r="AB48">
        <v>0</v>
      </c>
      <c r="AC48">
        <v>527618.99746308499</v>
      </c>
      <c r="AD48">
        <v>-2862867.53128123</v>
      </c>
      <c r="AE48">
        <v>71027.945763236406</v>
      </c>
      <c r="AF48">
        <v>1077565.24871882</v>
      </c>
      <c r="AG48">
        <v>-324039.43236166501</v>
      </c>
      <c r="AH48">
        <v>253312.72833971801</v>
      </c>
      <c r="AI48">
        <v>0</v>
      </c>
      <c r="AJ48">
        <v>0</v>
      </c>
      <c r="AK48">
        <v>0</v>
      </c>
      <c r="AL48">
        <v>20389.694500931098</v>
      </c>
      <c r="AM48">
        <v>0</v>
      </c>
      <c r="AN48">
        <v>-885453.61173562403</v>
      </c>
      <c r="AO48">
        <v>-714056.33860502695</v>
      </c>
      <c r="AP48">
        <v>9077622.3386049308</v>
      </c>
      <c r="AQ48">
        <v>6209327.9999999898</v>
      </c>
      <c r="AR48">
        <v>14572893.999999899</v>
      </c>
      <c r="AS48"/>
      <c r="AT48"/>
    </row>
    <row r="49" spans="1:46" x14ac:dyDescent="0.25">
      <c r="A49" t="str">
        <f t="shared" si="0"/>
        <v>0_3_2013</v>
      </c>
      <c r="B49">
        <v>0</v>
      </c>
      <c r="C49">
        <v>3</v>
      </c>
      <c r="D49" s="161">
        <v>2013</v>
      </c>
      <c r="E49">
        <v>244651063</v>
      </c>
      <c r="F49">
        <v>308556320</v>
      </c>
      <c r="G49">
        <v>308556319.99999899</v>
      </c>
      <c r="H49">
        <v>305701207</v>
      </c>
      <c r="I49">
        <v>-2855112.9999998701</v>
      </c>
      <c r="J49">
        <v>287337456.65823102</v>
      </c>
      <c r="K49">
        <v>-4831224.48139452</v>
      </c>
      <c r="L49">
        <v>1946060.67257579</v>
      </c>
      <c r="M49">
        <v>0.88674250938854704</v>
      </c>
      <c r="N49">
        <v>1.71828182845904</v>
      </c>
      <c r="O49">
        <v>617901.40567327396</v>
      </c>
      <c r="P49">
        <v>0.20234804564720699</v>
      </c>
      <c r="Q49">
        <v>3.8467504249086302</v>
      </c>
      <c r="R49">
        <v>25948.276808231301</v>
      </c>
      <c r="S49">
        <v>7.3388802978969201</v>
      </c>
      <c r="T49">
        <v>3.7100248896118599</v>
      </c>
      <c r="U49">
        <v>0</v>
      </c>
      <c r="V49">
        <v>0</v>
      </c>
      <c r="W49">
        <v>0</v>
      </c>
      <c r="X49">
        <v>3.8681875663871497E-2</v>
      </c>
      <c r="Y49">
        <v>0</v>
      </c>
      <c r="Z49">
        <v>1413559.2103143099</v>
      </c>
      <c r="AA49">
        <v>-6233784.8232903201</v>
      </c>
      <c r="AB49">
        <v>0</v>
      </c>
      <c r="AC49">
        <v>916014.62158751104</v>
      </c>
      <c r="AD49">
        <v>-121019.498916827</v>
      </c>
      <c r="AE49">
        <v>-1395129.2106236999</v>
      </c>
      <c r="AF49">
        <v>-21138.990065313901</v>
      </c>
      <c r="AG49">
        <v>98487.504336219397</v>
      </c>
      <c r="AH49">
        <v>213890.497776017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-5080432.0831161402</v>
      </c>
      <c r="AO49">
        <v>-5078738.9613251099</v>
      </c>
      <c r="AP49">
        <v>2287018.9613252301</v>
      </c>
      <c r="AQ49">
        <v>0</v>
      </c>
      <c r="AR49">
        <v>-2791719.9999998701</v>
      </c>
      <c r="AS49"/>
      <c r="AT49"/>
    </row>
    <row r="50" spans="1:46" x14ac:dyDescent="0.25">
      <c r="A50" t="str">
        <f t="shared" si="0"/>
        <v>0_3_2014</v>
      </c>
      <c r="B50">
        <v>0</v>
      </c>
      <c r="C50">
        <v>3</v>
      </c>
      <c r="D50" s="161">
        <v>2014</v>
      </c>
      <c r="E50">
        <v>244651063</v>
      </c>
      <c r="F50">
        <v>308556320</v>
      </c>
      <c r="G50">
        <v>305701207</v>
      </c>
      <c r="H50">
        <v>305480098</v>
      </c>
      <c r="I50">
        <v>-221109.00000005399</v>
      </c>
      <c r="J50">
        <v>288746969.17272103</v>
      </c>
      <c r="K50">
        <v>1409512.51449022</v>
      </c>
      <c r="L50">
        <v>1979471.6415816301</v>
      </c>
      <c r="M50">
        <v>0.87558638487103202</v>
      </c>
      <c r="N50">
        <v>1.71828182845904</v>
      </c>
      <c r="O50">
        <v>622817.90920902696</v>
      </c>
      <c r="P50">
        <v>0.199736608861838</v>
      </c>
      <c r="Q50">
        <v>3.63380642695265</v>
      </c>
      <c r="R50">
        <v>26285.550477232198</v>
      </c>
      <c r="S50">
        <v>7.44553066439346</v>
      </c>
      <c r="T50">
        <v>3.87627722590357</v>
      </c>
      <c r="U50">
        <v>0</v>
      </c>
      <c r="V50">
        <v>0</v>
      </c>
      <c r="W50">
        <v>0</v>
      </c>
      <c r="X50">
        <v>5.6456685005288498E-2</v>
      </c>
      <c r="Y50">
        <v>0</v>
      </c>
      <c r="Z50">
        <v>4219238.9793786202</v>
      </c>
      <c r="AA50">
        <v>457118.441467545</v>
      </c>
      <c r="AB50">
        <v>0</v>
      </c>
      <c r="AC50">
        <v>552783.819185831</v>
      </c>
      <c r="AD50">
        <v>-677045.73529521399</v>
      </c>
      <c r="AE50">
        <v>-2048697.11270637</v>
      </c>
      <c r="AF50">
        <v>-930545.15897243295</v>
      </c>
      <c r="AG50">
        <v>120346.50051126401</v>
      </c>
      <c r="AH50">
        <v>-373103.62025569699</v>
      </c>
      <c r="AI50">
        <v>0</v>
      </c>
      <c r="AJ50">
        <v>0</v>
      </c>
      <c r="AK50">
        <v>0</v>
      </c>
      <c r="AL50">
        <v>47068.361793861797</v>
      </c>
      <c r="AM50">
        <v>0</v>
      </c>
      <c r="AN50">
        <v>1368669.8967025101</v>
      </c>
      <c r="AO50">
        <v>1465855.27271004</v>
      </c>
      <c r="AP50">
        <v>-1634606.27271009</v>
      </c>
      <c r="AQ50">
        <v>0</v>
      </c>
      <c r="AR50">
        <v>-168751.00000005201</v>
      </c>
      <c r="AS50"/>
      <c r="AT50"/>
    </row>
    <row r="51" spans="1:46" x14ac:dyDescent="0.25">
      <c r="A51" t="str">
        <f t="shared" si="0"/>
        <v>0_3_2015</v>
      </c>
      <c r="B51">
        <v>0</v>
      </c>
      <c r="C51">
        <v>3</v>
      </c>
      <c r="D51" s="161">
        <v>2015</v>
      </c>
      <c r="E51">
        <v>244651063</v>
      </c>
      <c r="F51">
        <v>308556320</v>
      </c>
      <c r="G51">
        <v>305480098</v>
      </c>
      <c r="H51">
        <v>293875997</v>
      </c>
      <c r="I51">
        <v>-11604101</v>
      </c>
      <c r="J51">
        <v>273276088.23315001</v>
      </c>
      <c r="K51">
        <v>-15470880.939571301</v>
      </c>
      <c r="L51">
        <v>2031768.2667340201</v>
      </c>
      <c r="M51">
        <v>0.92610744089206498</v>
      </c>
      <c r="N51">
        <v>1.71828182845904</v>
      </c>
      <c r="O51">
        <v>628390.24457361503</v>
      </c>
      <c r="P51">
        <v>0.19673814729922501</v>
      </c>
      <c r="Q51">
        <v>2.6341108998418701</v>
      </c>
      <c r="R51">
        <v>27172.0242436115</v>
      </c>
      <c r="S51">
        <v>7.2637074674622797</v>
      </c>
      <c r="T51">
        <v>3.8998559605686198</v>
      </c>
      <c r="U51">
        <v>0</v>
      </c>
      <c r="V51">
        <v>0.108852948823044</v>
      </c>
      <c r="W51">
        <v>0</v>
      </c>
      <c r="X51">
        <v>0.116648771724323</v>
      </c>
      <c r="Y51">
        <v>0</v>
      </c>
      <c r="Z51">
        <v>4067991.7939074701</v>
      </c>
      <c r="AA51">
        <v>-3910989.6937868102</v>
      </c>
      <c r="AB51">
        <v>0</v>
      </c>
      <c r="AC51">
        <v>633865.272248558</v>
      </c>
      <c r="AD51">
        <v>-874925.20639056806</v>
      </c>
      <c r="AE51">
        <v>-10919293.1532524</v>
      </c>
      <c r="AF51">
        <v>-2106732.4664892</v>
      </c>
      <c r="AG51">
        <v>-463659.67662694701</v>
      </c>
      <c r="AH51">
        <v>27355.974253954901</v>
      </c>
      <c r="AI51">
        <v>0</v>
      </c>
      <c r="AJ51">
        <v>-3218217.5200014198</v>
      </c>
      <c r="AK51">
        <v>0</v>
      </c>
      <c r="AL51">
        <v>117476.89096316999</v>
      </c>
      <c r="AM51">
        <v>0</v>
      </c>
      <c r="AN51">
        <v>-16468325.5940555</v>
      </c>
      <c r="AO51">
        <v>-16275768.2034459</v>
      </c>
      <c r="AP51">
        <v>4740067.2034459198</v>
      </c>
      <c r="AQ51">
        <v>0</v>
      </c>
      <c r="AR51">
        <v>-11535701</v>
      </c>
      <c r="AS51"/>
      <c r="AT51"/>
    </row>
    <row r="52" spans="1:46" x14ac:dyDescent="0.25">
      <c r="A52" t="str">
        <f t="shared" si="0"/>
        <v>0_3_2016</v>
      </c>
      <c r="B52">
        <v>0</v>
      </c>
      <c r="C52">
        <v>3</v>
      </c>
      <c r="D52" s="161">
        <v>2016</v>
      </c>
      <c r="E52">
        <v>244651063</v>
      </c>
      <c r="F52">
        <v>308556320</v>
      </c>
      <c r="G52">
        <v>293875997</v>
      </c>
      <c r="H52">
        <v>275294854</v>
      </c>
      <c r="I52">
        <v>-18581142.999999899</v>
      </c>
      <c r="J52">
        <v>266001327.22699901</v>
      </c>
      <c r="K52">
        <v>-7274761.0061508399</v>
      </c>
      <c r="L52">
        <v>2070163.5346603</v>
      </c>
      <c r="M52">
        <v>0.98231499881384798</v>
      </c>
      <c r="N52">
        <v>1.71828182845904</v>
      </c>
      <c r="O52">
        <v>633203.89148553996</v>
      </c>
      <c r="P52">
        <v>0.20067080188470501</v>
      </c>
      <c r="Q52">
        <v>2.3486757765466901</v>
      </c>
      <c r="R52">
        <v>27560.696767792098</v>
      </c>
      <c r="S52">
        <v>7.0910426864023099</v>
      </c>
      <c r="T52">
        <v>4.4601404866979797</v>
      </c>
      <c r="U52">
        <v>0</v>
      </c>
      <c r="V52">
        <v>0.187753131117291</v>
      </c>
      <c r="W52">
        <v>0</v>
      </c>
      <c r="X52">
        <v>0.19620894514568199</v>
      </c>
      <c r="Y52">
        <v>0</v>
      </c>
      <c r="Z52">
        <v>2712842.5058378801</v>
      </c>
      <c r="AA52">
        <v>-4286695.70161865</v>
      </c>
      <c r="AB52">
        <v>0</v>
      </c>
      <c r="AC52">
        <v>582942.42578342999</v>
      </c>
      <c r="AD52">
        <v>1255833.10488853</v>
      </c>
      <c r="AE52">
        <v>-3544990.92572502</v>
      </c>
      <c r="AF52">
        <v>-813595.39186000905</v>
      </c>
      <c r="AG52">
        <v>-357271.813605264</v>
      </c>
      <c r="AH52">
        <v>-1208581.0211621299</v>
      </c>
      <c r="AI52">
        <v>0</v>
      </c>
      <c r="AJ52">
        <v>-2270717.8312732298</v>
      </c>
      <c r="AK52">
        <v>0</v>
      </c>
      <c r="AL52">
        <v>186092.40742660401</v>
      </c>
      <c r="AM52">
        <v>0</v>
      </c>
      <c r="AN52">
        <v>-7657624.3300978998</v>
      </c>
      <c r="AO52">
        <v>-7482566.2232373897</v>
      </c>
      <c r="AP52">
        <v>-11005364.7767625</v>
      </c>
      <c r="AQ52">
        <v>0</v>
      </c>
      <c r="AR52">
        <v>-18487930.999999899</v>
      </c>
      <c r="AS52"/>
      <c r="AT52"/>
    </row>
    <row r="53" spans="1:46" x14ac:dyDescent="0.25">
      <c r="A53" t="str">
        <f t="shared" si="0"/>
        <v>0_3_2017</v>
      </c>
      <c r="B53">
        <v>0</v>
      </c>
      <c r="C53">
        <v>3</v>
      </c>
      <c r="D53" s="161">
        <v>2017</v>
      </c>
      <c r="E53">
        <v>244651063</v>
      </c>
      <c r="F53">
        <v>308556320</v>
      </c>
      <c r="G53">
        <v>275294854</v>
      </c>
      <c r="H53">
        <v>266796306</v>
      </c>
      <c r="I53">
        <v>-8498547.9999999907</v>
      </c>
      <c r="J53">
        <v>266488931.388574</v>
      </c>
      <c r="K53">
        <v>1303643.0229364799</v>
      </c>
      <c r="L53">
        <v>2092519.58216083</v>
      </c>
      <c r="M53">
        <v>0.97553444358584496</v>
      </c>
      <c r="N53">
        <v>1.71828182845904</v>
      </c>
      <c r="O53">
        <v>637940.464880354</v>
      </c>
      <c r="P53">
        <v>0.19912958800177799</v>
      </c>
      <c r="Q53">
        <v>2.5615476818083498</v>
      </c>
      <c r="R53">
        <v>27766.121232206599</v>
      </c>
      <c r="S53">
        <v>7.0528773145489101</v>
      </c>
      <c r="T53">
        <v>4.7619152118705497</v>
      </c>
      <c r="U53">
        <v>0</v>
      </c>
      <c r="V53">
        <v>0.29920502960988299</v>
      </c>
      <c r="W53">
        <v>0</v>
      </c>
      <c r="X53">
        <v>0.42140254669565802</v>
      </c>
      <c r="Y53">
        <v>0</v>
      </c>
      <c r="Z53">
        <v>2136524.6434188602</v>
      </c>
      <c r="AA53">
        <v>501225.04391012201</v>
      </c>
      <c r="AB53">
        <v>0</v>
      </c>
      <c r="AC53">
        <v>494895.54960136599</v>
      </c>
      <c r="AD53">
        <v>-178097.64082568799</v>
      </c>
      <c r="AE53">
        <v>2544591.9592144801</v>
      </c>
      <c r="AF53">
        <v>-680063.24111077702</v>
      </c>
      <c r="AG53">
        <v>-108001.32356233</v>
      </c>
      <c r="AH53">
        <v>-587089.569157716</v>
      </c>
      <c r="AI53">
        <v>0</v>
      </c>
      <c r="AJ53">
        <v>-3060312.18313597</v>
      </c>
      <c r="AK53">
        <v>0</v>
      </c>
      <c r="AL53">
        <v>436879.04523107101</v>
      </c>
      <c r="AM53">
        <v>0</v>
      </c>
      <c r="AN53">
        <v>1490077.54138906</v>
      </c>
      <c r="AO53">
        <v>1432402.52603908</v>
      </c>
      <c r="AP53">
        <v>-9826116.5260390807</v>
      </c>
      <c r="AQ53">
        <v>0</v>
      </c>
      <c r="AR53">
        <v>-8393714</v>
      </c>
      <c r="AS53"/>
      <c r="AT53"/>
    </row>
    <row r="54" spans="1:46" x14ac:dyDescent="0.25">
      <c r="A54" t="str">
        <f t="shared" si="0"/>
        <v>0_3_2018</v>
      </c>
      <c r="B54">
        <v>0</v>
      </c>
      <c r="C54">
        <v>3</v>
      </c>
      <c r="D54" s="161">
        <v>2018</v>
      </c>
      <c r="E54">
        <v>244651063</v>
      </c>
      <c r="F54">
        <v>308556320</v>
      </c>
      <c r="G54">
        <v>266796306</v>
      </c>
      <c r="H54">
        <v>263469331</v>
      </c>
      <c r="I54">
        <v>-3326975.00000002</v>
      </c>
      <c r="J54">
        <v>266197763.111056</v>
      </c>
      <c r="K54">
        <v>-1110895.11662077</v>
      </c>
      <c r="L54">
        <v>2110597.3381989901</v>
      </c>
      <c r="M54">
        <v>0.97569250120411</v>
      </c>
      <c r="N54">
        <v>1.71828182845904</v>
      </c>
      <c r="O54">
        <v>643261.456961027</v>
      </c>
      <c r="P54">
        <v>0.199048693555371</v>
      </c>
      <c r="Q54">
        <v>2.8183435351760502</v>
      </c>
      <c r="R54">
        <v>28105.315492605201</v>
      </c>
      <c r="S54">
        <v>6.9794359227421401</v>
      </c>
      <c r="T54">
        <v>5.1283173872823102</v>
      </c>
      <c r="U54">
        <v>0</v>
      </c>
      <c r="V54">
        <v>0.49127887190703101</v>
      </c>
      <c r="W54">
        <v>0</v>
      </c>
      <c r="X54">
        <v>0.57605336462404799</v>
      </c>
      <c r="Y54">
        <v>6.7187175884046699E-2</v>
      </c>
      <c r="Z54">
        <v>2262115.6102690399</v>
      </c>
      <c r="AA54">
        <v>888101.99015683495</v>
      </c>
      <c r="AB54">
        <v>0</v>
      </c>
      <c r="AC54">
        <v>520905.52629163198</v>
      </c>
      <c r="AD54">
        <v>-265220.14110439498</v>
      </c>
      <c r="AE54">
        <v>2789911.3543839599</v>
      </c>
      <c r="AF54">
        <v>-792094.786155415</v>
      </c>
      <c r="AG54">
        <v>-146885.66275518699</v>
      </c>
      <c r="AH54">
        <v>-723577.45463991596</v>
      </c>
      <c r="AI54">
        <v>0</v>
      </c>
      <c r="AJ54">
        <v>-5067883.9970217599</v>
      </c>
      <c r="AK54">
        <v>0</v>
      </c>
      <c r="AL54">
        <v>300364.23737178103</v>
      </c>
      <c r="AM54">
        <v>-1239811.6634106201</v>
      </c>
      <c r="AN54">
        <v>-1406207.2956323901</v>
      </c>
      <c r="AO54">
        <v>-1420976.01630974</v>
      </c>
      <c r="AP54">
        <v>-1810304.98369027</v>
      </c>
      <c r="AQ54">
        <v>0</v>
      </c>
      <c r="AR54">
        <v>-3231281.00000002</v>
      </c>
      <c r="AS54"/>
      <c r="AT54"/>
    </row>
    <row r="55" spans="1:46" x14ac:dyDescent="0.25">
      <c r="A55" t="str">
        <f t="shared" ref="A55:A59" si="1">CONCATENATE(B55,"_",C55,"_",D55)</f>
        <v>0_10_2002</v>
      </c>
      <c r="B55">
        <v>0</v>
      </c>
      <c r="C55">
        <v>10</v>
      </c>
      <c r="D55" s="161">
        <v>2002</v>
      </c>
      <c r="E55">
        <v>1201007994</v>
      </c>
      <c r="F55">
        <v>1032661299</v>
      </c>
      <c r="G55">
        <v>0</v>
      </c>
      <c r="H55">
        <v>1201007994</v>
      </c>
      <c r="I55">
        <v>0</v>
      </c>
      <c r="J55">
        <v>1124961860.2135601</v>
      </c>
      <c r="K55">
        <v>0</v>
      </c>
      <c r="L55">
        <v>253905652</v>
      </c>
      <c r="M55">
        <v>0.97956348559999995</v>
      </c>
      <c r="N55">
        <v>0</v>
      </c>
      <c r="O55">
        <v>25697520.3899999</v>
      </c>
      <c r="P55">
        <v>0.70319922136740198</v>
      </c>
      <c r="Q55">
        <v>1.974</v>
      </c>
      <c r="R55">
        <v>42439.074999999903</v>
      </c>
      <c r="S55">
        <v>31.709999999999901</v>
      </c>
      <c r="T55">
        <v>3.5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1201007994</v>
      </c>
      <c r="AR55">
        <v>1201007994</v>
      </c>
      <c r="AS55"/>
      <c r="AT55"/>
    </row>
    <row r="56" spans="1:46" x14ac:dyDescent="0.25">
      <c r="A56" t="str">
        <f t="shared" si="1"/>
        <v>0_10_2003</v>
      </c>
      <c r="B56">
        <v>0</v>
      </c>
      <c r="C56">
        <v>10</v>
      </c>
      <c r="D56" s="161">
        <v>2003</v>
      </c>
      <c r="E56">
        <v>1201007994</v>
      </c>
      <c r="F56">
        <v>1032661299</v>
      </c>
      <c r="G56">
        <v>1201007994</v>
      </c>
      <c r="H56">
        <v>1127691152.99999</v>
      </c>
      <c r="I56">
        <v>-73316841.000001907</v>
      </c>
      <c r="J56">
        <v>1034675670.68764</v>
      </c>
      <c r="K56">
        <v>-90286189.525918394</v>
      </c>
      <c r="L56">
        <v>232535028.99999899</v>
      </c>
      <c r="M56">
        <v>1.1512130358199999</v>
      </c>
      <c r="N56">
        <v>0</v>
      </c>
      <c r="O56">
        <v>26042245.269999899</v>
      </c>
      <c r="P56">
        <v>0.70198121073034003</v>
      </c>
      <c r="Q56">
        <v>2.2467999999999901</v>
      </c>
      <c r="R56">
        <v>41148.635000000002</v>
      </c>
      <c r="S56">
        <v>31.36</v>
      </c>
      <c r="T56">
        <v>3.5</v>
      </c>
      <c r="U56">
        <v>0</v>
      </c>
      <c r="V56">
        <v>0</v>
      </c>
      <c r="W56">
        <v>0</v>
      </c>
      <c r="X56">
        <v>0</v>
      </c>
      <c r="Y56">
        <v>0</v>
      </c>
      <c r="Z56">
        <v>-62092717.963869698</v>
      </c>
      <c r="AA56">
        <v>-57352879.1722802</v>
      </c>
      <c r="AB56">
        <v>0</v>
      </c>
      <c r="AC56">
        <v>3761168.6650854601</v>
      </c>
      <c r="AD56">
        <v>-1424259.5765911799</v>
      </c>
      <c r="AE56">
        <v>15819928.0346194</v>
      </c>
      <c r="AF56">
        <v>8225751.0863232398</v>
      </c>
      <c r="AG56">
        <v>-4191972.0694140699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-97254980.996126905</v>
      </c>
      <c r="AO56">
        <v>-96389432.569600403</v>
      </c>
      <c r="AP56">
        <v>23072591.569598399</v>
      </c>
      <c r="AQ56">
        <v>0</v>
      </c>
      <c r="AR56">
        <v>-73316841.000001907</v>
      </c>
      <c r="AS56"/>
      <c r="AT56"/>
    </row>
    <row r="57" spans="1:46" x14ac:dyDescent="0.25">
      <c r="A57" t="str">
        <f t="shared" si="1"/>
        <v>0_10_2004</v>
      </c>
      <c r="B57">
        <v>0</v>
      </c>
      <c r="C57">
        <v>10</v>
      </c>
      <c r="D57" s="161">
        <v>2004</v>
      </c>
      <c r="E57">
        <v>1201007994</v>
      </c>
      <c r="F57">
        <v>1032661299</v>
      </c>
      <c r="G57">
        <v>1127691152.99999</v>
      </c>
      <c r="H57">
        <v>1109237034</v>
      </c>
      <c r="I57">
        <v>-18454118.999997798</v>
      </c>
      <c r="J57">
        <v>1068850989.60841</v>
      </c>
      <c r="K57">
        <v>34175318.920775399</v>
      </c>
      <c r="L57">
        <v>243107286.99999899</v>
      </c>
      <c r="M57">
        <v>1.20597552096</v>
      </c>
      <c r="N57">
        <v>0</v>
      </c>
      <c r="O57">
        <v>26563773.749999899</v>
      </c>
      <c r="P57">
        <v>0.69839341816490697</v>
      </c>
      <c r="Q57">
        <v>2.5669</v>
      </c>
      <c r="R57">
        <v>39531.589999999997</v>
      </c>
      <c r="S57">
        <v>31</v>
      </c>
      <c r="T57">
        <v>3.5</v>
      </c>
      <c r="U57">
        <v>0</v>
      </c>
      <c r="V57">
        <v>0</v>
      </c>
      <c r="W57">
        <v>0</v>
      </c>
      <c r="X57">
        <v>0</v>
      </c>
      <c r="Y57">
        <v>0</v>
      </c>
      <c r="Z57">
        <v>30682829.938284401</v>
      </c>
      <c r="AA57">
        <v>-16558157.8042407</v>
      </c>
      <c r="AB57">
        <v>0</v>
      </c>
      <c r="AC57">
        <v>5258972.0063760504</v>
      </c>
      <c r="AD57">
        <v>-3934672.10633846</v>
      </c>
      <c r="AE57">
        <v>15922006.8087279</v>
      </c>
      <c r="AF57">
        <v>10037960.513878301</v>
      </c>
      <c r="AG57">
        <v>-4048325.5725276601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37360613.784159899</v>
      </c>
      <c r="AO57">
        <v>37247618.640050702</v>
      </c>
      <c r="AP57">
        <v>-55701737.640048496</v>
      </c>
      <c r="AQ57">
        <v>0</v>
      </c>
      <c r="AR57">
        <v>-18454118.999997798</v>
      </c>
      <c r="AS57"/>
      <c r="AT57"/>
    </row>
    <row r="58" spans="1:46" x14ac:dyDescent="0.25">
      <c r="A58" t="str">
        <f t="shared" si="1"/>
        <v>0_10_2005</v>
      </c>
      <c r="B58">
        <v>0</v>
      </c>
      <c r="C58">
        <v>10</v>
      </c>
      <c r="D58" s="161">
        <v>2005</v>
      </c>
      <c r="E58">
        <v>1201007994</v>
      </c>
      <c r="F58">
        <v>1032661299</v>
      </c>
      <c r="G58">
        <v>1109237034</v>
      </c>
      <c r="H58">
        <v>1185413968.99999</v>
      </c>
      <c r="I58">
        <v>76176934.999997601</v>
      </c>
      <c r="J58">
        <v>1136803061.1198201</v>
      </c>
      <c r="K58">
        <v>67952071.511406407</v>
      </c>
      <c r="L58">
        <v>254087770.99999899</v>
      </c>
      <c r="M58">
        <v>1.1702642381999999</v>
      </c>
      <c r="N58">
        <v>0</v>
      </c>
      <c r="O58">
        <v>27081157.499999899</v>
      </c>
      <c r="P58">
        <v>0.69604989521012905</v>
      </c>
      <c r="Q58">
        <v>3.0314999999999901</v>
      </c>
      <c r="R58">
        <v>38116.919999999896</v>
      </c>
      <c r="S58">
        <v>30.68</v>
      </c>
      <c r="T58">
        <v>3.5</v>
      </c>
      <c r="U58">
        <v>0</v>
      </c>
      <c r="V58">
        <v>0</v>
      </c>
      <c r="W58">
        <v>0</v>
      </c>
      <c r="X58">
        <v>0</v>
      </c>
      <c r="Y58">
        <v>0</v>
      </c>
      <c r="Z58">
        <v>29984620.5116404</v>
      </c>
      <c r="AA58">
        <v>10704237.6731029</v>
      </c>
      <c r="AB58">
        <v>0</v>
      </c>
      <c r="AC58">
        <v>5032089.0874350397</v>
      </c>
      <c r="AD58">
        <v>-2529575.89089882</v>
      </c>
      <c r="AE58">
        <v>20437660.847026199</v>
      </c>
      <c r="AF58">
        <v>8971411.2572092507</v>
      </c>
      <c r="AG58">
        <v>-3540330.6057205698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69060112.879794493</v>
      </c>
      <c r="AO58">
        <v>70519609.365831897</v>
      </c>
      <c r="AP58">
        <v>5657325.6341656996</v>
      </c>
      <c r="AQ58">
        <v>0</v>
      </c>
      <c r="AR58">
        <v>76176934.999997601</v>
      </c>
      <c r="AS58"/>
      <c r="AT58"/>
    </row>
    <row r="59" spans="1:46" x14ac:dyDescent="0.25">
      <c r="A59" t="str">
        <f t="shared" si="1"/>
        <v>0_10_2006</v>
      </c>
      <c r="B59">
        <v>0</v>
      </c>
      <c r="C59">
        <v>10</v>
      </c>
      <c r="D59" s="161">
        <v>2006</v>
      </c>
      <c r="E59">
        <v>1201007994</v>
      </c>
      <c r="F59">
        <v>1032661299</v>
      </c>
      <c r="G59">
        <v>1185413968.99999</v>
      </c>
      <c r="H59">
        <v>1159540668.99999</v>
      </c>
      <c r="I59">
        <v>-25873299.999999501</v>
      </c>
      <c r="J59">
        <v>1152602877.2525101</v>
      </c>
      <c r="K59">
        <v>15799816.1326923</v>
      </c>
      <c r="L59">
        <v>252268421</v>
      </c>
      <c r="M59">
        <v>1.202828105</v>
      </c>
      <c r="N59">
        <v>0</v>
      </c>
      <c r="O59">
        <v>27655014.75</v>
      </c>
      <c r="P59">
        <v>0.70081421238459896</v>
      </c>
      <c r="Q59">
        <v>3.3499999999999899</v>
      </c>
      <c r="R59">
        <v>36028.75</v>
      </c>
      <c r="S59">
        <v>30.18</v>
      </c>
      <c r="T59">
        <v>3.7</v>
      </c>
      <c r="U59">
        <v>0</v>
      </c>
      <c r="V59">
        <v>0</v>
      </c>
      <c r="W59">
        <v>0</v>
      </c>
      <c r="X59">
        <v>0</v>
      </c>
      <c r="Y59">
        <v>0</v>
      </c>
      <c r="Z59">
        <v>-5132090.5830608504</v>
      </c>
      <c r="AA59">
        <v>-10343179.4672806</v>
      </c>
      <c r="AB59">
        <v>0</v>
      </c>
      <c r="AC59">
        <v>5846923.7128635002</v>
      </c>
      <c r="AD59">
        <v>5514787.4129189998</v>
      </c>
      <c r="AE59">
        <v>13516627.6483548</v>
      </c>
      <c r="AF59">
        <v>14855509.329469999</v>
      </c>
      <c r="AG59">
        <v>-5906351.9121990902</v>
      </c>
      <c r="AH59">
        <v>-1721735.29866612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16630490.842400599</v>
      </c>
      <c r="AO59">
        <v>16475433.073584</v>
      </c>
      <c r="AP59">
        <v>-42348733.073583499</v>
      </c>
      <c r="AQ59">
        <v>0</v>
      </c>
      <c r="AR59">
        <v>-25873299.999999501</v>
      </c>
      <c r="AS59"/>
      <c r="AT59"/>
    </row>
    <row r="60" spans="1:46" x14ac:dyDescent="0.25">
      <c r="A60" t="str">
        <f t="shared" si="0"/>
        <v>0_10_2007</v>
      </c>
      <c r="B60">
        <v>0</v>
      </c>
      <c r="C60">
        <v>10</v>
      </c>
      <c r="D60" s="161">
        <v>2007</v>
      </c>
      <c r="E60">
        <v>1201007994</v>
      </c>
      <c r="F60">
        <v>1032661299</v>
      </c>
      <c r="G60">
        <v>1159540668.99999</v>
      </c>
      <c r="H60">
        <v>1100711966.99999</v>
      </c>
      <c r="I60">
        <v>-58828702.000000402</v>
      </c>
      <c r="J60">
        <v>1157602727.92259</v>
      </c>
      <c r="K60">
        <v>4999850.67007541</v>
      </c>
      <c r="L60">
        <v>256261700.99999899</v>
      </c>
      <c r="M60">
        <v>1.2309854982699999</v>
      </c>
      <c r="N60">
        <v>0</v>
      </c>
      <c r="O60">
        <v>27714120</v>
      </c>
      <c r="P60">
        <v>0.69978105660465495</v>
      </c>
      <c r="Q60">
        <v>3.4605999999999901</v>
      </c>
      <c r="R60">
        <v>36660.58</v>
      </c>
      <c r="S60">
        <v>30.4</v>
      </c>
      <c r="T60">
        <v>3.6</v>
      </c>
      <c r="U60">
        <v>0</v>
      </c>
      <c r="V60">
        <v>0</v>
      </c>
      <c r="W60">
        <v>0</v>
      </c>
      <c r="X60">
        <v>0</v>
      </c>
      <c r="Y60">
        <v>0</v>
      </c>
      <c r="Z60">
        <v>11047724.040714899</v>
      </c>
      <c r="AA60">
        <v>-8634062.4344841596</v>
      </c>
      <c r="AB60">
        <v>0</v>
      </c>
      <c r="AC60">
        <v>581027.14585381804</v>
      </c>
      <c r="AD60">
        <v>-1166495.4853700299</v>
      </c>
      <c r="AE60">
        <v>4349193.8388188398</v>
      </c>
      <c r="AF60">
        <v>-4447413.2829488097</v>
      </c>
      <c r="AG60">
        <v>2551229.13602809</v>
      </c>
      <c r="AH60">
        <v>842996.43039933802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5124199.3890120396</v>
      </c>
      <c r="AO60">
        <v>5029945.9643021403</v>
      </c>
      <c r="AP60">
        <v>-63858647.964302599</v>
      </c>
      <c r="AQ60">
        <v>0</v>
      </c>
      <c r="AR60">
        <v>-58828702.000000402</v>
      </c>
      <c r="AS60"/>
      <c r="AT60"/>
    </row>
    <row r="61" spans="1:46" x14ac:dyDescent="0.25">
      <c r="A61" t="str">
        <f t="shared" si="0"/>
        <v>0_10_2008</v>
      </c>
      <c r="B61">
        <v>0</v>
      </c>
      <c r="C61">
        <v>10</v>
      </c>
      <c r="D61" s="161">
        <v>2008</v>
      </c>
      <c r="E61">
        <v>1201007994</v>
      </c>
      <c r="F61">
        <v>1032661299</v>
      </c>
      <c r="G61">
        <v>1100711966.99999</v>
      </c>
      <c r="H61">
        <v>1112567173.99999</v>
      </c>
      <c r="I61">
        <v>11855207.0000004</v>
      </c>
      <c r="J61">
        <v>1184108105.2662399</v>
      </c>
      <c r="K61">
        <v>26505377.343657199</v>
      </c>
      <c r="L61">
        <v>260943221</v>
      </c>
      <c r="M61">
        <v>1.24213280256</v>
      </c>
      <c r="N61">
        <v>0</v>
      </c>
      <c r="O61">
        <v>27956797.669999901</v>
      </c>
      <c r="P61">
        <v>0.69861119861852705</v>
      </c>
      <c r="Q61">
        <v>3.91949999999999</v>
      </c>
      <c r="R61">
        <v>36716.94</v>
      </c>
      <c r="S61">
        <v>30.42</v>
      </c>
      <c r="T61">
        <v>3.7</v>
      </c>
      <c r="U61">
        <v>0</v>
      </c>
      <c r="V61">
        <v>0</v>
      </c>
      <c r="W61">
        <v>0</v>
      </c>
      <c r="X61">
        <v>0</v>
      </c>
      <c r="Y61">
        <v>0</v>
      </c>
      <c r="Z61">
        <v>12097330.832782701</v>
      </c>
      <c r="AA61">
        <v>-3223499.7414750401</v>
      </c>
      <c r="AB61">
        <v>0</v>
      </c>
      <c r="AC61">
        <v>2254059.31252721</v>
      </c>
      <c r="AD61">
        <v>-1253744.91890704</v>
      </c>
      <c r="AE61">
        <v>16189847.339841301</v>
      </c>
      <c r="AF61">
        <v>-373700.17178912699</v>
      </c>
      <c r="AG61">
        <v>219943.199705495</v>
      </c>
      <c r="AH61">
        <v>-799646.08837770799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25110589.764307801</v>
      </c>
      <c r="AO61">
        <v>25202761.9910421</v>
      </c>
      <c r="AP61">
        <v>-13347554.991041601</v>
      </c>
      <c r="AQ61">
        <v>0</v>
      </c>
      <c r="AR61">
        <v>11855207.0000004</v>
      </c>
      <c r="AS61"/>
      <c r="AT61"/>
    </row>
    <row r="62" spans="1:46" x14ac:dyDescent="0.25">
      <c r="A62" t="str">
        <f t="shared" si="0"/>
        <v>0_10_2009</v>
      </c>
      <c r="B62">
        <v>0</v>
      </c>
      <c r="C62">
        <v>10</v>
      </c>
      <c r="D62" s="161">
        <v>2009</v>
      </c>
      <c r="E62">
        <v>1201007994</v>
      </c>
      <c r="F62">
        <v>1032661299</v>
      </c>
      <c r="G62">
        <v>1112567173.99999</v>
      </c>
      <c r="H62">
        <v>1079011273.99999</v>
      </c>
      <c r="I62">
        <v>-33555900.000001401</v>
      </c>
      <c r="J62">
        <v>1141630964.93908</v>
      </c>
      <c r="K62">
        <v>-42477140.327160999</v>
      </c>
      <c r="L62">
        <v>261208990.99999899</v>
      </c>
      <c r="M62">
        <v>1.2984894877499999</v>
      </c>
      <c r="N62">
        <v>0</v>
      </c>
      <c r="O62">
        <v>27734538</v>
      </c>
      <c r="P62">
        <v>0.70705174720515196</v>
      </c>
      <c r="Q62">
        <v>2.84309999999999</v>
      </c>
      <c r="R62">
        <v>35494.29</v>
      </c>
      <c r="S62">
        <v>30.61</v>
      </c>
      <c r="T62">
        <v>3.8999999999999901</v>
      </c>
      <c r="U62">
        <v>0</v>
      </c>
      <c r="V62">
        <v>0</v>
      </c>
      <c r="W62">
        <v>0</v>
      </c>
      <c r="X62">
        <v>0</v>
      </c>
      <c r="Y62">
        <v>0</v>
      </c>
      <c r="Z62">
        <v>684026.09408307995</v>
      </c>
      <c r="AA62">
        <v>-16133950.7968031</v>
      </c>
      <c r="AB62">
        <v>0</v>
      </c>
      <c r="AC62">
        <v>-2081795.7080636399</v>
      </c>
      <c r="AD62">
        <v>9186149.5130403396</v>
      </c>
      <c r="AE62">
        <v>-40219090.266156003</v>
      </c>
      <c r="AF62">
        <v>8360011.2316059005</v>
      </c>
      <c r="AG62">
        <v>2113759.3511541998</v>
      </c>
      <c r="AH62">
        <v>-1615930.1524251001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-39706820.733564302</v>
      </c>
      <c r="AO62">
        <v>-39910774.8382186</v>
      </c>
      <c r="AP62">
        <v>6354874.8382172501</v>
      </c>
      <c r="AQ62">
        <v>0</v>
      </c>
      <c r="AR62">
        <v>-33555900.000001401</v>
      </c>
      <c r="AS62"/>
      <c r="AT62"/>
    </row>
    <row r="63" spans="1:46" x14ac:dyDescent="0.25">
      <c r="A63" t="str">
        <f t="shared" si="0"/>
        <v>0_10_2010</v>
      </c>
      <c r="B63">
        <v>0</v>
      </c>
      <c r="C63">
        <v>10</v>
      </c>
      <c r="D63" s="161">
        <v>2010</v>
      </c>
      <c r="E63">
        <v>1201007994</v>
      </c>
      <c r="F63">
        <v>1032661299</v>
      </c>
      <c r="G63">
        <v>1079011273.99999</v>
      </c>
      <c r="H63">
        <v>1055804062.99999</v>
      </c>
      <c r="I63">
        <v>-23207211.000000101</v>
      </c>
      <c r="J63">
        <v>1086579961.8079801</v>
      </c>
      <c r="K63">
        <v>-55051003.131098703</v>
      </c>
      <c r="L63">
        <v>234440206.99999899</v>
      </c>
      <c r="M63">
        <v>1.3328625246499901</v>
      </c>
      <c r="N63">
        <v>0</v>
      </c>
      <c r="O63">
        <v>27553600.749999899</v>
      </c>
      <c r="P63">
        <v>0.71198282361478205</v>
      </c>
      <c r="Q63">
        <v>3.2889999999999899</v>
      </c>
      <c r="R63">
        <v>35213</v>
      </c>
      <c r="S63">
        <v>30.93</v>
      </c>
      <c r="T63">
        <v>3.8999999999999901</v>
      </c>
      <c r="U63">
        <v>0</v>
      </c>
      <c r="V63">
        <v>0</v>
      </c>
      <c r="W63">
        <v>0</v>
      </c>
      <c r="X63">
        <v>0</v>
      </c>
      <c r="Y63">
        <v>0</v>
      </c>
      <c r="Z63">
        <v>-68188132.529115394</v>
      </c>
      <c r="AA63">
        <v>-9383805.9579381607</v>
      </c>
      <c r="AB63">
        <v>0</v>
      </c>
      <c r="AC63">
        <v>-1655896.7604956101</v>
      </c>
      <c r="AD63">
        <v>5195903.6426482303</v>
      </c>
      <c r="AE63">
        <v>17807087.330843899</v>
      </c>
      <c r="AF63">
        <v>1899394.58729208</v>
      </c>
      <c r="AG63">
        <v>3454886.5213514799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-50870563.165413402</v>
      </c>
      <c r="AO63">
        <v>-52031396.175938599</v>
      </c>
      <c r="AP63">
        <v>28824185.175938498</v>
      </c>
      <c r="AQ63">
        <v>0</v>
      </c>
      <c r="AR63">
        <v>-23207211.000000101</v>
      </c>
      <c r="AS63"/>
      <c r="AT63"/>
    </row>
    <row r="64" spans="1:46" x14ac:dyDescent="0.25">
      <c r="A64" t="str">
        <f t="shared" si="0"/>
        <v>0_10_2011</v>
      </c>
      <c r="B64">
        <v>0</v>
      </c>
      <c r="C64">
        <v>10</v>
      </c>
      <c r="D64" s="161">
        <v>2011</v>
      </c>
      <c r="E64">
        <v>1201007994</v>
      </c>
      <c r="F64">
        <v>1032661299</v>
      </c>
      <c r="G64">
        <v>1055804062.99999</v>
      </c>
      <c r="H64">
        <v>1024067732.99999</v>
      </c>
      <c r="I64">
        <v>-31736329.9999988</v>
      </c>
      <c r="J64">
        <v>1088300358.7179799</v>
      </c>
      <c r="K64">
        <v>1720396.9099946001</v>
      </c>
      <c r="L64">
        <v>228510747.99999899</v>
      </c>
      <c r="M64">
        <v>1.4103132355200001</v>
      </c>
      <c r="N64">
        <v>0</v>
      </c>
      <c r="O64">
        <v>27682634.670000002</v>
      </c>
      <c r="P64">
        <v>0.71184921256512901</v>
      </c>
      <c r="Q64">
        <v>4.0655999999999999</v>
      </c>
      <c r="R64">
        <v>34147.68</v>
      </c>
      <c r="S64">
        <v>31.299999999999901</v>
      </c>
      <c r="T64">
        <v>3.8999999999999901</v>
      </c>
      <c r="U64">
        <v>0</v>
      </c>
      <c r="V64">
        <v>0</v>
      </c>
      <c r="W64">
        <v>0</v>
      </c>
      <c r="X64">
        <v>0</v>
      </c>
      <c r="Y64">
        <v>0</v>
      </c>
      <c r="Z64">
        <v>-16204548.9320958</v>
      </c>
      <c r="AA64">
        <v>-20097488.7674798</v>
      </c>
      <c r="AB64">
        <v>0</v>
      </c>
      <c r="AC64">
        <v>1158097.64964103</v>
      </c>
      <c r="AD64">
        <v>-137419.14710536299</v>
      </c>
      <c r="AE64">
        <v>26527292.140081901</v>
      </c>
      <c r="AF64">
        <v>7194063.3132506404</v>
      </c>
      <c r="AG64">
        <v>3909771.76802907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2349768.02432155</v>
      </c>
      <c r="AO64">
        <v>1671669.0086226801</v>
      </c>
      <c r="AP64">
        <v>-33407999.008621398</v>
      </c>
      <c r="AQ64">
        <v>0</v>
      </c>
      <c r="AR64">
        <v>-31736329.9999988</v>
      </c>
      <c r="AS64"/>
      <c r="AT64"/>
    </row>
    <row r="65" spans="1:66" x14ac:dyDescent="0.25">
      <c r="A65" t="str">
        <f t="shared" si="0"/>
        <v>0_10_2012</v>
      </c>
      <c r="B65">
        <v>0</v>
      </c>
      <c r="C65">
        <v>10</v>
      </c>
      <c r="D65" s="161">
        <v>2012</v>
      </c>
      <c r="E65">
        <v>1201007994</v>
      </c>
      <c r="F65">
        <v>1032661299</v>
      </c>
      <c r="G65">
        <v>1024067732.99999</v>
      </c>
      <c r="H65">
        <v>1032661299</v>
      </c>
      <c r="I65">
        <v>8593566.0000015497</v>
      </c>
      <c r="J65">
        <v>1096055446.5488601</v>
      </c>
      <c r="K65">
        <v>7755087.8308789702</v>
      </c>
      <c r="L65">
        <v>227959423.99999899</v>
      </c>
      <c r="M65">
        <v>1.36910030643</v>
      </c>
      <c r="N65">
        <v>0</v>
      </c>
      <c r="O65">
        <v>27909105.420000002</v>
      </c>
      <c r="P65">
        <v>0.70702565886186597</v>
      </c>
      <c r="Q65">
        <v>4.1093000000000002</v>
      </c>
      <c r="R65">
        <v>33963.31</v>
      </c>
      <c r="S65">
        <v>31.51</v>
      </c>
      <c r="T65">
        <v>4.0999999999999996</v>
      </c>
      <c r="U65">
        <v>0</v>
      </c>
      <c r="V65">
        <v>1.8554025427847402E-2</v>
      </c>
      <c r="W65">
        <v>0</v>
      </c>
      <c r="X65">
        <v>0</v>
      </c>
      <c r="Y65">
        <v>0</v>
      </c>
      <c r="Z65">
        <v>-1492487.85722066</v>
      </c>
      <c r="AA65">
        <v>10445618.9194392</v>
      </c>
      <c r="AB65">
        <v>0</v>
      </c>
      <c r="AC65">
        <v>1959707.76269536</v>
      </c>
      <c r="AD65">
        <v>-4800932.5744757997</v>
      </c>
      <c r="AE65">
        <v>1312495.78519861</v>
      </c>
      <c r="AF65">
        <v>1226244.5242264899</v>
      </c>
      <c r="AG65">
        <v>2150636.81675517</v>
      </c>
      <c r="AH65">
        <v>-1487390.57429741</v>
      </c>
      <c r="AI65">
        <v>0</v>
      </c>
      <c r="AJ65">
        <v>-1968427.00032227</v>
      </c>
      <c r="AK65">
        <v>0</v>
      </c>
      <c r="AL65">
        <v>0</v>
      </c>
      <c r="AM65">
        <v>0</v>
      </c>
      <c r="AN65">
        <v>7345465.8019987401</v>
      </c>
      <c r="AO65">
        <v>7297374.4339655498</v>
      </c>
      <c r="AP65">
        <v>1296191.5660359899</v>
      </c>
      <c r="AQ65">
        <v>0</v>
      </c>
      <c r="AR65">
        <v>8593566.0000015497</v>
      </c>
      <c r="AS65"/>
      <c r="AT65"/>
    </row>
    <row r="66" spans="1:66" x14ac:dyDescent="0.25">
      <c r="A66" t="str">
        <f t="shared" si="0"/>
        <v>0_10_2013</v>
      </c>
      <c r="B66">
        <v>0</v>
      </c>
      <c r="C66">
        <v>10</v>
      </c>
      <c r="D66" s="161">
        <v>2013</v>
      </c>
      <c r="E66">
        <v>1201007994</v>
      </c>
      <c r="F66">
        <v>1032661299</v>
      </c>
      <c r="G66">
        <v>1032661299</v>
      </c>
      <c r="H66">
        <v>1031511812</v>
      </c>
      <c r="I66">
        <v>-1149486.9999998801</v>
      </c>
      <c r="J66">
        <v>1034195829.48086</v>
      </c>
      <c r="K66">
        <v>-61859617.068001203</v>
      </c>
      <c r="L66">
        <v>232024740.99999899</v>
      </c>
      <c r="M66">
        <v>1.6314814637999999</v>
      </c>
      <c r="N66">
        <v>0</v>
      </c>
      <c r="O66">
        <v>28818049.079999998</v>
      </c>
      <c r="P66">
        <v>0.70818988617793599</v>
      </c>
      <c r="Q66">
        <v>3.9420000000000002</v>
      </c>
      <c r="R66">
        <v>33700.32</v>
      </c>
      <c r="S66">
        <v>29.93</v>
      </c>
      <c r="T66">
        <v>4.2</v>
      </c>
      <c r="U66">
        <v>0</v>
      </c>
      <c r="V66">
        <v>5.0228187354583897E-2</v>
      </c>
      <c r="W66">
        <v>0</v>
      </c>
      <c r="X66">
        <v>1</v>
      </c>
      <c r="Y66">
        <v>0</v>
      </c>
      <c r="Z66">
        <v>11080118.284280101</v>
      </c>
      <c r="AA66">
        <v>-61893795.866254598</v>
      </c>
      <c r="AB66">
        <v>0</v>
      </c>
      <c r="AC66">
        <v>7795037.4358344898</v>
      </c>
      <c r="AD66">
        <v>1171903.3754348599</v>
      </c>
      <c r="AE66">
        <v>-5113653.7287593698</v>
      </c>
      <c r="AF66">
        <v>1775953.1789791</v>
      </c>
      <c r="AG66">
        <v>-16171692.898416599</v>
      </c>
      <c r="AH66">
        <v>-750208.58600730903</v>
      </c>
      <c r="AI66">
        <v>0</v>
      </c>
      <c r="AJ66">
        <v>-3386259.29563232</v>
      </c>
      <c r="AK66">
        <v>0</v>
      </c>
      <c r="AL66">
        <v>7699560.1675474802</v>
      </c>
      <c r="AM66">
        <v>0</v>
      </c>
      <c r="AN66">
        <v>-57793037.932994097</v>
      </c>
      <c r="AO66">
        <v>-58281752.732695296</v>
      </c>
      <c r="AP66">
        <v>57132265.732695401</v>
      </c>
      <c r="AQ66">
        <v>0</v>
      </c>
      <c r="AR66">
        <v>-1149486.9999998801</v>
      </c>
      <c r="AS66"/>
      <c r="AT66"/>
    </row>
    <row r="67" spans="1:66" x14ac:dyDescent="0.25">
      <c r="A67" t="str">
        <f t="shared" si="0"/>
        <v>0_10_2014</v>
      </c>
      <c r="B67">
        <v>0</v>
      </c>
      <c r="C67">
        <v>10</v>
      </c>
      <c r="D67" s="161">
        <v>2014</v>
      </c>
      <c r="E67">
        <v>1201007994</v>
      </c>
      <c r="F67">
        <v>1032661299</v>
      </c>
      <c r="G67">
        <v>1031511812</v>
      </c>
      <c r="H67">
        <v>1020949725.99999</v>
      </c>
      <c r="I67">
        <v>-10562086.0000026</v>
      </c>
      <c r="J67">
        <v>1031751829.92335</v>
      </c>
      <c r="K67">
        <v>-2443999.5575069101</v>
      </c>
      <c r="L67">
        <v>232003465</v>
      </c>
      <c r="M67">
        <v>1.62762807398</v>
      </c>
      <c r="N67">
        <v>0</v>
      </c>
      <c r="O67">
        <v>29110612.079999998</v>
      </c>
      <c r="P67">
        <v>0.71033623275977098</v>
      </c>
      <c r="Q67">
        <v>3.75239999999999</v>
      </c>
      <c r="R67">
        <v>33580.799999999901</v>
      </c>
      <c r="S67">
        <v>30.2</v>
      </c>
      <c r="T67">
        <v>4.2</v>
      </c>
      <c r="U67">
        <v>0</v>
      </c>
      <c r="V67">
        <v>0.101178374459446</v>
      </c>
      <c r="W67">
        <v>0</v>
      </c>
      <c r="X67">
        <v>1</v>
      </c>
      <c r="Y67">
        <v>0</v>
      </c>
      <c r="Z67">
        <v>-57109.961628251898</v>
      </c>
      <c r="AA67">
        <v>889861.79082341201</v>
      </c>
      <c r="AB67">
        <v>0</v>
      </c>
      <c r="AC67">
        <v>2447720.0347468099</v>
      </c>
      <c r="AD67">
        <v>2159126.0366219198</v>
      </c>
      <c r="AE67">
        <v>-5999541.3153661098</v>
      </c>
      <c r="AF67">
        <v>810413.770059095</v>
      </c>
      <c r="AG67">
        <v>2786039.5565256798</v>
      </c>
      <c r="AH67">
        <v>0</v>
      </c>
      <c r="AI67">
        <v>0</v>
      </c>
      <c r="AJ67">
        <v>-5435549.0945448298</v>
      </c>
      <c r="AK67">
        <v>0</v>
      </c>
      <c r="AL67">
        <v>0</v>
      </c>
      <c r="AM67">
        <v>0</v>
      </c>
      <c r="AN67">
        <v>-2399039.1827622601</v>
      </c>
      <c r="AO67">
        <v>-2437656.7186087002</v>
      </c>
      <c r="AP67">
        <v>-8124429.2813939201</v>
      </c>
      <c r="AQ67">
        <v>0</v>
      </c>
      <c r="AR67">
        <v>-10562086.0000026</v>
      </c>
      <c r="AS67"/>
      <c r="AT67"/>
    </row>
    <row r="68" spans="1:66" x14ac:dyDescent="0.25">
      <c r="A68" t="str">
        <f t="shared" si="0"/>
        <v>0_10_2015</v>
      </c>
      <c r="B68">
        <v>0</v>
      </c>
      <c r="C68">
        <v>10</v>
      </c>
      <c r="D68" s="161">
        <v>2015</v>
      </c>
      <c r="E68">
        <v>1201007994</v>
      </c>
      <c r="F68">
        <v>1032661299</v>
      </c>
      <c r="G68">
        <v>1020949725.99999</v>
      </c>
      <c r="H68">
        <v>997331165.99999905</v>
      </c>
      <c r="I68">
        <v>-23618559.9999988</v>
      </c>
      <c r="J68">
        <v>983007344.78002</v>
      </c>
      <c r="K68">
        <v>-48744485.143333897</v>
      </c>
      <c r="L68">
        <v>232760765</v>
      </c>
      <c r="M68">
        <v>1.6811518782799999</v>
      </c>
      <c r="N68">
        <v>0</v>
      </c>
      <c r="O68">
        <v>29378317.829999901</v>
      </c>
      <c r="P68">
        <v>0.71350123486694395</v>
      </c>
      <c r="Q68">
        <v>2.7029999999999998</v>
      </c>
      <c r="R68">
        <v>34173.339999999902</v>
      </c>
      <c r="S68">
        <v>30.169999999999899</v>
      </c>
      <c r="T68">
        <v>4.0999999999999996</v>
      </c>
      <c r="U68">
        <v>0</v>
      </c>
      <c r="V68">
        <v>0.13094462204688401</v>
      </c>
      <c r="W68">
        <v>0</v>
      </c>
      <c r="X68">
        <v>1</v>
      </c>
      <c r="Y68">
        <v>0</v>
      </c>
      <c r="Z68">
        <v>2010811.7660854</v>
      </c>
      <c r="AA68">
        <v>-12042801.5414933</v>
      </c>
      <c r="AB68">
        <v>0</v>
      </c>
      <c r="AC68">
        <v>2195336.4613424898</v>
      </c>
      <c r="AD68">
        <v>3152810.6103536701</v>
      </c>
      <c r="AE68">
        <v>-37285465.937739603</v>
      </c>
      <c r="AF68">
        <v>-3939782.7676468999</v>
      </c>
      <c r="AG68">
        <v>-305931.36397497501</v>
      </c>
      <c r="AH68">
        <v>742239.57610509696</v>
      </c>
      <c r="AI68">
        <v>0</v>
      </c>
      <c r="AJ68">
        <v>-3146505.98450016</v>
      </c>
      <c r="AK68">
        <v>0</v>
      </c>
      <c r="AL68">
        <v>0</v>
      </c>
      <c r="AM68">
        <v>0</v>
      </c>
      <c r="AN68">
        <v>-48619289.181468397</v>
      </c>
      <c r="AO68">
        <v>-48234146.3400115</v>
      </c>
      <c r="AP68">
        <v>24615586.340012699</v>
      </c>
      <c r="AQ68">
        <v>0</v>
      </c>
      <c r="AR68">
        <v>-23618559.9999988</v>
      </c>
      <c r="AS68"/>
      <c r="AT68"/>
    </row>
    <row r="69" spans="1:66" x14ac:dyDescent="0.25">
      <c r="A69" t="str">
        <f t="shared" si="0"/>
        <v>0_10_2016</v>
      </c>
      <c r="B69">
        <v>0</v>
      </c>
      <c r="C69">
        <v>10</v>
      </c>
      <c r="D69" s="161">
        <v>2016</v>
      </c>
      <c r="E69">
        <v>1201007994</v>
      </c>
      <c r="F69">
        <v>1032661299</v>
      </c>
      <c r="G69">
        <v>997331165.99999905</v>
      </c>
      <c r="H69">
        <v>999255570.00000095</v>
      </c>
      <c r="I69">
        <v>1924404.0000016601</v>
      </c>
      <c r="J69">
        <v>948076192.23095798</v>
      </c>
      <c r="K69">
        <v>-34931152.549062401</v>
      </c>
      <c r="L69">
        <v>232107588.99999899</v>
      </c>
      <c r="M69">
        <v>1.6875652615500001</v>
      </c>
      <c r="N69">
        <v>0</v>
      </c>
      <c r="O69">
        <v>29437697.499999899</v>
      </c>
      <c r="P69">
        <v>0.71426500750022204</v>
      </c>
      <c r="Q69">
        <v>2.4255</v>
      </c>
      <c r="R69">
        <v>35302.049999999901</v>
      </c>
      <c r="S69">
        <v>29.8799999999999</v>
      </c>
      <c r="T69">
        <v>4.5</v>
      </c>
      <c r="U69">
        <v>0</v>
      </c>
      <c r="V69">
        <v>0.22443640642332199</v>
      </c>
      <c r="W69">
        <v>0</v>
      </c>
      <c r="X69">
        <v>1</v>
      </c>
      <c r="Y69">
        <v>0</v>
      </c>
      <c r="Z69">
        <v>-1690735.2805850101</v>
      </c>
      <c r="AA69">
        <v>-1401139.2804272801</v>
      </c>
      <c r="AB69">
        <v>0</v>
      </c>
      <c r="AC69">
        <v>472637.05913712399</v>
      </c>
      <c r="AD69">
        <v>742360.53336739505</v>
      </c>
      <c r="AE69">
        <v>-11517046.7164109</v>
      </c>
      <c r="AF69">
        <v>-7138135.5355727402</v>
      </c>
      <c r="AG69">
        <v>-2885173.3670175802</v>
      </c>
      <c r="AH69">
        <v>-2895011.0283176899</v>
      </c>
      <c r="AI69">
        <v>0</v>
      </c>
      <c r="AJ69">
        <v>-9622314.0931952596</v>
      </c>
      <c r="AK69">
        <v>0</v>
      </c>
      <c r="AL69">
        <v>0</v>
      </c>
      <c r="AM69">
        <v>0</v>
      </c>
      <c r="AN69">
        <v>-35934557.709021904</v>
      </c>
      <c r="AO69">
        <v>-35440149.3401623</v>
      </c>
      <c r="AP69">
        <v>37364553.340163998</v>
      </c>
      <c r="AQ69">
        <v>0</v>
      </c>
      <c r="AR69">
        <v>1924404.0000016601</v>
      </c>
      <c r="AS69"/>
      <c r="AT69"/>
    </row>
    <row r="70" spans="1:66" x14ac:dyDescent="0.25">
      <c r="A70" t="str">
        <f t="shared" si="0"/>
        <v>0_10_2017</v>
      </c>
      <c r="B70">
        <v>0</v>
      </c>
      <c r="C70">
        <v>10</v>
      </c>
      <c r="D70" s="161">
        <v>2017</v>
      </c>
      <c r="E70">
        <v>1201007994</v>
      </c>
      <c r="F70">
        <v>1032661299</v>
      </c>
      <c r="G70">
        <v>999255570.00000095</v>
      </c>
      <c r="H70">
        <v>942661585.99999905</v>
      </c>
      <c r="I70">
        <v>-56593984.000002198</v>
      </c>
      <c r="J70">
        <v>934670264.17468202</v>
      </c>
      <c r="K70">
        <v>-13405928.056275301</v>
      </c>
      <c r="L70">
        <v>230935446.99999899</v>
      </c>
      <c r="M70">
        <v>1.7337943710599999</v>
      </c>
      <c r="N70">
        <v>0</v>
      </c>
      <c r="O70">
        <v>29668394.669999901</v>
      </c>
      <c r="P70">
        <v>0.71555075149007497</v>
      </c>
      <c r="Q70">
        <v>2.6928000000000001</v>
      </c>
      <c r="R70">
        <v>35945.819999999898</v>
      </c>
      <c r="S70">
        <v>30</v>
      </c>
      <c r="T70">
        <v>4.5</v>
      </c>
      <c r="U70">
        <v>0</v>
      </c>
      <c r="V70">
        <v>0.34633564552708102</v>
      </c>
      <c r="W70">
        <v>0</v>
      </c>
      <c r="X70">
        <v>1</v>
      </c>
      <c r="Y70">
        <v>0</v>
      </c>
      <c r="Z70">
        <v>-3049838.6091799298</v>
      </c>
      <c r="AA70">
        <v>-9978087.2337657604</v>
      </c>
      <c r="AB70">
        <v>0</v>
      </c>
      <c r="AC70">
        <v>1832018.18232942</v>
      </c>
      <c r="AD70">
        <v>1252428.411634</v>
      </c>
      <c r="AE70">
        <v>11258376.352300899</v>
      </c>
      <c r="AF70">
        <v>-3983777.2038764702</v>
      </c>
      <c r="AG70">
        <v>1198620.3123321601</v>
      </c>
      <c r="AH70">
        <v>0</v>
      </c>
      <c r="AI70">
        <v>0</v>
      </c>
      <c r="AJ70">
        <v>-12551793.3789124</v>
      </c>
      <c r="AK70">
        <v>0</v>
      </c>
      <c r="AL70">
        <v>0</v>
      </c>
      <c r="AM70">
        <v>0</v>
      </c>
      <c r="AN70">
        <v>-14022053.167137999</v>
      </c>
      <c r="AO70">
        <v>-14129611.5133214</v>
      </c>
      <c r="AP70">
        <v>-42464372.486680798</v>
      </c>
      <c r="AQ70">
        <v>0</v>
      </c>
      <c r="AR70">
        <v>-56593984.000002198</v>
      </c>
      <c r="AS70"/>
      <c r="AT70"/>
    </row>
    <row r="71" spans="1:66" x14ac:dyDescent="0.25">
      <c r="A71" t="str">
        <f t="shared" si="0"/>
        <v>0_10_2018</v>
      </c>
      <c r="B71">
        <v>0</v>
      </c>
      <c r="C71">
        <v>10</v>
      </c>
      <c r="D71" s="161">
        <v>2018</v>
      </c>
      <c r="E71">
        <v>1201007994</v>
      </c>
      <c r="F71">
        <v>1032661299</v>
      </c>
      <c r="G71">
        <v>942661585.99999905</v>
      </c>
      <c r="H71">
        <v>935808062.99999905</v>
      </c>
      <c r="I71">
        <v>-6853522.9999997597</v>
      </c>
      <c r="J71">
        <v>917844669.58311605</v>
      </c>
      <c r="K71">
        <v>-16825594.5915666</v>
      </c>
      <c r="L71">
        <v>230662402</v>
      </c>
      <c r="M71">
        <v>1.7232403279999999</v>
      </c>
      <c r="N71">
        <v>0</v>
      </c>
      <c r="O71">
        <v>29807700.839999899</v>
      </c>
      <c r="P71">
        <v>0.71440492607780803</v>
      </c>
      <c r="Q71">
        <v>2.9199999999999902</v>
      </c>
      <c r="R71">
        <v>36801.5</v>
      </c>
      <c r="S71">
        <v>30.01</v>
      </c>
      <c r="T71">
        <v>4.5999999999999996</v>
      </c>
      <c r="U71">
        <v>0</v>
      </c>
      <c r="V71">
        <v>0.56607078953774104</v>
      </c>
      <c r="W71">
        <v>0</v>
      </c>
      <c r="X71">
        <v>1</v>
      </c>
      <c r="Y71">
        <v>0</v>
      </c>
      <c r="Z71">
        <v>-673093.34839323501</v>
      </c>
      <c r="AA71">
        <v>2148043.7780052801</v>
      </c>
      <c r="AB71">
        <v>0</v>
      </c>
      <c r="AC71">
        <v>1036731.70276673</v>
      </c>
      <c r="AD71">
        <v>-1051675.3536558601</v>
      </c>
      <c r="AE71">
        <v>8429862.5660438202</v>
      </c>
      <c r="AF71">
        <v>-4889412.47755358</v>
      </c>
      <c r="AG71">
        <v>94176.158474946904</v>
      </c>
      <c r="AH71">
        <v>-684825.52430433</v>
      </c>
      <c r="AI71">
        <v>0</v>
      </c>
      <c r="AJ71">
        <v>-21236698.587262899</v>
      </c>
      <c r="AK71">
        <v>0</v>
      </c>
      <c r="AL71">
        <v>0</v>
      </c>
      <c r="AM71">
        <v>0</v>
      </c>
      <c r="AN71">
        <v>-16826891.085879099</v>
      </c>
      <c r="AO71">
        <v>-16969451.4643455</v>
      </c>
      <c r="AP71">
        <v>10115928.464345699</v>
      </c>
      <c r="AQ71">
        <v>0</v>
      </c>
      <c r="AR71">
        <v>-6853522.9999997597</v>
      </c>
      <c r="AS71"/>
      <c r="AT71"/>
    </row>
    <row r="72" spans="1:66" x14ac:dyDescent="0.25"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G72" s="161"/>
      <c r="AI72" s="161"/>
      <c r="AK72" s="161"/>
      <c r="AO72" s="161"/>
      <c r="AQ72" s="161"/>
      <c r="AS72"/>
      <c r="AT72"/>
    </row>
    <row r="73" spans="1:66" x14ac:dyDescent="0.25"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G73" s="161"/>
      <c r="AI73" s="161"/>
      <c r="AK73" s="161"/>
      <c r="AO73" s="161"/>
      <c r="AQ73" s="161"/>
      <c r="AS73"/>
    </row>
    <row r="74" spans="1:66" x14ac:dyDescent="0.25">
      <c r="C74" s="1" t="s">
        <v>13</v>
      </c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G74" s="161"/>
      <c r="AI74" s="161"/>
      <c r="AK74" s="161"/>
      <c r="AO74" s="161"/>
      <c r="AQ74" s="161"/>
      <c r="AS74"/>
    </row>
    <row r="75" spans="1:66" s="4" customFormat="1" x14ac:dyDescent="0.25">
      <c r="B75" s="4" t="s">
        <v>0</v>
      </c>
      <c r="C75" s="4" t="s">
        <v>2</v>
      </c>
      <c r="D75" t="s">
        <v>54</v>
      </c>
      <c r="E75" t="s">
        <v>54</v>
      </c>
      <c r="F75" t="s">
        <v>68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84</v>
      </c>
      <c r="M75" t="s">
        <v>85</v>
      </c>
      <c r="N75" t="s">
        <v>86</v>
      </c>
      <c r="O75" t="s">
        <v>8</v>
      </c>
      <c r="P75" t="s">
        <v>71</v>
      </c>
      <c r="Q75" t="s">
        <v>81</v>
      </c>
      <c r="R75" t="s">
        <v>14</v>
      </c>
      <c r="S75" t="s">
        <v>9</v>
      </c>
      <c r="T75" t="s">
        <v>28</v>
      </c>
      <c r="U75" t="s">
        <v>76</v>
      </c>
      <c r="V75" t="s">
        <v>87</v>
      </c>
      <c r="W75" t="s">
        <v>88</v>
      </c>
      <c r="X75" t="s">
        <v>43</v>
      </c>
      <c r="Y75" t="s">
        <v>44</v>
      </c>
      <c r="Z75" t="s">
        <v>89</v>
      </c>
      <c r="AA75" t="s">
        <v>90</v>
      </c>
      <c r="AB75" t="s">
        <v>91</v>
      </c>
      <c r="AC75" t="s">
        <v>10</v>
      </c>
      <c r="AD75" t="s">
        <v>73</v>
      </c>
      <c r="AE75" t="s">
        <v>82</v>
      </c>
      <c r="AF75" t="s">
        <v>29</v>
      </c>
      <c r="AG75" t="s">
        <v>11</v>
      </c>
      <c r="AH75" t="s">
        <v>30</v>
      </c>
      <c r="AI75" t="s">
        <v>78</v>
      </c>
      <c r="AJ75" t="s">
        <v>92</v>
      </c>
      <c r="AK75" t="s">
        <v>93</v>
      </c>
      <c r="AL75" t="s">
        <v>74</v>
      </c>
      <c r="AM75" t="s">
        <v>75</v>
      </c>
      <c r="AN75" t="s">
        <v>38</v>
      </c>
      <c r="AO75" t="s">
        <v>39</v>
      </c>
      <c r="AP75" t="s">
        <v>40</v>
      </c>
      <c r="AQ75" t="s">
        <v>41</v>
      </c>
      <c r="AR75" t="s">
        <v>42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</row>
    <row r="76" spans="1:66" x14ac:dyDescent="0.25">
      <c r="A76" t="str">
        <f t="shared" ref="A76:A126" si="2">CONCATENATE(B76,"_",C76,"_",D76)</f>
        <v>1_1_2002</v>
      </c>
      <c r="B76">
        <v>1</v>
      </c>
      <c r="C76">
        <v>1</v>
      </c>
      <c r="D76" s="161">
        <v>2002</v>
      </c>
      <c r="E76">
        <v>1288939109.99999</v>
      </c>
      <c r="F76">
        <v>1600147407</v>
      </c>
      <c r="G76">
        <v>0</v>
      </c>
      <c r="H76">
        <v>1288939109.99999</v>
      </c>
      <c r="I76">
        <v>0</v>
      </c>
      <c r="J76">
        <v>1008727831.35317</v>
      </c>
      <c r="K76">
        <v>0</v>
      </c>
      <c r="L76">
        <v>49932404.401087999</v>
      </c>
      <c r="M76">
        <v>0</v>
      </c>
      <c r="N76">
        <v>1.64428480391638</v>
      </c>
      <c r="O76">
        <v>8455732.9469062109</v>
      </c>
      <c r="P76">
        <v>0.44345565364207301</v>
      </c>
      <c r="Q76">
        <v>1.9562821014237</v>
      </c>
      <c r="R76">
        <v>43683.908616914901</v>
      </c>
      <c r="S76">
        <v>11.084471518324801</v>
      </c>
      <c r="T76">
        <v>3.902560944093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1288939109.99999</v>
      </c>
      <c r="AR76">
        <v>1288939109.99999</v>
      </c>
      <c r="AS76"/>
      <c r="AT76"/>
    </row>
    <row r="77" spans="1:66" x14ac:dyDescent="0.25">
      <c r="A77" t="str">
        <f t="shared" si="2"/>
        <v>1_1_2003</v>
      </c>
      <c r="B77">
        <v>1</v>
      </c>
      <c r="C77">
        <v>1</v>
      </c>
      <c r="D77" s="161">
        <v>2003</v>
      </c>
      <c r="E77">
        <v>1288939109.99999</v>
      </c>
      <c r="F77">
        <v>1600147407</v>
      </c>
      <c r="G77">
        <v>1288939109.99999</v>
      </c>
      <c r="H77">
        <v>1274900577.99999</v>
      </c>
      <c r="I77">
        <v>-14038531.999999501</v>
      </c>
      <c r="J77">
        <v>1292970737.5668299</v>
      </c>
      <c r="K77">
        <v>58216791.063251503</v>
      </c>
      <c r="L77">
        <v>53602940.288169198</v>
      </c>
      <c r="M77">
        <v>0</v>
      </c>
      <c r="N77">
        <v>1.6341998736408201</v>
      </c>
      <c r="O77">
        <v>8598581.7896695491</v>
      </c>
      <c r="P77">
        <v>0.44749378436914899</v>
      </c>
      <c r="Q77">
        <v>2.2341232637125801</v>
      </c>
      <c r="R77">
        <v>42670.716778018803</v>
      </c>
      <c r="S77">
        <v>10.9976736464378</v>
      </c>
      <c r="T77">
        <v>3.902560944093</v>
      </c>
      <c r="U77">
        <v>0</v>
      </c>
      <c r="V77">
        <v>0</v>
      </c>
      <c r="W77">
        <v>0</v>
      </c>
      <c r="X77">
        <v>0</v>
      </c>
      <c r="Y77">
        <v>0</v>
      </c>
      <c r="Z77">
        <v>48035590.031682499</v>
      </c>
      <c r="AA77">
        <v>0</v>
      </c>
      <c r="AB77">
        <v>537082.98899944103</v>
      </c>
      <c r="AC77">
        <v>5504139.5435454696</v>
      </c>
      <c r="AD77">
        <v>-6797981.5472389404</v>
      </c>
      <c r="AE77">
        <v>17260440.754150201</v>
      </c>
      <c r="AF77">
        <v>6809323.6394076599</v>
      </c>
      <c r="AG77">
        <v>-1113953.69828919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63044047.479368597</v>
      </c>
      <c r="AO77">
        <v>63450616.138083898</v>
      </c>
      <c r="AP77">
        <v>-73727204.138083801</v>
      </c>
      <c r="AQ77">
        <v>0</v>
      </c>
      <c r="AR77">
        <v>-10276587.999999801</v>
      </c>
      <c r="AS77"/>
      <c r="AT77"/>
    </row>
    <row r="78" spans="1:66" x14ac:dyDescent="0.25">
      <c r="A78" t="str">
        <f t="shared" si="2"/>
        <v>1_1_2004</v>
      </c>
      <c r="B78">
        <v>1</v>
      </c>
      <c r="C78">
        <v>1</v>
      </c>
      <c r="D78" s="161">
        <v>2004</v>
      </c>
      <c r="E78">
        <v>1296634996.99999</v>
      </c>
      <c r="F78">
        <v>1611534497</v>
      </c>
      <c r="G78">
        <v>1274900577.99999</v>
      </c>
      <c r="H78">
        <v>1354636471</v>
      </c>
      <c r="I78">
        <v>72040006.000000805</v>
      </c>
      <c r="J78">
        <v>1356220801.1877601</v>
      </c>
      <c r="K78">
        <v>54750584.9880815</v>
      </c>
      <c r="L78">
        <v>53750208.320538104</v>
      </c>
      <c r="M78">
        <v>0</v>
      </c>
      <c r="N78">
        <v>1.6039632578583201</v>
      </c>
      <c r="O78">
        <v>8769753.8845768701</v>
      </c>
      <c r="P78">
        <v>0.44603777423240598</v>
      </c>
      <c r="Q78">
        <v>2.5561682244003099</v>
      </c>
      <c r="R78">
        <v>41259.962849208197</v>
      </c>
      <c r="S78">
        <v>10.890791800554799</v>
      </c>
      <c r="T78">
        <v>3.8966104678570499</v>
      </c>
      <c r="U78">
        <v>0</v>
      </c>
      <c r="V78">
        <v>0</v>
      </c>
      <c r="W78">
        <v>0</v>
      </c>
      <c r="X78">
        <v>0</v>
      </c>
      <c r="Y78">
        <v>0</v>
      </c>
      <c r="Z78">
        <v>18251726.918065201</v>
      </c>
      <c r="AA78">
        <v>0</v>
      </c>
      <c r="AB78">
        <v>3871072.4236222501</v>
      </c>
      <c r="AC78">
        <v>6596446.4318935899</v>
      </c>
      <c r="AD78">
        <v>-1854872.1410457001</v>
      </c>
      <c r="AE78">
        <v>18307716.610581599</v>
      </c>
      <c r="AF78">
        <v>9243352.3111121599</v>
      </c>
      <c r="AG78">
        <v>-1098455.5929290301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53316986.961300097</v>
      </c>
      <c r="AO78">
        <v>54321271.243255503</v>
      </c>
      <c r="AP78">
        <v>17718734.756745201</v>
      </c>
      <c r="AQ78">
        <v>7695887</v>
      </c>
      <c r="AR78">
        <v>79735893.000000805</v>
      </c>
      <c r="AS78"/>
      <c r="AT78"/>
    </row>
    <row r="79" spans="1:66" x14ac:dyDescent="0.25">
      <c r="A79" t="str">
        <f t="shared" si="2"/>
        <v>1_1_2005</v>
      </c>
      <c r="B79">
        <v>1</v>
      </c>
      <c r="C79">
        <v>1</v>
      </c>
      <c r="D79" s="161">
        <v>2005</v>
      </c>
      <c r="E79">
        <v>1304536664.99999</v>
      </c>
      <c r="F79">
        <v>1622733011</v>
      </c>
      <c r="G79">
        <v>1354636471</v>
      </c>
      <c r="H79">
        <v>1404388432.99999</v>
      </c>
      <c r="I79">
        <v>41850293.999998502</v>
      </c>
      <c r="J79">
        <v>1409117018.74471</v>
      </c>
      <c r="K79">
        <v>44128759.729589701</v>
      </c>
      <c r="L79">
        <v>53886815.947280802</v>
      </c>
      <c r="M79">
        <v>0</v>
      </c>
      <c r="N79">
        <v>1.6171605728613201</v>
      </c>
      <c r="O79">
        <v>8932883.7708925996</v>
      </c>
      <c r="P79">
        <v>0.44446829477549799</v>
      </c>
      <c r="Q79">
        <v>3.0153663144971001</v>
      </c>
      <c r="R79">
        <v>40066.286860637701</v>
      </c>
      <c r="S79">
        <v>10.770660834933199</v>
      </c>
      <c r="T79">
        <v>3.89844811904922</v>
      </c>
      <c r="U79">
        <v>0</v>
      </c>
      <c r="V79">
        <v>0</v>
      </c>
      <c r="W79">
        <v>0</v>
      </c>
      <c r="X79">
        <v>0</v>
      </c>
      <c r="Y79">
        <v>0</v>
      </c>
      <c r="Z79">
        <v>7170815.8368607396</v>
      </c>
      <c r="AA79">
        <v>0</v>
      </c>
      <c r="AB79">
        <v>-1937006.6709087901</v>
      </c>
      <c r="AC79">
        <v>7166860.4993006401</v>
      </c>
      <c r="AD79">
        <v>-1328009.7739369001</v>
      </c>
      <c r="AE79">
        <v>24814673.8728645</v>
      </c>
      <c r="AF79">
        <v>9008050.4459478091</v>
      </c>
      <c r="AG79">
        <v>-1231944.7125587701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43663439.497569203</v>
      </c>
      <c r="AO79">
        <v>43966985.234223798</v>
      </c>
      <c r="AP79">
        <v>-2116691.2342253001</v>
      </c>
      <c r="AQ79">
        <v>7901667.9999999898</v>
      </c>
      <c r="AR79">
        <v>49751961.999998502</v>
      </c>
      <c r="AS79"/>
      <c r="AT79"/>
    </row>
    <row r="80" spans="1:66" x14ac:dyDescent="0.25">
      <c r="A80" t="str">
        <f t="shared" si="2"/>
        <v>1_1_2006</v>
      </c>
      <c r="B80">
        <v>1</v>
      </c>
      <c r="C80">
        <v>1</v>
      </c>
      <c r="D80" s="161">
        <v>2006</v>
      </c>
      <c r="E80">
        <v>1304536664.99999</v>
      </c>
      <c r="F80">
        <v>1622733011</v>
      </c>
      <c r="G80">
        <v>1404388432.99999</v>
      </c>
      <c r="H80">
        <v>1466313949</v>
      </c>
      <c r="I80">
        <v>61925516.000001803</v>
      </c>
      <c r="J80">
        <v>1474616012.65991</v>
      </c>
      <c r="K80">
        <v>65498993.915206797</v>
      </c>
      <c r="L80">
        <v>55602614.908346198</v>
      </c>
      <c r="M80">
        <v>0</v>
      </c>
      <c r="N80">
        <v>1.6580792102602699</v>
      </c>
      <c r="O80">
        <v>9184079.1280833408</v>
      </c>
      <c r="P80">
        <v>0.44439896498612003</v>
      </c>
      <c r="Q80">
        <v>3.3069910161743099</v>
      </c>
      <c r="R80">
        <v>38280.2060297266</v>
      </c>
      <c r="S80">
        <v>10.702248974849599</v>
      </c>
      <c r="T80">
        <v>4.1640990511370504</v>
      </c>
      <c r="U80">
        <v>0</v>
      </c>
      <c r="V80">
        <v>0</v>
      </c>
      <c r="W80">
        <v>0</v>
      </c>
      <c r="X80">
        <v>0</v>
      </c>
      <c r="Y80">
        <v>0</v>
      </c>
      <c r="Z80">
        <v>34849597.503114901</v>
      </c>
      <c r="AA80">
        <v>0</v>
      </c>
      <c r="AB80">
        <v>-4221681.9968392299</v>
      </c>
      <c r="AC80">
        <v>9452186.7153412402</v>
      </c>
      <c r="AD80">
        <v>-18145.67022842</v>
      </c>
      <c r="AE80">
        <v>14770616.7352858</v>
      </c>
      <c r="AF80">
        <v>14404006.976268699</v>
      </c>
      <c r="AG80">
        <v>-979430.24776140903</v>
      </c>
      <c r="AH80">
        <v>-2731152.0263521601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65525997.988829598</v>
      </c>
      <c r="AO80">
        <v>66238077.329949804</v>
      </c>
      <c r="AP80">
        <v>-4312561.3299480304</v>
      </c>
      <c r="AQ80">
        <v>0</v>
      </c>
      <c r="AR80">
        <v>61925516.000001803</v>
      </c>
      <c r="AS80"/>
      <c r="AT80"/>
    </row>
    <row r="81" spans="1:46" x14ac:dyDescent="0.25">
      <c r="A81" t="str">
        <f t="shared" si="2"/>
        <v>1_1_2007</v>
      </c>
      <c r="B81">
        <v>1</v>
      </c>
      <c r="C81">
        <v>1</v>
      </c>
      <c r="D81" s="161">
        <v>2007</v>
      </c>
      <c r="E81">
        <v>1304536664.99999</v>
      </c>
      <c r="F81">
        <v>1622733011</v>
      </c>
      <c r="G81">
        <v>1466313949</v>
      </c>
      <c r="H81">
        <v>1490391379</v>
      </c>
      <c r="I81">
        <v>24077429.9999994</v>
      </c>
      <c r="J81">
        <v>1521760816.60902</v>
      </c>
      <c r="K81">
        <v>47144803.949104302</v>
      </c>
      <c r="L81">
        <v>59370868.793091901</v>
      </c>
      <c r="M81">
        <v>0</v>
      </c>
      <c r="N81">
        <v>1.66872488475637</v>
      </c>
      <c r="O81">
        <v>9248151.0689201597</v>
      </c>
      <c r="P81">
        <v>0.43646275257080402</v>
      </c>
      <c r="Q81">
        <v>3.4716298018220102</v>
      </c>
      <c r="R81">
        <v>38809.4845758581</v>
      </c>
      <c r="S81">
        <v>10.5610246145438</v>
      </c>
      <c r="T81">
        <v>4.3807667493960301</v>
      </c>
      <c r="U81">
        <v>0</v>
      </c>
      <c r="V81">
        <v>0</v>
      </c>
      <c r="W81">
        <v>0</v>
      </c>
      <c r="X81">
        <v>0</v>
      </c>
      <c r="Y81">
        <v>0</v>
      </c>
      <c r="Z81">
        <v>60059069.339260302</v>
      </c>
      <c r="AA81">
        <v>0</v>
      </c>
      <c r="AB81">
        <v>-1710708.5810368101</v>
      </c>
      <c r="AC81">
        <v>2710578.96058603</v>
      </c>
      <c r="AD81">
        <v>-11071199.1415899</v>
      </c>
      <c r="AE81">
        <v>8193910.7557269204</v>
      </c>
      <c r="AF81">
        <v>-4323588.2890206901</v>
      </c>
      <c r="AG81">
        <v>-1996290.10046785</v>
      </c>
      <c r="AH81">
        <v>-2311158.0425644601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49550614.900893502</v>
      </c>
      <c r="AO81">
        <v>48706713.893696196</v>
      </c>
      <c r="AP81">
        <v>-24629283.893696699</v>
      </c>
      <c r="AQ81">
        <v>0</v>
      </c>
      <c r="AR81">
        <v>24077429.9999994</v>
      </c>
      <c r="AS81"/>
      <c r="AT81"/>
    </row>
    <row r="82" spans="1:46" x14ac:dyDescent="0.25">
      <c r="A82" t="str">
        <f t="shared" si="2"/>
        <v>1_1_2008</v>
      </c>
      <c r="B82">
        <v>1</v>
      </c>
      <c r="C82">
        <v>1</v>
      </c>
      <c r="D82" s="161">
        <v>2008</v>
      </c>
      <c r="E82">
        <v>1304536664.99999</v>
      </c>
      <c r="F82">
        <v>1622733011</v>
      </c>
      <c r="G82">
        <v>1490391379</v>
      </c>
      <c r="H82">
        <v>1563634307</v>
      </c>
      <c r="I82">
        <v>73242928.000000596</v>
      </c>
      <c r="J82">
        <v>1573233159.8152399</v>
      </c>
      <c r="K82">
        <v>51472343.206220403</v>
      </c>
      <c r="L82">
        <v>60720696.180242598</v>
      </c>
      <c r="M82">
        <v>0</v>
      </c>
      <c r="N82">
        <v>1.7224676618128401</v>
      </c>
      <c r="O82">
        <v>9291879.4741836209</v>
      </c>
      <c r="P82">
        <v>0.44007330866257199</v>
      </c>
      <c r="Q82">
        <v>3.9047266684501301</v>
      </c>
      <c r="R82">
        <v>38748.318441506301</v>
      </c>
      <c r="S82">
        <v>10.7060497576202</v>
      </c>
      <c r="T82">
        <v>4.4760410563086701</v>
      </c>
      <c r="U82">
        <v>0</v>
      </c>
      <c r="V82">
        <v>0</v>
      </c>
      <c r="W82">
        <v>0</v>
      </c>
      <c r="X82">
        <v>0.18946376796546399</v>
      </c>
      <c r="Y82">
        <v>0</v>
      </c>
      <c r="Z82">
        <v>26148773.360611401</v>
      </c>
      <c r="AA82">
        <v>0</v>
      </c>
      <c r="AB82">
        <v>-7057727.4552140003</v>
      </c>
      <c r="AC82">
        <v>2292984.3734571198</v>
      </c>
      <c r="AD82">
        <v>4928955.19274149</v>
      </c>
      <c r="AE82">
        <v>20713918.106684599</v>
      </c>
      <c r="AF82">
        <v>246203.76551058399</v>
      </c>
      <c r="AG82">
        <v>2161740.02086809</v>
      </c>
      <c r="AH82">
        <v>-966956.81984119897</v>
      </c>
      <c r="AI82">
        <v>0</v>
      </c>
      <c r="AJ82">
        <v>0</v>
      </c>
      <c r="AK82">
        <v>0</v>
      </c>
      <c r="AL82">
        <v>2119341.5029855799</v>
      </c>
      <c r="AM82">
        <v>0</v>
      </c>
      <c r="AN82">
        <v>50587232.047803797</v>
      </c>
      <c r="AO82">
        <v>50867949.456155702</v>
      </c>
      <c r="AP82">
        <v>22374978.543844901</v>
      </c>
      <c r="AQ82">
        <v>0</v>
      </c>
      <c r="AR82">
        <v>73242928.000000596</v>
      </c>
      <c r="AS82"/>
      <c r="AT82"/>
    </row>
    <row r="83" spans="1:46" x14ac:dyDescent="0.25">
      <c r="A83" t="str">
        <f t="shared" si="2"/>
        <v>1_1_2009</v>
      </c>
      <c r="B83">
        <v>1</v>
      </c>
      <c r="C83">
        <v>1</v>
      </c>
      <c r="D83" s="161">
        <v>2009</v>
      </c>
      <c r="E83">
        <v>1315885005.99999</v>
      </c>
      <c r="F83">
        <v>1636775019</v>
      </c>
      <c r="G83">
        <v>1563634307</v>
      </c>
      <c r="H83">
        <v>1542166468.99999</v>
      </c>
      <c r="I83">
        <v>-32816179.000001501</v>
      </c>
      <c r="J83">
        <v>1536850982.7917199</v>
      </c>
      <c r="K83">
        <v>-51699904.401677303</v>
      </c>
      <c r="L83">
        <v>60228814.572822303</v>
      </c>
      <c r="M83">
        <v>0</v>
      </c>
      <c r="N83">
        <v>1.82893803269755</v>
      </c>
      <c r="O83">
        <v>9223489.1182339005</v>
      </c>
      <c r="P83">
        <v>0.44151068116868197</v>
      </c>
      <c r="Q83">
        <v>2.8462521151519899</v>
      </c>
      <c r="R83">
        <v>37103.449917785103</v>
      </c>
      <c r="S83">
        <v>10.8032460409766</v>
      </c>
      <c r="T83">
        <v>4.6394372370407497</v>
      </c>
      <c r="U83">
        <v>0</v>
      </c>
      <c r="V83">
        <v>0</v>
      </c>
      <c r="W83">
        <v>0</v>
      </c>
      <c r="X83">
        <v>0.187829811019216</v>
      </c>
      <c r="Y83">
        <v>0</v>
      </c>
      <c r="Z83">
        <v>3500446.6726786001</v>
      </c>
      <c r="AA83">
        <v>0</v>
      </c>
      <c r="AB83">
        <v>-14894089.915614</v>
      </c>
      <c r="AC83">
        <v>-751154.65285090904</v>
      </c>
      <c r="AD83">
        <v>1775485.9310089201</v>
      </c>
      <c r="AE83">
        <v>-55807528.210685499</v>
      </c>
      <c r="AF83">
        <v>15332725.469013</v>
      </c>
      <c r="AG83">
        <v>1911857.19157338</v>
      </c>
      <c r="AH83">
        <v>-1893292.2038383801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-50825549.7187149</v>
      </c>
      <c r="AO83">
        <v>-51232328.083323799</v>
      </c>
      <c r="AP83">
        <v>18416149.083322302</v>
      </c>
      <c r="AQ83">
        <v>11348341</v>
      </c>
      <c r="AR83">
        <v>-21467838.000001501</v>
      </c>
      <c r="AS83"/>
      <c r="AT83"/>
    </row>
    <row r="84" spans="1:46" x14ac:dyDescent="0.25">
      <c r="A84" t="str">
        <f t="shared" si="2"/>
        <v>1_1_2010</v>
      </c>
      <c r="B84">
        <v>1</v>
      </c>
      <c r="C84">
        <v>1</v>
      </c>
      <c r="D84" s="161">
        <v>2010</v>
      </c>
      <c r="E84">
        <v>1357920541.99999</v>
      </c>
      <c r="F84">
        <v>1684310471</v>
      </c>
      <c r="G84">
        <v>1542166468.99999</v>
      </c>
      <c r="H84">
        <v>1584263533</v>
      </c>
      <c r="I84">
        <v>61528.000000629501</v>
      </c>
      <c r="J84">
        <v>1638584324.73068</v>
      </c>
      <c r="K84">
        <v>55212754.3122558</v>
      </c>
      <c r="L84">
        <v>58542062.920650803</v>
      </c>
      <c r="M84">
        <v>0</v>
      </c>
      <c r="N84">
        <v>1.84639026340027</v>
      </c>
      <c r="O84">
        <v>9075411.1666394807</v>
      </c>
      <c r="P84">
        <v>0.45550484064964702</v>
      </c>
      <c r="Q84">
        <v>3.3049430308570198</v>
      </c>
      <c r="R84">
        <v>36269.585627314998</v>
      </c>
      <c r="S84">
        <v>11.0604116095697</v>
      </c>
      <c r="T84">
        <v>4.8650127250228996</v>
      </c>
      <c r="U84">
        <v>0</v>
      </c>
      <c r="V84">
        <v>0</v>
      </c>
      <c r="W84">
        <v>0</v>
      </c>
      <c r="X84">
        <v>0.19551027088004699</v>
      </c>
      <c r="Y84">
        <v>0</v>
      </c>
      <c r="Z84">
        <v>-3436474.5826023002</v>
      </c>
      <c r="AA84">
        <v>0</v>
      </c>
      <c r="AB84">
        <v>-141506.14247938499</v>
      </c>
      <c r="AC84">
        <v>993105.96047304396</v>
      </c>
      <c r="AD84">
        <v>22493663.028499998</v>
      </c>
      <c r="AE84">
        <v>26024662.005449198</v>
      </c>
      <c r="AF84">
        <v>8304436.8050475102</v>
      </c>
      <c r="AG84">
        <v>4400397.3156653903</v>
      </c>
      <c r="AH84">
        <v>-2584438.8034570701</v>
      </c>
      <c r="AI84">
        <v>0</v>
      </c>
      <c r="AJ84">
        <v>0</v>
      </c>
      <c r="AK84">
        <v>0</v>
      </c>
      <c r="AL84">
        <v>221391.02815108301</v>
      </c>
      <c r="AM84">
        <v>0</v>
      </c>
      <c r="AN84">
        <v>56275236.614747502</v>
      </c>
      <c r="AO84">
        <v>55902818.585415401</v>
      </c>
      <c r="AP84">
        <v>-55841290.5854147</v>
      </c>
      <c r="AQ84">
        <v>42035535.999999903</v>
      </c>
      <c r="AR84">
        <v>42097064.000000603</v>
      </c>
      <c r="AS84"/>
      <c r="AT84"/>
    </row>
    <row r="85" spans="1:46" x14ac:dyDescent="0.25">
      <c r="A85" t="str">
        <f t="shared" si="2"/>
        <v>1_1_2011</v>
      </c>
      <c r="B85">
        <v>1</v>
      </c>
      <c r="C85">
        <v>1</v>
      </c>
      <c r="D85" s="161">
        <v>2011</v>
      </c>
      <c r="E85">
        <v>1357920541.99999</v>
      </c>
      <c r="F85">
        <v>1684310471</v>
      </c>
      <c r="G85">
        <v>1584263533</v>
      </c>
      <c r="H85">
        <v>1649966415</v>
      </c>
      <c r="I85">
        <v>65702881.999999799</v>
      </c>
      <c r="J85">
        <v>1690899719.27121</v>
      </c>
      <c r="K85">
        <v>52315394.5405268</v>
      </c>
      <c r="L85">
        <v>58648128.683592103</v>
      </c>
      <c r="M85">
        <v>0</v>
      </c>
      <c r="N85">
        <v>1.8637728774042599</v>
      </c>
      <c r="O85">
        <v>9159450.9602589998</v>
      </c>
      <c r="P85">
        <v>0.45075925590674898</v>
      </c>
      <c r="Q85">
        <v>4.05616919494837</v>
      </c>
      <c r="R85">
        <v>35668.3190565029</v>
      </c>
      <c r="S85">
        <v>11.3570696908715</v>
      </c>
      <c r="T85">
        <v>4.8273632355876099</v>
      </c>
      <c r="U85">
        <v>0</v>
      </c>
      <c r="V85">
        <v>0</v>
      </c>
      <c r="W85">
        <v>0</v>
      </c>
      <c r="X85">
        <v>0.35897183665993898</v>
      </c>
      <c r="Y85">
        <v>0</v>
      </c>
      <c r="Z85">
        <v>4571682.4536136603</v>
      </c>
      <c r="AA85">
        <v>0</v>
      </c>
      <c r="AB85">
        <v>-2101848.9542137701</v>
      </c>
      <c r="AC85">
        <v>3833413.9850134002</v>
      </c>
      <c r="AD85">
        <v>-7153915.7614099998</v>
      </c>
      <c r="AE85">
        <v>38371922.972565196</v>
      </c>
      <c r="AF85">
        <v>5885164.7480844297</v>
      </c>
      <c r="AG85">
        <v>4738423.24766941</v>
      </c>
      <c r="AH85">
        <v>449212.22188396403</v>
      </c>
      <c r="AI85">
        <v>0</v>
      </c>
      <c r="AJ85">
        <v>0</v>
      </c>
      <c r="AK85">
        <v>0</v>
      </c>
      <c r="AL85">
        <v>1769571.31534939</v>
      </c>
      <c r="AM85">
        <v>0</v>
      </c>
      <c r="AN85">
        <v>50363626.228555702</v>
      </c>
      <c r="AO85">
        <v>50639965.058805399</v>
      </c>
      <c r="AP85">
        <v>15062916.9411944</v>
      </c>
      <c r="AQ85">
        <v>0</v>
      </c>
      <c r="AR85">
        <v>65702881.999999799</v>
      </c>
      <c r="AS85"/>
      <c r="AT85"/>
    </row>
    <row r="86" spans="1:46" x14ac:dyDescent="0.25">
      <c r="A86" t="str">
        <f t="shared" si="2"/>
        <v>1_1_2012</v>
      </c>
      <c r="B86">
        <v>1</v>
      </c>
      <c r="C86">
        <v>1</v>
      </c>
      <c r="D86" s="161">
        <v>2012</v>
      </c>
      <c r="E86">
        <v>1357920541.99999</v>
      </c>
      <c r="F86">
        <v>1684310471</v>
      </c>
      <c r="G86">
        <v>1649966415</v>
      </c>
      <c r="H86">
        <v>1684310471</v>
      </c>
      <c r="I86">
        <v>34344055.999999903</v>
      </c>
      <c r="J86">
        <v>1720629730.4496901</v>
      </c>
      <c r="K86">
        <v>29730011.178475801</v>
      </c>
      <c r="L86">
        <v>60228514.526974499</v>
      </c>
      <c r="M86">
        <v>0</v>
      </c>
      <c r="N86">
        <v>1.87757629079359</v>
      </c>
      <c r="O86">
        <v>9265369.1436843593</v>
      </c>
      <c r="P86">
        <v>0.44667552967074198</v>
      </c>
      <c r="Q86">
        <v>4.0850684443871499</v>
      </c>
      <c r="R86">
        <v>35332.063055995401</v>
      </c>
      <c r="S86">
        <v>11.244313444527</v>
      </c>
      <c r="T86">
        <v>4.8858900437047801</v>
      </c>
      <c r="U86">
        <v>0</v>
      </c>
      <c r="V86">
        <v>0</v>
      </c>
      <c r="W86">
        <v>1.1136174129537499E-2</v>
      </c>
      <c r="X86">
        <v>0.36463924263986802</v>
      </c>
      <c r="Y86">
        <v>0</v>
      </c>
      <c r="Z86">
        <v>30120969.986064401</v>
      </c>
      <c r="AA86">
        <v>0</v>
      </c>
      <c r="AB86">
        <v>-1291226.9931377401</v>
      </c>
      <c r="AC86">
        <v>4862814.9941334696</v>
      </c>
      <c r="AD86">
        <v>-6469656.9360272</v>
      </c>
      <c r="AE86">
        <v>1423832.2140772</v>
      </c>
      <c r="AF86">
        <v>3339912.7784982999</v>
      </c>
      <c r="AG86">
        <v>-1859195.9974972699</v>
      </c>
      <c r="AH86">
        <v>-719500.58823159395</v>
      </c>
      <c r="AI86">
        <v>0</v>
      </c>
      <c r="AJ86">
        <v>0</v>
      </c>
      <c r="AK86">
        <v>-96880.243512591798</v>
      </c>
      <c r="AL86">
        <v>80434.944558956398</v>
      </c>
      <c r="AM86">
        <v>0</v>
      </c>
      <c r="AN86">
        <v>29391504.158925898</v>
      </c>
      <c r="AO86">
        <v>29565086.085898198</v>
      </c>
      <c r="AP86">
        <v>4778969.9141016901</v>
      </c>
      <c r="AQ86">
        <v>0</v>
      </c>
      <c r="AR86">
        <v>34344055.999999903</v>
      </c>
      <c r="AS86"/>
      <c r="AT86"/>
    </row>
    <row r="87" spans="1:46" x14ac:dyDescent="0.25">
      <c r="A87" t="str">
        <f t="shared" si="2"/>
        <v>1_1_2013</v>
      </c>
      <c r="B87">
        <v>1</v>
      </c>
      <c r="C87">
        <v>1</v>
      </c>
      <c r="D87" s="161">
        <v>2013</v>
      </c>
      <c r="E87">
        <v>1357920541.99999</v>
      </c>
      <c r="F87">
        <v>1684310471</v>
      </c>
      <c r="G87">
        <v>1684310471</v>
      </c>
      <c r="H87">
        <v>1692923428</v>
      </c>
      <c r="I87">
        <v>8612957.0000004098</v>
      </c>
      <c r="J87">
        <v>1719691466.8369801</v>
      </c>
      <c r="K87">
        <v>-938263.612702718</v>
      </c>
      <c r="L87">
        <v>61513379.605220102</v>
      </c>
      <c r="M87">
        <v>0</v>
      </c>
      <c r="N87">
        <v>2.0084616362367398</v>
      </c>
      <c r="O87">
        <v>9360035.1093612593</v>
      </c>
      <c r="P87">
        <v>0.447001312958766</v>
      </c>
      <c r="Q87">
        <v>3.9264334458579802</v>
      </c>
      <c r="R87">
        <v>35625.734670719801</v>
      </c>
      <c r="S87">
        <v>10.910247641198101</v>
      </c>
      <c r="T87">
        <v>4.8874813217163897</v>
      </c>
      <c r="U87">
        <v>0</v>
      </c>
      <c r="V87">
        <v>0</v>
      </c>
      <c r="W87">
        <v>4.6745839139221299E-2</v>
      </c>
      <c r="X87">
        <v>0.36463924263986802</v>
      </c>
      <c r="Y87">
        <v>0</v>
      </c>
      <c r="Z87">
        <v>28139483.746859599</v>
      </c>
      <c r="AA87">
        <v>0</v>
      </c>
      <c r="AB87">
        <v>-16178657.2764936</v>
      </c>
      <c r="AC87">
        <v>4405948.4724217197</v>
      </c>
      <c r="AD87">
        <v>444887.52783899702</v>
      </c>
      <c r="AE87">
        <v>-7996589.4691218901</v>
      </c>
      <c r="AF87">
        <v>-3207382.4941935898</v>
      </c>
      <c r="AG87">
        <v>-5603951.6110956902</v>
      </c>
      <c r="AH87">
        <v>-35715.698506616303</v>
      </c>
      <c r="AI87">
        <v>0</v>
      </c>
      <c r="AJ87">
        <v>0</v>
      </c>
      <c r="AK87">
        <v>-342467.15108668501</v>
      </c>
      <c r="AL87">
        <v>0</v>
      </c>
      <c r="AM87">
        <v>0</v>
      </c>
      <c r="AN87">
        <v>-374443.95337766898</v>
      </c>
      <c r="AO87">
        <v>-646087.12388156902</v>
      </c>
      <c r="AP87">
        <v>9259044.1238819808</v>
      </c>
      <c r="AQ87">
        <v>0</v>
      </c>
      <c r="AR87">
        <v>8612957.0000004098</v>
      </c>
      <c r="AS87"/>
      <c r="AT87"/>
    </row>
    <row r="88" spans="1:46" x14ac:dyDescent="0.25">
      <c r="A88" t="str">
        <f t="shared" si="2"/>
        <v>1_1_2014</v>
      </c>
      <c r="B88">
        <v>1</v>
      </c>
      <c r="C88">
        <v>1</v>
      </c>
      <c r="D88" s="161">
        <v>2014</v>
      </c>
      <c r="E88">
        <v>1357920541.99999</v>
      </c>
      <c r="F88">
        <v>1684310471</v>
      </c>
      <c r="G88">
        <v>1692923428</v>
      </c>
      <c r="H88">
        <v>1741056553</v>
      </c>
      <c r="I88">
        <v>48133124.999999397</v>
      </c>
      <c r="J88">
        <v>1753578594.3306701</v>
      </c>
      <c r="K88">
        <v>33887127.493687399</v>
      </c>
      <c r="L88">
        <v>63396051.766034603</v>
      </c>
      <c r="M88">
        <v>0</v>
      </c>
      <c r="N88">
        <v>1.9796424919522899</v>
      </c>
      <c r="O88">
        <v>9471627.2095400691</v>
      </c>
      <c r="P88">
        <v>0.446620210058637</v>
      </c>
      <c r="Q88">
        <v>3.7159925873714301</v>
      </c>
      <c r="R88">
        <v>35762.044715306198</v>
      </c>
      <c r="S88">
        <v>10.8819876961769</v>
      </c>
      <c r="T88">
        <v>5.1402361395310496</v>
      </c>
      <c r="U88">
        <v>0</v>
      </c>
      <c r="V88">
        <v>0</v>
      </c>
      <c r="W88">
        <v>9.9270982034945596E-2</v>
      </c>
      <c r="X88">
        <v>0.59875677836236696</v>
      </c>
      <c r="Y88">
        <v>0</v>
      </c>
      <c r="Z88">
        <v>38557638.7269032</v>
      </c>
      <c r="AA88">
        <v>0</v>
      </c>
      <c r="AB88">
        <v>2915815.1562978299</v>
      </c>
      <c r="AC88">
        <v>5199086.4188667601</v>
      </c>
      <c r="AD88">
        <v>-599288.98596694099</v>
      </c>
      <c r="AE88">
        <v>-10972067.0498555</v>
      </c>
      <c r="AF88">
        <v>-1941595.31785398</v>
      </c>
      <c r="AG88">
        <v>-631481.14621465094</v>
      </c>
      <c r="AH88">
        <v>-2988073.6487756302</v>
      </c>
      <c r="AI88">
        <v>0</v>
      </c>
      <c r="AJ88">
        <v>0</v>
      </c>
      <c r="AK88">
        <v>-496804.12835834798</v>
      </c>
      <c r="AL88">
        <v>3012445.77092729</v>
      </c>
      <c r="AM88">
        <v>0</v>
      </c>
      <c r="AN88">
        <v>32055675.79597</v>
      </c>
      <c r="AO88">
        <v>32007303.5371149</v>
      </c>
      <c r="AP88">
        <v>16125821.462884501</v>
      </c>
      <c r="AQ88">
        <v>0</v>
      </c>
      <c r="AR88">
        <v>48133124.999999397</v>
      </c>
      <c r="AS88"/>
      <c r="AT88"/>
    </row>
    <row r="89" spans="1:46" x14ac:dyDescent="0.25">
      <c r="A89" t="str">
        <f t="shared" si="2"/>
        <v>1_1_2015</v>
      </c>
      <c r="B89">
        <v>1</v>
      </c>
      <c r="C89">
        <v>1</v>
      </c>
      <c r="D89" s="161">
        <v>2015</v>
      </c>
      <c r="E89">
        <v>1357920541.99999</v>
      </c>
      <c r="F89">
        <v>1684310471</v>
      </c>
      <c r="G89">
        <v>1741056553</v>
      </c>
      <c r="H89">
        <v>1722971063.99999</v>
      </c>
      <c r="I89">
        <v>-18085489.000000302</v>
      </c>
      <c r="J89">
        <v>1651099626.71207</v>
      </c>
      <c r="K89">
        <v>-102478967.618598</v>
      </c>
      <c r="L89">
        <v>64060397.623078197</v>
      </c>
      <c r="M89">
        <v>0</v>
      </c>
      <c r="N89">
        <v>2.12248768362858</v>
      </c>
      <c r="O89">
        <v>9569548.7950727697</v>
      </c>
      <c r="P89">
        <v>0.44756879555497098</v>
      </c>
      <c r="Q89">
        <v>2.7360909293352398</v>
      </c>
      <c r="R89">
        <v>36783.3574777342</v>
      </c>
      <c r="S89">
        <v>10.8849810846443</v>
      </c>
      <c r="T89">
        <v>5.1642561372342799</v>
      </c>
      <c r="U89">
        <v>9.1007693143801194E-2</v>
      </c>
      <c r="V89">
        <v>0</v>
      </c>
      <c r="W89">
        <v>0.14536689023907301</v>
      </c>
      <c r="X89">
        <v>0.90089463423110905</v>
      </c>
      <c r="Y89">
        <v>0</v>
      </c>
      <c r="Z89">
        <v>19306254.483112901</v>
      </c>
      <c r="AA89">
        <v>0</v>
      </c>
      <c r="AB89">
        <v>-15750366.866110301</v>
      </c>
      <c r="AC89">
        <v>4814887.2970554298</v>
      </c>
      <c r="AD89">
        <v>1380452.5110390401</v>
      </c>
      <c r="AE89">
        <v>-58840360.377090603</v>
      </c>
      <c r="AF89">
        <v>-11242540.9206305</v>
      </c>
      <c r="AG89">
        <v>-205978.140412807</v>
      </c>
      <c r="AH89">
        <v>-393716.60170239001</v>
      </c>
      <c r="AI89">
        <v>-38785722.113263696</v>
      </c>
      <c r="AJ89">
        <v>0</v>
      </c>
      <c r="AK89">
        <v>-479862.34115851001</v>
      </c>
      <c r="AL89">
        <v>3855776.8656858001</v>
      </c>
      <c r="AM89">
        <v>0</v>
      </c>
      <c r="AN89">
        <v>-96341176.203475803</v>
      </c>
      <c r="AO89">
        <v>-94929227.810207993</v>
      </c>
      <c r="AP89">
        <v>76843738.810207695</v>
      </c>
      <c r="AQ89">
        <v>0</v>
      </c>
      <c r="AR89">
        <v>-18085489.000000302</v>
      </c>
      <c r="AS89"/>
      <c r="AT89"/>
    </row>
    <row r="90" spans="1:46" x14ac:dyDescent="0.25">
      <c r="A90" t="str">
        <f t="shared" si="2"/>
        <v>1_1_2016</v>
      </c>
      <c r="B90">
        <v>1</v>
      </c>
      <c r="C90">
        <v>1</v>
      </c>
      <c r="D90" s="161">
        <v>2016</v>
      </c>
      <c r="E90">
        <v>1357920541.99999</v>
      </c>
      <c r="F90">
        <v>1684310471</v>
      </c>
      <c r="G90">
        <v>1722971063.99999</v>
      </c>
      <c r="H90">
        <v>1698078949.99999</v>
      </c>
      <c r="I90">
        <v>-24892114.0000007</v>
      </c>
      <c r="J90">
        <v>1599474379.9365699</v>
      </c>
      <c r="K90">
        <v>-51625246.775504597</v>
      </c>
      <c r="L90">
        <v>64564961.1953898</v>
      </c>
      <c r="M90">
        <v>0</v>
      </c>
      <c r="N90">
        <v>2.1718309915963601</v>
      </c>
      <c r="O90">
        <v>9643203.3315981403</v>
      </c>
      <c r="P90">
        <v>0.44732073067715999</v>
      </c>
      <c r="Q90">
        <v>2.4334024777688299</v>
      </c>
      <c r="R90">
        <v>37603.8361288671</v>
      </c>
      <c r="S90">
        <v>10.8034312406108</v>
      </c>
      <c r="T90">
        <v>5.67044548332637</v>
      </c>
      <c r="U90">
        <v>0.182015386287602</v>
      </c>
      <c r="V90">
        <v>0</v>
      </c>
      <c r="W90">
        <v>0.24919081337719701</v>
      </c>
      <c r="X90">
        <v>0.99492762883617902</v>
      </c>
      <c r="Y90">
        <v>0</v>
      </c>
      <c r="Z90">
        <v>24579574.425619401</v>
      </c>
      <c r="AA90">
        <v>0</v>
      </c>
      <c r="AB90">
        <v>-4871203.7792514404</v>
      </c>
      <c r="AC90">
        <v>3627095.2966659102</v>
      </c>
      <c r="AD90">
        <v>-371773.77324526099</v>
      </c>
      <c r="AE90">
        <v>-21779433.6422631</v>
      </c>
      <c r="AF90">
        <v>-8208769.8586149402</v>
      </c>
      <c r="AG90">
        <v>-1705702.4493422301</v>
      </c>
      <c r="AH90">
        <v>-6239514.6813513599</v>
      </c>
      <c r="AI90">
        <v>-37283879.596224301</v>
      </c>
      <c r="AJ90">
        <v>0</v>
      </c>
      <c r="AK90">
        <v>-1050359.2054882699</v>
      </c>
      <c r="AL90">
        <v>1389259.9950053501</v>
      </c>
      <c r="AM90">
        <v>0</v>
      </c>
      <c r="AN90">
        <v>-51914707.2684903</v>
      </c>
      <c r="AO90">
        <v>-50546917.7106921</v>
      </c>
      <c r="AP90">
        <v>25654803.7106914</v>
      </c>
      <c r="AQ90">
        <v>0</v>
      </c>
      <c r="AR90">
        <v>-24892114.0000007</v>
      </c>
      <c r="AS90"/>
      <c r="AT90"/>
    </row>
    <row r="91" spans="1:46" x14ac:dyDescent="0.25">
      <c r="A91" t="str">
        <f t="shared" si="2"/>
        <v>1_1_2017</v>
      </c>
      <c r="B91">
        <v>1</v>
      </c>
      <c r="C91">
        <v>1</v>
      </c>
      <c r="D91" s="161">
        <v>2017</v>
      </c>
      <c r="E91">
        <v>1357920541.99999</v>
      </c>
      <c r="F91">
        <v>1684310471</v>
      </c>
      <c r="G91">
        <v>1698078949.99999</v>
      </c>
      <c r="H91">
        <v>1666633098</v>
      </c>
      <c r="I91">
        <v>-31445851.999998201</v>
      </c>
      <c r="J91">
        <v>1634890423.8631799</v>
      </c>
      <c r="K91">
        <v>35416043.926609702</v>
      </c>
      <c r="L91">
        <v>66495613.310067602</v>
      </c>
      <c r="M91">
        <v>0</v>
      </c>
      <c r="N91">
        <v>2.1295453972595402</v>
      </c>
      <c r="O91">
        <v>9739666.0484840199</v>
      </c>
      <c r="P91">
        <v>0.44626802398001703</v>
      </c>
      <c r="Q91">
        <v>2.64736159722076</v>
      </c>
      <c r="R91">
        <v>38453.509365151003</v>
      </c>
      <c r="S91">
        <v>10.609794983468101</v>
      </c>
      <c r="T91">
        <v>5.8225167600417604</v>
      </c>
      <c r="U91">
        <v>0.182015386287602</v>
      </c>
      <c r="V91">
        <v>0</v>
      </c>
      <c r="W91">
        <v>0.38891242857486102</v>
      </c>
      <c r="X91">
        <v>0.99492762883617902</v>
      </c>
      <c r="Y91">
        <v>0</v>
      </c>
      <c r="Z91">
        <v>31402874.9336311</v>
      </c>
      <c r="AA91">
        <v>0</v>
      </c>
      <c r="AB91">
        <v>3835629.6209756201</v>
      </c>
      <c r="AC91">
        <v>4437949.8774706898</v>
      </c>
      <c r="AD91">
        <v>-1850061.07189596</v>
      </c>
      <c r="AE91">
        <v>15406448.2310271</v>
      </c>
      <c r="AF91">
        <v>-8305069.3494686</v>
      </c>
      <c r="AG91">
        <v>-2823557.5012289798</v>
      </c>
      <c r="AH91">
        <v>-1847703.5816981499</v>
      </c>
      <c r="AI91">
        <v>0</v>
      </c>
      <c r="AJ91">
        <v>0</v>
      </c>
      <c r="AK91">
        <v>-1425249.4441947399</v>
      </c>
      <c r="AL91">
        <v>0</v>
      </c>
      <c r="AM91">
        <v>0</v>
      </c>
      <c r="AN91">
        <v>38831261.714618102</v>
      </c>
      <c r="AO91">
        <v>38839796.112020299</v>
      </c>
      <c r="AP91">
        <v>-70285648.1120186</v>
      </c>
      <c r="AQ91">
        <v>0</v>
      </c>
      <c r="AR91">
        <v>-31445851.999998201</v>
      </c>
      <c r="AS91"/>
      <c r="AT91"/>
    </row>
    <row r="92" spans="1:46" x14ac:dyDescent="0.25">
      <c r="A92" t="str">
        <f t="shared" si="2"/>
        <v>1_1_2018</v>
      </c>
      <c r="B92">
        <v>1</v>
      </c>
      <c r="C92">
        <v>1</v>
      </c>
      <c r="D92" s="161">
        <v>2018</v>
      </c>
      <c r="E92">
        <v>1357920541.99999</v>
      </c>
      <c r="F92">
        <v>1684310471</v>
      </c>
      <c r="G92">
        <v>1666633098</v>
      </c>
      <c r="H92">
        <v>1636184632.99999</v>
      </c>
      <c r="I92">
        <v>-30448465.0000006</v>
      </c>
      <c r="J92">
        <v>1626199263.2767</v>
      </c>
      <c r="K92">
        <v>-8691160.5864734594</v>
      </c>
      <c r="L92">
        <v>67315268.821722701</v>
      </c>
      <c r="M92">
        <v>0</v>
      </c>
      <c r="N92">
        <v>2.11628653933517</v>
      </c>
      <c r="O92">
        <v>9822983.8105922006</v>
      </c>
      <c r="P92">
        <v>0.44702194057060202</v>
      </c>
      <c r="Q92">
        <v>2.9200642266077401</v>
      </c>
      <c r="R92">
        <v>39392.249431887001</v>
      </c>
      <c r="S92">
        <v>10.4497030009138</v>
      </c>
      <c r="T92">
        <v>6.0631175541013302</v>
      </c>
      <c r="U92">
        <v>9.1007693143801194E-2</v>
      </c>
      <c r="V92">
        <v>0</v>
      </c>
      <c r="W92">
        <v>0.63673519959293001</v>
      </c>
      <c r="X92">
        <v>1</v>
      </c>
      <c r="Y92">
        <v>0.64384680764332902</v>
      </c>
      <c r="Z92">
        <v>11753210.715158699</v>
      </c>
      <c r="AA92">
        <v>0</v>
      </c>
      <c r="AB92">
        <v>882466.42090962001</v>
      </c>
      <c r="AC92">
        <v>3872517.6624929998</v>
      </c>
      <c r="AD92">
        <v>1289541.22461403</v>
      </c>
      <c r="AE92">
        <v>18431912.772906501</v>
      </c>
      <c r="AF92">
        <v>-8773808.7535500508</v>
      </c>
      <c r="AG92">
        <v>-2424606.8105955501</v>
      </c>
      <c r="AH92">
        <v>-2870778.3078639498</v>
      </c>
      <c r="AI92">
        <v>38712033.492287502</v>
      </c>
      <c r="AJ92">
        <v>0</v>
      </c>
      <c r="AK92">
        <v>-2506892.1912253001</v>
      </c>
      <c r="AL92">
        <v>64541.925923638802</v>
      </c>
      <c r="AM92">
        <v>-65619389.301452503</v>
      </c>
      <c r="AN92">
        <v>-7189251.1503942301</v>
      </c>
      <c r="AO92">
        <v>-9239239.1932054106</v>
      </c>
      <c r="AP92">
        <v>-21209225.806795198</v>
      </c>
      <c r="AQ92">
        <v>0</v>
      </c>
      <c r="AR92">
        <v>-30448465.0000006</v>
      </c>
      <c r="AS92"/>
      <c r="AT92"/>
    </row>
    <row r="93" spans="1:46" x14ac:dyDescent="0.25">
      <c r="A93" t="str">
        <f t="shared" si="2"/>
        <v>1_2_2002</v>
      </c>
      <c r="B93">
        <v>1</v>
      </c>
      <c r="C93">
        <v>2</v>
      </c>
      <c r="D93" s="161">
        <v>2002</v>
      </c>
      <c r="E93">
        <v>47103514.999999903</v>
      </c>
      <c r="F93">
        <v>65733970</v>
      </c>
      <c r="G93">
        <v>0</v>
      </c>
      <c r="H93">
        <v>47103514.999999903</v>
      </c>
      <c r="I93">
        <v>0</v>
      </c>
      <c r="J93">
        <v>44141170.507104397</v>
      </c>
      <c r="K93">
        <v>0</v>
      </c>
      <c r="L93">
        <v>2988066.6864974699</v>
      </c>
      <c r="M93">
        <v>0</v>
      </c>
      <c r="N93">
        <v>1.22446132506114</v>
      </c>
      <c r="O93">
        <v>2748238.4134659702</v>
      </c>
      <c r="P93">
        <v>0.38666408222786403</v>
      </c>
      <c r="Q93">
        <v>1.95863721745606</v>
      </c>
      <c r="R93">
        <v>35513.769785103097</v>
      </c>
      <c r="S93">
        <v>7.6754355225931601</v>
      </c>
      <c r="T93">
        <v>3.5501668442365699</v>
      </c>
      <c r="U93">
        <v>0</v>
      </c>
      <c r="V93">
        <v>0</v>
      </c>
      <c r="W93">
        <v>0</v>
      </c>
      <c r="X93">
        <v>0.31724360697922399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47103514.999999903</v>
      </c>
      <c r="AR93">
        <v>47103514.999999903</v>
      </c>
      <c r="AS93"/>
      <c r="AT93"/>
    </row>
    <row r="94" spans="1:46" x14ac:dyDescent="0.25">
      <c r="A94" t="str">
        <f t="shared" si="2"/>
        <v>1_2_2003</v>
      </c>
      <c r="B94">
        <v>1</v>
      </c>
      <c r="C94">
        <v>2</v>
      </c>
      <c r="D94" s="161">
        <v>2003</v>
      </c>
      <c r="E94">
        <v>47563478.999999903</v>
      </c>
      <c r="F94">
        <v>66035486</v>
      </c>
      <c r="G94">
        <v>47103514.999999903</v>
      </c>
      <c r="H94">
        <v>47597707.999999903</v>
      </c>
      <c r="I94">
        <v>34228.999999988497</v>
      </c>
      <c r="J94">
        <v>47019187.010325998</v>
      </c>
      <c r="K94">
        <v>2450593.6842793301</v>
      </c>
      <c r="L94">
        <v>3067152.0049922299</v>
      </c>
      <c r="M94">
        <v>0</v>
      </c>
      <c r="N94">
        <v>0.95425670327989498</v>
      </c>
      <c r="O94">
        <v>2800412.0870693899</v>
      </c>
      <c r="P94">
        <v>0.383466594956062</v>
      </c>
      <c r="Q94">
        <v>2.2248293383059701</v>
      </c>
      <c r="R94">
        <v>34792.153953380403</v>
      </c>
      <c r="S94">
        <v>7.72117924132505</v>
      </c>
      <c r="T94">
        <v>3.5583851803607498</v>
      </c>
      <c r="U94">
        <v>0</v>
      </c>
      <c r="V94">
        <v>0</v>
      </c>
      <c r="W94">
        <v>0</v>
      </c>
      <c r="X94">
        <v>0.314175693497945</v>
      </c>
      <c r="Y94">
        <v>0</v>
      </c>
      <c r="Z94">
        <v>629557.97428862797</v>
      </c>
      <c r="AA94">
        <v>0</v>
      </c>
      <c r="AB94">
        <v>1180390.17745508</v>
      </c>
      <c r="AC94">
        <v>202107.59971217401</v>
      </c>
      <c r="AD94">
        <v>-131590.514147671</v>
      </c>
      <c r="AE94">
        <v>607844.47656078998</v>
      </c>
      <c r="AF94">
        <v>200021.31390041299</v>
      </c>
      <c r="AG94">
        <v>21031.649035608101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2709362.6768050198</v>
      </c>
      <c r="AO94">
        <v>2817749.5190160801</v>
      </c>
      <c r="AP94">
        <v>-2783520.5190160898</v>
      </c>
      <c r="AQ94">
        <v>459964</v>
      </c>
      <c r="AR94">
        <v>494192.99999998801</v>
      </c>
      <c r="AS94"/>
      <c r="AT94"/>
    </row>
    <row r="95" spans="1:46" x14ac:dyDescent="0.25">
      <c r="A95" t="str">
        <f t="shared" si="2"/>
        <v>1_2_2004</v>
      </c>
      <c r="B95">
        <v>1</v>
      </c>
      <c r="C95">
        <v>2</v>
      </c>
      <c r="D95" s="161">
        <v>2004</v>
      </c>
      <c r="E95">
        <v>47563478.999999903</v>
      </c>
      <c r="F95">
        <v>66035486</v>
      </c>
      <c r="G95">
        <v>47597707.999999903</v>
      </c>
      <c r="H95">
        <v>52276659</v>
      </c>
      <c r="I95">
        <v>4678951.0000000298</v>
      </c>
      <c r="J95">
        <v>49055475.776529402</v>
      </c>
      <c r="K95">
        <v>2036288.76620338</v>
      </c>
      <c r="L95">
        <v>2963269.7546655</v>
      </c>
      <c r="M95">
        <v>0</v>
      </c>
      <c r="N95">
        <v>0.88758600432110801</v>
      </c>
      <c r="O95">
        <v>2846929.32774525</v>
      </c>
      <c r="P95">
        <v>0.380213079512498</v>
      </c>
      <c r="Q95">
        <v>2.5316819613867998</v>
      </c>
      <c r="R95">
        <v>33820.029088857598</v>
      </c>
      <c r="S95">
        <v>7.7640478477194597</v>
      </c>
      <c r="T95">
        <v>3.5583851803607498</v>
      </c>
      <c r="U95">
        <v>0</v>
      </c>
      <c r="V95">
        <v>0</v>
      </c>
      <c r="W95">
        <v>0</v>
      </c>
      <c r="X95">
        <v>0.314175693497945</v>
      </c>
      <c r="Y95">
        <v>0</v>
      </c>
      <c r="Z95">
        <v>836452.07575575099</v>
      </c>
      <c r="AA95">
        <v>0</v>
      </c>
      <c r="AB95">
        <v>367756.114387076</v>
      </c>
      <c r="AC95">
        <v>219600.59298326701</v>
      </c>
      <c r="AD95">
        <v>-148095.710592699</v>
      </c>
      <c r="AE95">
        <v>648928.22860461799</v>
      </c>
      <c r="AF95">
        <v>289723.33040714799</v>
      </c>
      <c r="AG95">
        <v>21997.3910211488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2236362.0225663101</v>
      </c>
      <c r="AO95">
        <v>2260237.2224333398</v>
      </c>
      <c r="AP95">
        <v>2418713.77756669</v>
      </c>
      <c r="AQ95">
        <v>0</v>
      </c>
      <c r="AR95">
        <v>4678951.0000000298</v>
      </c>
      <c r="AS95"/>
      <c r="AT95"/>
    </row>
    <row r="96" spans="1:46" x14ac:dyDescent="0.25">
      <c r="A96" t="str">
        <f t="shared" si="2"/>
        <v>1_2_2005</v>
      </c>
      <c r="B96">
        <v>1</v>
      </c>
      <c r="C96">
        <v>2</v>
      </c>
      <c r="D96" s="161">
        <v>2005</v>
      </c>
      <c r="E96">
        <v>47563478.999999903</v>
      </c>
      <c r="F96">
        <v>66035486</v>
      </c>
      <c r="G96">
        <v>52276659</v>
      </c>
      <c r="H96">
        <v>58690113</v>
      </c>
      <c r="I96">
        <v>6413453.9999999898</v>
      </c>
      <c r="J96">
        <v>52311863.527738497</v>
      </c>
      <c r="K96">
        <v>3256387.75120905</v>
      </c>
      <c r="L96">
        <v>3111608.7239264101</v>
      </c>
      <c r="M96">
        <v>0</v>
      </c>
      <c r="N96">
        <v>0.84445403853827095</v>
      </c>
      <c r="O96">
        <v>2900400.9844958899</v>
      </c>
      <c r="P96">
        <v>0.37600376212261699</v>
      </c>
      <c r="Q96">
        <v>2.98787226562842</v>
      </c>
      <c r="R96">
        <v>32966.477874573997</v>
      </c>
      <c r="S96">
        <v>7.7825434993937197</v>
      </c>
      <c r="T96">
        <v>3.5583851803607498</v>
      </c>
      <c r="U96">
        <v>0</v>
      </c>
      <c r="V96">
        <v>0</v>
      </c>
      <c r="W96">
        <v>0</v>
      </c>
      <c r="X96">
        <v>0.314175693497945</v>
      </c>
      <c r="Y96">
        <v>0</v>
      </c>
      <c r="Z96">
        <v>1886115.7790335801</v>
      </c>
      <c r="AA96">
        <v>0</v>
      </c>
      <c r="AB96">
        <v>219719.86700556701</v>
      </c>
      <c r="AC96">
        <v>276615.38431028801</v>
      </c>
      <c r="AD96">
        <v>-211513.99698316</v>
      </c>
      <c r="AE96">
        <v>948492.27632656798</v>
      </c>
      <c r="AF96">
        <v>275336.518007254</v>
      </c>
      <c r="AG96">
        <v>11205.589656444599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3405971.41735654</v>
      </c>
      <c r="AO96">
        <v>3467579.6766434899</v>
      </c>
      <c r="AP96">
        <v>2945874.3233564999</v>
      </c>
      <c r="AQ96">
        <v>0</v>
      </c>
      <c r="AR96">
        <v>6413453.9999999898</v>
      </c>
      <c r="AS96"/>
      <c r="AT96"/>
    </row>
    <row r="97" spans="1:46" x14ac:dyDescent="0.25">
      <c r="A97" t="str">
        <f t="shared" si="2"/>
        <v>1_2_2006</v>
      </c>
      <c r="B97">
        <v>1</v>
      </c>
      <c r="C97">
        <v>2</v>
      </c>
      <c r="D97" s="161">
        <v>2006</v>
      </c>
      <c r="E97">
        <v>47563478.999999903</v>
      </c>
      <c r="F97">
        <v>66035486</v>
      </c>
      <c r="G97">
        <v>58690113</v>
      </c>
      <c r="H97">
        <v>64424944.999999903</v>
      </c>
      <c r="I97">
        <v>5734831.9999999497</v>
      </c>
      <c r="J97">
        <v>55976556.361724399</v>
      </c>
      <c r="K97">
        <v>3664692.8339859201</v>
      </c>
      <c r="L97">
        <v>3372635.91564218</v>
      </c>
      <c r="M97">
        <v>0</v>
      </c>
      <c r="N97">
        <v>0.82515410950917401</v>
      </c>
      <c r="O97">
        <v>2968493.4504525298</v>
      </c>
      <c r="P97">
        <v>0.375386769583476</v>
      </c>
      <c r="Q97">
        <v>3.27363007287587</v>
      </c>
      <c r="R97">
        <v>31633.004303496102</v>
      </c>
      <c r="S97">
        <v>7.8729895351010697</v>
      </c>
      <c r="T97">
        <v>3.6039527806618099</v>
      </c>
      <c r="U97">
        <v>0</v>
      </c>
      <c r="V97">
        <v>0</v>
      </c>
      <c r="W97">
        <v>0</v>
      </c>
      <c r="X97">
        <v>0.314175693497945</v>
      </c>
      <c r="Y97">
        <v>0</v>
      </c>
      <c r="Z97">
        <v>2385696.13356697</v>
      </c>
      <c r="AA97">
        <v>0</v>
      </c>
      <c r="AB97">
        <v>160210.40608411201</v>
      </c>
      <c r="AC97">
        <v>360060.17382775899</v>
      </c>
      <c r="AD97">
        <v>-19584.745549446201</v>
      </c>
      <c r="AE97">
        <v>607293.53258008603</v>
      </c>
      <c r="AF97">
        <v>520469.19819574902</v>
      </c>
      <c r="AG97">
        <v>64986.636139902803</v>
      </c>
      <c r="AH97">
        <v>-28553.2243710986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4050578.1104740398</v>
      </c>
      <c r="AO97">
        <v>4128872.25463151</v>
      </c>
      <c r="AP97">
        <v>1605959.7453684399</v>
      </c>
      <c r="AQ97">
        <v>0</v>
      </c>
      <c r="AR97">
        <v>5734831.9999999497</v>
      </c>
      <c r="AS97"/>
      <c r="AT97"/>
    </row>
    <row r="98" spans="1:46" x14ac:dyDescent="0.25">
      <c r="A98" t="str">
        <f t="shared" si="2"/>
        <v>1_2_2007</v>
      </c>
      <c r="B98">
        <v>1</v>
      </c>
      <c r="C98">
        <v>2</v>
      </c>
      <c r="D98" s="161">
        <v>2007</v>
      </c>
      <c r="E98">
        <v>49238964.999999903</v>
      </c>
      <c r="F98">
        <v>73818234</v>
      </c>
      <c r="G98">
        <v>64424944.999999903</v>
      </c>
      <c r="H98">
        <v>70014924</v>
      </c>
      <c r="I98">
        <v>3914493.0000000498</v>
      </c>
      <c r="J98">
        <v>60752892.381022699</v>
      </c>
      <c r="K98">
        <v>2000968.0960661201</v>
      </c>
      <c r="L98">
        <v>3742531.7688472499</v>
      </c>
      <c r="M98">
        <v>0</v>
      </c>
      <c r="N98">
        <v>0.99802413345686802</v>
      </c>
      <c r="O98">
        <v>2929215.4723490099</v>
      </c>
      <c r="P98">
        <v>0.37154202438963502</v>
      </c>
      <c r="Q98">
        <v>3.4715382637713801</v>
      </c>
      <c r="R98">
        <v>32002.695562030302</v>
      </c>
      <c r="S98">
        <v>7.6807238155797899</v>
      </c>
      <c r="T98">
        <v>3.9632681860798602</v>
      </c>
      <c r="U98">
        <v>0</v>
      </c>
      <c r="V98">
        <v>0</v>
      </c>
      <c r="W98">
        <v>0</v>
      </c>
      <c r="X98">
        <v>0.30348503466715798</v>
      </c>
      <c r="Y98">
        <v>0</v>
      </c>
      <c r="Z98">
        <v>3314862.5955015798</v>
      </c>
      <c r="AA98">
        <v>0</v>
      </c>
      <c r="AB98">
        <v>-548145.97973927995</v>
      </c>
      <c r="AC98">
        <v>114816.766258391</v>
      </c>
      <c r="AD98">
        <v>-395413.08461940102</v>
      </c>
      <c r="AE98">
        <v>452871.99769194098</v>
      </c>
      <c r="AF98">
        <v>-243316.66983417701</v>
      </c>
      <c r="AG98">
        <v>-166078.482753819</v>
      </c>
      <c r="AH98">
        <v>-169361.77174362401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2360235.3707616101</v>
      </c>
      <c r="AO98">
        <v>2357434.6952166799</v>
      </c>
      <c r="AP98">
        <v>1557058.3047833701</v>
      </c>
      <c r="AQ98">
        <v>1675486</v>
      </c>
      <c r="AR98">
        <v>5589979.0000000503</v>
      </c>
      <c r="AS98"/>
      <c r="AT98"/>
    </row>
    <row r="99" spans="1:46" x14ac:dyDescent="0.25">
      <c r="A99" t="str">
        <f t="shared" si="2"/>
        <v>1_2_2008</v>
      </c>
      <c r="B99">
        <v>1</v>
      </c>
      <c r="C99">
        <v>2</v>
      </c>
      <c r="D99" s="161">
        <v>2008</v>
      </c>
      <c r="E99">
        <v>53725603.999999903</v>
      </c>
      <c r="F99">
        <v>78291320</v>
      </c>
      <c r="G99">
        <v>70014924</v>
      </c>
      <c r="H99">
        <v>83554060.999999896</v>
      </c>
      <c r="I99">
        <v>9052497.9999999292</v>
      </c>
      <c r="J99">
        <v>73048515.509784505</v>
      </c>
      <c r="K99">
        <v>8651790.8544072397</v>
      </c>
      <c r="L99">
        <v>3896924.8286649799</v>
      </c>
      <c r="M99">
        <v>0</v>
      </c>
      <c r="N99">
        <v>0.93977045666623504</v>
      </c>
      <c r="O99">
        <v>2895500.65182896</v>
      </c>
      <c r="P99">
        <v>0.35047201012238199</v>
      </c>
      <c r="Q99">
        <v>3.8638884750685998</v>
      </c>
      <c r="R99">
        <v>32021.545966633101</v>
      </c>
      <c r="S99">
        <v>7.6301552176128098</v>
      </c>
      <c r="T99">
        <v>3.9876521555718498</v>
      </c>
      <c r="U99">
        <v>0</v>
      </c>
      <c r="V99">
        <v>0</v>
      </c>
      <c r="W99">
        <v>0</v>
      </c>
      <c r="X99">
        <v>0.27814092141244201</v>
      </c>
      <c r="Y99">
        <v>0</v>
      </c>
      <c r="Z99">
        <v>6790807.2439830601</v>
      </c>
      <c r="AA99">
        <v>0</v>
      </c>
      <c r="AB99">
        <v>-227839.74783492001</v>
      </c>
      <c r="AC99">
        <v>32904.519603104003</v>
      </c>
      <c r="AD99">
        <v>47890.8604422024</v>
      </c>
      <c r="AE99">
        <v>876030.74327254796</v>
      </c>
      <c r="AF99">
        <v>132749.244821792</v>
      </c>
      <c r="AG99">
        <v>91183.312491980396</v>
      </c>
      <c r="AH99">
        <v>16581.568102716399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7760307.7448824802</v>
      </c>
      <c r="AO99">
        <v>7883535.6970891096</v>
      </c>
      <c r="AP99">
        <v>1168962.3029108101</v>
      </c>
      <c r="AQ99">
        <v>4486638.9999999898</v>
      </c>
      <c r="AR99">
        <v>13539136.999999899</v>
      </c>
      <c r="AS99"/>
      <c r="AT99"/>
    </row>
    <row r="100" spans="1:46" x14ac:dyDescent="0.25">
      <c r="A100" t="str">
        <f t="shared" si="2"/>
        <v>1_2_2009</v>
      </c>
      <c r="B100">
        <v>1</v>
      </c>
      <c r="C100">
        <v>2</v>
      </c>
      <c r="D100" s="161">
        <v>2009</v>
      </c>
      <c r="E100">
        <v>53725603.999999903</v>
      </c>
      <c r="F100">
        <v>78291320</v>
      </c>
      <c r="G100">
        <v>83554060.999999896</v>
      </c>
      <c r="H100">
        <v>73672879</v>
      </c>
      <c r="I100">
        <v>-9881181.9999999404</v>
      </c>
      <c r="J100">
        <v>70622899.0760625</v>
      </c>
      <c r="K100">
        <v>-2425616.4337219801</v>
      </c>
      <c r="L100">
        <v>3862212.9981239801</v>
      </c>
      <c r="M100">
        <v>0</v>
      </c>
      <c r="N100">
        <v>1.13503110809188</v>
      </c>
      <c r="O100">
        <v>2873615.5909563601</v>
      </c>
      <c r="P100">
        <v>0.35306818515556199</v>
      </c>
      <c r="Q100">
        <v>2.8005855881024599</v>
      </c>
      <c r="R100">
        <v>30718.835568126098</v>
      </c>
      <c r="S100">
        <v>7.9748244602331502</v>
      </c>
      <c r="T100">
        <v>4.0581987556621897</v>
      </c>
      <c r="U100">
        <v>0</v>
      </c>
      <c r="V100">
        <v>0</v>
      </c>
      <c r="W100">
        <v>0</v>
      </c>
      <c r="X100">
        <v>0.27814092141244201</v>
      </c>
      <c r="Y100">
        <v>0</v>
      </c>
      <c r="Z100">
        <v>393055.894606444</v>
      </c>
      <c r="AA100">
        <v>0</v>
      </c>
      <c r="AB100">
        <v>-1643911.47442567</v>
      </c>
      <c r="AC100">
        <v>-112880.038324104</v>
      </c>
      <c r="AD100">
        <v>204295.868813284</v>
      </c>
      <c r="AE100">
        <v>-3010226.4622125202</v>
      </c>
      <c r="AF100">
        <v>701760.53375624097</v>
      </c>
      <c r="AG100">
        <v>292838.11372124398</v>
      </c>
      <c r="AH100">
        <v>-46539.897322770303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-3221607.4613878601</v>
      </c>
      <c r="AO100">
        <v>-3175842.3982493901</v>
      </c>
      <c r="AP100">
        <v>-6705339.6017505499</v>
      </c>
      <c r="AQ100">
        <v>0</v>
      </c>
      <c r="AR100">
        <v>-9881181.9999999404</v>
      </c>
      <c r="AS100"/>
      <c r="AT100"/>
    </row>
    <row r="101" spans="1:46" x14ac:dyDescent="0.25">
      <c r="A101" t="str">
        <f t="shared" si="2"/>
        <v>1_2_2010</v>
      </c>
      <c r="B101">
        <v>1</v>
      </c>
      <c r="C101">
        <v>2</v>
      </c>
      <c r="D101" s="161">
        <v>2010</v>
      </c>
      <c r="E101">
        <v>54891290.999999903</v>
      </c>
      <c r="F101">
        <v>79420623</v>
      </c>
      <c r="G101">
        <v>73672879</v>
      </c>
      <c r="H101">
        <v>70894166.999999896</v>
      </c>
      <c r="I101">
        <v>-3944399.00000002</v>
      </c>
      <c r="J101">
        <v>72480416.973131403</v>
      </c>
      <c r="K101">
        <v>841373.35227323195</v>
      </c>
      <c r="L101">
        <v>3651703.6604625802</v>
      </c>
      <c r="M101">
        <v>0</v>
      </c>
      <c r="N101">
        <v>1.16794143281466</v>
      </c>
      <c r="O101">
        <v>2852151.6969436901</v>
      </c>
      <c r="P101">
        <v>0.35513308630724999</v>
      </c>
      <c r="Q101">
        <v>3.2660852247490402</v>
      </c>
      <c r="R101">
        <v>29966.431743468998</v>
      </c>
      <c r="S101">
        <v>7.9301054327543499</v>
      </c>
      <c r="T101">
        <v>4.0089942719692999</v>
      </c>
      <c r="U101">
        <v>0</v>
      </c>
      <c r="V101">
        <v>0</v>
      </c>
      <c r="W101">
        <v>0</v>
      </c>
      <c r="X101">
        <v>0.27223424204032598</v>
      </c>
      <c r="Y101">
        <v>0</v>
      </c>
      <c r="Z101">
        <v>-803610.20656053699</v>
      </c>
      <c r="AA101">
        <v>0</v>
      </c>
      <c r="AB101">
        <v>-175083.52690135001</v>
      </c>
      <c r="AC101">
        <v>41950.900923335699</v>
      </c>
      <c r="AD101">
        <v>136100.43733424501</v>
      </c>
      <c r="AE101">
        <v>1285581.58854662</v>
      </c>
      <c r="AF101">
        <v>425069.01483149303</v>
      </c>
      <c r="AG101">
        <v>31888.2717910381</v>
      </c>
      <c r="AH101">
        <v>46884.699498722701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988781.17946356803</v>
      </c>
      <c r="AO101">
        <v>993236.62394729396</v>
      </c>
      <c r="AP101">
        <v>-4937635.6239473196</v>
      </c>
      <c r="AQ101">
        <v>1165687</v>
      </c>
      <c r="AR101">
        <v>-2778712.00000002</v>
      </c>
      <c r="AS101"/>
      <c r="AT101"/>
    </row>
    <row r="102" spans="1:46" x14ac:dyDescent="0.25">
      <c r="A102" t="str">
        <f t="shared" si="2"/>
        <v>1_2_2011</v>
      </c>
      <c r="B102">
        <v>1</v>
      </c>
      <c r="C102">
        <v>2</v>
      </c>
      <c r="D102" s="161">
        <v>2011</v>
      </c>
      <c r="E102">
        <v>55360618.999999903</v>
      </c>
      <c r="F102">
        <v>80022377</v>
      </c>
      <c r="G102">
        <v>70894166.999999896</v>
      </c>
      <c r="H102">
        <v>75273404.999999896</v>
      </c>
      <c r="I102">
        <v>3909909.99999998</v>
      </c>
      <c r="J102">
        <v>78505837.432195097</v>
      </c>
      <c r="K102">
        <v>5344825.3450442199</v>
      </c>
      <c r="L102">
        <v>3875937.0241875299</v>
      </c>
      <c r="M102">
        <v>0</v>
      </c>
      <c r="N102">
        <v>1.1975799237850999</v>
      </c>
      <c r="O102">
        <v>2865273.642831</v>
      </c>
      <c r="P102">
        <v>0.35320188584372902</v>
      </c>
      <c r="Q102">
        <v>3.9927704960379802</v>
      </c>
      <c r="R102">
        <v>29426.8221675165</v>
      </c>
      <c r="S102">
        <v>8.3502916569628596</v>
      </c>
      <c r="T102">
        <v>4.0791861611951896</v>
      </c>
      <c r="U102">
        <v>0</v>
      </c>
      <c r="V102">
        <v>0</v>
      </c>
      <c r="W102">
        <v>0</v>
      </c>
      <c r="X102">
        <v>0.26992633518060899</v>
      </c>
      <c r="Y102">
        <v>0</v>
      </c>
      <c r="Z102">
        <v>3067780.3476529201</v>
      </c>
      <c r="AA102">
        <v>0</v>
      </c>
      <c r="AB102">
        <v>-121877.26079977</v>
      </c>
      <c r="AC102">
        <v>108727.136062594</v>
      </c>
      <c r="AD102">
        <v>-179281.826076041</v>
      </c>
      <c r="AE102">
        <v>1668913.9746636001</v>
      </c>
      <c r="AF102">
        <v>329244.29722070199</v>
      </c>
      <c r="AG102">
        <v>339551.13526294701</v>
      </c>
      <c r="AH102">
        <v>-53663.464832781799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5159394.3391541699</v>
      </c>
      <c r="AO102">
        <v>5225802.7609298797</v>
      </c>
      <c r="AP102">
        <v>-1315892.7609299</v>
      </c>
      <c r="AQ102">
        <v>469328</v>
      </c>
      <c r="AR102">
        <v>4379237.9999999804</v>
      </c>
      <c r="AS102"/>
      <c r="AT102"/>
    </row>
    <row r="103" spans="1:46" x14ac:dyDescent="0.25">
      <c r="A103" t="str">
        <f t="shared" si="2"/>
        <v>1_2_2012</v>
      </c>
      <c r="B103">
        <v>1</v>
      </c>
      <c r="C103">
        <v>2</v>
      </c>
      <c r="D103" s="161">
        <v>2012</v>
      </c>
      <c r="E103">
        <v>57011928.999999903</v>
      </c>
      <c r="F103">
        <v>81673687</v>
      </c>
      <c r="G103">
        <v>75273404.999999896</v>
      </c>
      <c r="H103">
        <v>81673687</v>
      </c>
      <c r="I103">
        <v>4748972.0000000596</v>
      </c>
      <c r="J103">
        <v>83872792.835993499</v>
      </c>
      <c r="K103">
        <v>3726723.38887562</v>
      </c>
      <c r="L103">
        <v>4140949.1879227501</v>
      </c>
      <c r="M103">
        <v>0</v>
      </c>
      <c r="N103">
        <v>1.16958096107573</v>
      </c>
      <c r="O103">
        <v>2873847.8133243402</v>
      </c>
      <c r="P103">
        <v>0.34747122969710198</v>
      </c>
      <c r="Q103">
        <v>4.0037531914838302</v>
      </c>
      <c r="R103">
        <v>29075.687025196399</v>
      </c>
      <c r="S103">
        <v>8.3624406793883406</v>
      </c>
      <c r="T103">
        <v>4.4248857901299896</v>
      </c>
      <c r="U103">
        <v>0</v>
      </c>
      <c r="V103">
        <v>0</v>
      </c>
      <c r="W103">
        <v>0</v>
      </c>
      <c r="X103">
        <v>0.34080460599745599</v>
      </c>
      <c r="Y103">
        <v>0</v>
      </c>
      <c r="Z103">
        <v>3683466.2808232801</v>
      </c>
      <c r="AA103">
        <v>0</v>
      </c>
      <c r="AB103">
        <v>142301.950014292</v>
      </c>
      <c r="AC103">
        <v>170869.37143214999</v>
      </c>
      <c r="AD103">
        <v>-517558.89932387101</v>
      </c>
      <c r="AE103">
        <v>28714.7011292524</v>
      </c>
      <c r="AF103">
        <v>233433.31440680701</v>
      </c>
      <c r="AG103">
        <v>-7226.0688401018097</v>
      </c>
      <c r="AH103">
        <v>-161965.81985650799</v>
      </c>
      <c r="AI103">
        <v>0</v>
      </c>
      <c r="AJ103">
        <v>0</v>
      </c>
      <c r="AK103">
        <v>0</v>
      </c>
      <c r="AL103">
        <v>32202.471812042</v>
      </c>
      <c r="AM103">
        <v>0</v>
      </c>
      <c r="AN103">
        <v>3604237.30159734</v>
      </c>
      <c r="AO103">
        <v>3534013.5376857901</v>
      </c>
      <c r="AP103">
        <v>1214958.46231426</v>
      </c>
      <c r="AQ103">
        <v>1651310</v>
      </c>
      <c r="AR103">
        <v>6400282.0000000596</v>
      </c>
      <c r="AS103"/>
      <c r="AT103"/>
    </row>
    <row r="104" spans="1:46" x14ac:dyDescent="0.25">
      <c r="A104" t="str">
        <f t="shared" si="2"/>
        <v>1_2_2013</v>
      </c>
      <c r="B104">
        <v>1</v>
      </c>
      <c r="C104">
        <v>2</v>
      </c>
      <c r="D104" s="161">
        <v>2013</v>
      </c>
      <c r="E104">
        <v>57011928.999999903</v>
      </c>
      <c r="F104">
        <v>81673687</v>
      </c>
      <c r="G104">
        <v>81673687</v>
      </c>
      <c r="H104">
        <v>85768165.999999896</v>
      </c>
      <c r="I104">
        <v>4094478.9999999399</v>
      </c>
      <c r="J104">
        <v>89419356.1401577</v>
      </c>
      <c r="K104">
        <v>5546563.3041642401</v>
      </c>
      <c r="L104">
        <v>4862612.5704346197</v>
      </c>
      <c r="M104">
        <v>0</v>
      </c>
      <c r="N104">
        <v>1.2500587038933799</v>
      </c>
      <c r="O104">
        <v>2917601.6226869798</v>
      </c>
      <c r="P104">
        <v>0.34637836707024799</v>
      </c>
      <c r="Q104">
        <v>3.8547261390716998</v>
      </c>
      <c r="R104">
        <v>29719.3196618939</v>
      </c>
      <c r="S104">
        <v>8.19951098392057</v>
      </c>
      <c r="T104">
        <v>4.38035455702612</v>
      </c>
      <c r="U104">
        <v>0</v>
      </c>
      <c r="V104">
        <v>0</v>
      </c>
      <c r="W104">
        <v>0</v>
      </c>
      <c r="X104">
        <v>0.51006788421419602</v>
      </c>
      <c r="Y104">
        <v>0</v>
      </c>
      <c r="Z104">
        <v>6596003.1484784698</v>
      </c>
      <c r="AA104">
        <v>0</v>
      </c>
      <c r="AB104">
        <v>-592412.91055496002</v>
      </c>
      <c r="AC104">
        <v>256076.875662776</v>
      </c>
      <c r="AD104">
        <v>-121242.829654313</v>
      </c>
      <c r="AE104">
        <v>-369234.45933414699</v>
      </c>
      <c r="AF104">
        <v>-381063.220489681</v>
      </c>
      <c r="AG104">
        <v>-122738.054555275</v>
      </c>
      <c r="AH104">
        <v>-5391.3645106704498</v>
      </c>
      <c r="AI104">
        <v>0</v>
      </c>
      <c r="AJ104">
        <v>0</v>
      </c>
      <c r="AK104">
        <v>0</v>
      </c>
      <c r="AL104">
        <v>144677.89088158001</v>
      </c>
      <c r="AM104">
        <v>0</v>
      </c>
      <c r="AN104">
        <v>5404675.0759237697</v>
      </c>
      <c r="AO104">
        <v>5260209.7510629697</v>
      </c>
      <c r="AP104">
        <v>-1165730.75106303</v>
      </c>
      <c r="AQ104">
        <v>0</v>
      </c>
      <c r="AR104">
        <v>4094478.9999999399</v>
      </c>
      <c r="AS104"/>
      <c r="AT104"/>
    </row>
    <row r="105" spans="1:46" x14ac:dyDescent="0.25">
      <c r="A105" t="str">
        <f t="shared" si="2"/>
        <v>1_2_2014</v>
      </c>
      <c r="B105">
        <v>1</v>
      </c>
      <c r="C105">
        <v>2</v>
      </c>
      <c r="D105" s="161">
        <v>2014</v>
      </c>
      <c r="E105">
        <v>57011928.999999903</v>
      </c>
      <c r="F105">
        <v>81673687</v>
      </c>
      <c r="G105">
        <v>85768165.999999896</v>
      </c>
      <c r="H105">
        <v>84117985.999999896</v>
      </c>
      <c r="I105">
        <v>-1650179.99999998</v>
      </c>
      <c r="J105">
        <v>90031534.912890196</v>
      </c>
      <c r="K105">
        <v>612178.77273252199</v>
      </c>
      <c r="L105">
        <v>4904447.6096593002</v>
      </c>
      <c r="M105">
        <v>0</v>
      </c>
      <c r="N105">
        <v>1.2614354281215301</v>
      </c>
      <c r="O105">
        <v>2945078.2567917299</v>
      </c>
      <c r="P105">
        <v>0.34415309570934399</v>
      </c>
      <c r="Q105">
        <v>3.64570479311794</v>
      </c>
      <c r="R105">
        <v>29682.6149538504</v>
      </c>
      <c r="S105">
        <v>8.2014029165720697</v>
      </c>
      <c r="T105">
        <v>4.4475435079560199</v>
      </c>
      <c r="U105">
        <v>0</v>
      </c>
      <c r="V105">
        <v>0</v>
      </c>
      <c r="W105">
        <v>0.161581746342435</v>
      </c>
      <c r="X105">
        <v>0.518135739627403</v>
      </c>
      <c r="Y105">
        <v>0</v>
      </c>
      <c r="Z105">
        <v>1462224.5789777201</v>
      </c>
      <c r="AA105">
        <v>0</v>
      </c>
      <c r="AB105">
        <v>30248.604094234499</v>
      </c>
      <c r="AC105">
        <v>215829.74825872199</v>
      </c>
      <c r="AD105">
        <v>-181907.57251676399</v>
      </c>
      <c r="AE105">
        <v>-549047.96885860397</v>
      </c>
      <c r="AF105">
        <v>-48840.6056703832</v>
      </c>
      <c r="AG105">
        <v>-9742.6356544312694</v>
      </c>
      <c r="AH105">
        <v>-53745.642368388602</v>
      </c>
      <c r="AI105">
        <v>0</v>
      </c>
      <c r="AJ105">
        <v>0</v>
      </c>
      <c r="AK105">
        <v>-62161.863081842799</v>
      </c>
      <c r="AL105">
        <v>2212.4296618153398</v>
      </c>
      <c r="AM105">
        <v>0</v>
      </c>
      <c r="AN105">
        <v>805069.07284207805</v>
      </c>
      <c r="AO105">
        <v>790124.20763868396</v>
      </c>
      <c r="AP105">
        <v>-2440304.20763866</v>
      </c>
      <c r="AQ105">
        <v>0</v>
      </c>
      <c r="AR105">
        <v>-1650179.99999998</v>
      </c>
      <c r="AS105"/>
      <c r="AT105"/>
    </row>
    <row r="106" spans="1:46" x14ac:dyDescent="0.25">
      <c r="A106" t="str">
        <f t="shared" si="2"/>
        <v>1_2_2015</v>
      </c>
      <c r="B106">
        <v>1</v>
      </c>
      <c r="C106">
        <v>2</v>
      </c>
      <c r="D106" s="161">
        <v>2015</v>
      </c>
      <c r="E106">
        <v>57011928.999999903</v>
      </c>
      <c r="F106">
        <v>81673687</v>
      </c>
      <c r="G106">
        <v>84117985.999999896</v>
      </c>
      <c r="H106">
        <v>82760977</v>
      </c>
      <c r="I106">
        <v>-1357008.99999997</v>
      </c>
      <c r="J106">
        <v>86421516.087359905</v>
      </c>
      <c r="K106">
        <v>-3610018.8255303102</v>
      </c>
      <c r="L106">
        <v>4977211.7846739898</v>
      </c>
      <c r="M106">
        <v>0</v>
      </c>
      <c r="N106">
        <v>1.2778337219458</v>
      </c>
      <c r="O106">
        <v>2976106.3369197599</v>
      </c>
      <c r="P106">
        <v>0.34353704348631398</v>
      </c>
      <c r="Q106">
        <v>2.6703047462224898</v>
      </c>
      <c r="R106">
        <v>31204.059856400199</v>
      </c>
      <c r="S106">
        <v>7.9518519189203296</v>
      </c>
      <c r="T106">
        <v>4.5844473443443698</v>
      </c>
      <c r="U106">
        <v>0</v>
      </c>
      <c r="V106">
        <v>0</v>
      </c>
      <c r="W106">
        <v>0.40477168821340698</v>
      </c>
      <c r="X106">
        <v>0.67952556034369505</v>
      </c>
      <c r="Y106">
        <v>0</v>
      </c>
      <c r="Z106">
        <v>711178.47886670299</v>
      </c>
      <c r="AA106">
        <v>0</v>
      </c>
      <c r="AB106">
        <v>-269604.57316747901</v>
      </c>
      <c r="AC106">
        <v>235364.14313654401</v>
      </c>
      <c r="AD106">
        <v>-19624.133727901299</v>
      </c>
      <c r="AE106">
        <v>-2919728.1177499201</v>
      </c>
      <c r="AF106">
        <v>-950436.99091868405</v>
      </c>
      <c r="AG106">
        <v>-194644.39351866601</v>
      </c>
      <c r="AH106">
        <v>-106026.611260922</v>
      </c>
      <c r="AI106">
        <v>0</v>
      </c>
      <c r="AJ106">
        <v>0</v>
      </c>
      <c r="AK106">
        <v>-88951.283425480302</v>
      </c>
      <c r="AL106">
        <v>76632.686637443898</v>
      </c>
      <c r="AM106">
        <v>0</v>
      </c>
      <c r="AN106">
        <v>-3525840.7951283599</v>
      </c>
      <c r="AO106">
        <v>-3499536.91014568</v>
      </c>
      <c r="AP106">
        <v>2142527.9101457102</v>
      </c>
      <c r="AQ106">
        <v>0</v>
      </c>
      <c r="AR106">
        <v>-1357008.99999997</v>
      </c>
      <c r="AS106"/>
      <c r="AT106"/>
    </row>
    <row r="107" spans="1:46" x14ac:dyDescent="0.25">
      <c r="A107" t="str">
        <f t="shared" si="2"/>
        <v>1_2_2016</v>
      </c>
      <c r="B107">
        <v>1</v>
      </c>
      <c r="C107">
        <v>2</v>
      </c>
      <c r="D107" s="161">
        <v>2016</v>
      </c>
      <c r="E107">
        <v>57011928.999999903</v>
      </c>
      <c r="F107">
        <v>81673687</v>
      </c>
      <c r="G107">
        <v>82760977</v>
      </c>
      <c r="H107">
        <v>81652157</v>
      </c>
      <c r="I107">
        <v>-1108819.99999999</v>
      </c>
      <c r="J107">
        <v>86204599.093758807</v>
      </c>
      <c r="K107">
        <v>-216916.99360109601</v>
      </c>
      <c r="L107">
        <v>5050092.6804625196</v>
      </c>
      <c r="M107">
        <v>0</v>
      </c>
      <c r="N107">
        <v>1.22505851890976</v>
      </c>
      <c r="O107">
        <v>2998380.81170859</v>
      </c>
      <c r="P107">
        <v>0.34039172880135199</v>
      </c>
      <c r="Q107">
        <v>2.3684573009887102</v>
      </c>
      <c r="R107">
        <v>31958.851422673299</v>
      </c>
      <c r="S107">
        <v>7.4829568673250799</v>
      </c>
      <c r="T107">
        <v>5.2694076883453604</v>
      </c>
      <c r="U107">
        <v>0</v>
      </c>
      <c r="V107">
        <v>0</v>
      </c>
      <c r="W107">
        <v>0.78146079748939601</v>
      </c>
      <c r="X107">
        <v>0.77958009454477495</v>
      </c>
      <c r="Y107">
        <v>0</v>
      </c>
      <c r="Z107">
        <v>1764770.4331235599</v>
      </c>
      <c r="AA107">
        <v>0</v>
      </c>
      <c r="AB107">
        <v>468520.541900985</v>
      </c>
      <c r="AC107">
        <v>193362.227073104</v>
      </c>
      <c r="AD107">
        <v>-288665.66451134899</v>
      </c>
      <c r="AE107">
        <v>-1050418.15728639</v>
      </c>
      <c r="AF107">
        <v>-330871.40366829798</v>
      </c>
      <c r="AG107">
        <v>-247671.56430902201</v>
      </c>
      <c r="AH107">
        <v>-407045.79762261</v>
      </c>
      <c r="AI107">
        <v>0</v>
      </c>
      <c r="AJ107">
        <v>0</v>
      </c>
      <c r="AK107">
        <v>-136140.785357438</v>
      </c>
      <c r="AL107">
        <v>38909.213775952703</v>
      </c>
      <c r="AM107">
        <v>0</v>
      </c>
      <c r="AN107">
        <v>4749.0431184989602</v>
      </c>
      <c r="AO107">
        <v>-2499.51036831892</v>
      </c>
      <c r="AP107">
        <v>-1106320.4896316801</v>
      </c>
      <c r="AQ107">
        <v>0</v>
      </c>
      <c r="AR107">
        <v>-1108819.99999999</v>
      </c>
      <c r="AS107"/>
      <c r="AT107"/>
    </row>
    <row r="108" spans="1:46" x14ac:dyDescent="0.25">
      <c r="A108" t="str">
        <f t="shared" si="2"/>
        <v>1_2_2017</v>
      </c>
      <c r="B108">
        <v>1</v>
      </c>
      <c r="C108">
        <v>2</v>
      </c>
      <c r="D108" s="161">
        <v>2017</v>
      </c>
      <c r="E108">
        <v>57011928.999999903</v>
      </c>
      <c r="F108">
        <v>81673687</v>
      </c>
      <c r="G108">
        <v>81652157</v>
      </c>
      <c r="H108">
        <v>78504089.999999896</v>
      </c>
      <c r="I108">
        <v>-3148067.00000004</v>
      </c>
      <c r="J108">
        <v>86507924.481187195</v>
      </c>
      <c r="K108">
        <v>303325.38742843899</v>
      </c>
      <c r="L108">
        <v>5041073.9419531897</v>
      </c>
      <c r="M108">
        <v>0</v>
      </c>
      <c r="N108">
        <v>1.25779698339497</v>
      </c>
      <c r="O108">
        <v>3021319.5660561202</v>
      </c>
      <c r="P108">
        <v>0.33817861116871001</v>
      </c>
      <c r="Q108">
        <v>2.5841557617845199</v>
      </c>
      <c r="R108">
        <v>31693.827253182699</v>
      </c>
      <c r="S108">
        <v>7.4049369301291303</v>
      </c>
      <c r="T108">
        <v>5.5099380587525797</v>
      </c>
      <c r="U108">
        <v>0</v>
      </c>
      <c r="V108">
        <v>0</v>
      </c>
      <c r="W108">
        <v>1.2374772634642099</v>
      </c>
      <c r="X108">
        <v>0.80557914467338898</v>
      </c>
      <c r="Y108">
        <v>0</v>
      </c>
      <c r="Z108">
        <v>166011.93690471799</v>
      </c>
      <c r="AA108">
        <v>0</v>
      </c>
      <c r="AB108">
        <v>-174021.005608109</v>
      </c>
      <c r="AC108">
        <v>199822.60413736801</v>
      </c>
      <c r="AD108">
        <v>-219543.23139989399</v>
      </c>
      <c r="AE108">
        <v>769857.46699472703</v>
      </c>
      <c r="AF108">
        <v>99629.665589666096</v>
      </c>
      <c r="AG108">
        <v>-180371.27194059599</v>
      </c>
      <c r="AH108">
        <v>-201547.873327904</v>
      </c>
      <c r="AI108">
        <v>0</v>
      </c>
      <c r="AJ108">
        <v>0</v>
      </c>
      <c r="AK108">
        <v>-163444.80562124599</v>
      </c>
      <c r="AL108">
        <v>60195.265509094097</v>
      </c>
      <c r="AM108">
        <v>0</v>
      </c>
      <c r="AN108">
        <v>356588.75123782398</v>
      </c>
      <c r="AO108">
        <v>355832.36865070299</v>
      </c>
      <c r="AP108">
        <v>-3503899.36865074</v>
      </c>
      <c r="AQ108">
        <v>0</v>
      </c>
      <c r="AR108">
        <v>-3148067.00000004</v>
      </c>
      <c r="AS108"/>
      <c r="AT108"/>
    </row>
    <row r="109" spans="1:46" x14ac:dyDescent="0.25">
      <c r="A109" t="str">
        <f t="shared" si="2"/>
        <v>1_2_2018</v>
      </c>
      <c r="B109">
        <v>1</v>
      </c>
      <c r="C109">
        <v>2</v>
      </c>
      <c r="D109" s="161">
        <v>2018</v>
      </c>
      <c r="E109">
        <v>57011928.999999903</v>
      </c>
      <c r="F109">
        <v>81673687</v>
      </c>
      <c r="G109">
        <v>78504089.999999896</v>
      </c>
      <c r="H109">
        <v>76851197</v>
      </c>
      <c r="I109">
        <v>-1652892.9999999399</v>
      </c>
      <c r="J109">
        <v>86676730.507398397</v>
      </c>
      <c r="K109">
        <v>168806.02621112601</v>
      </c>
      <c r="L109">
        <v>5087908.4121240098</v>
      </c>
      <c r="M109">
        <v>0</v>
      </c>
      <c r="N109">
        <v>1.2557276465082501</v>
      </c>
      <c r="O109">
        <v>3045539.4790095701</v>
      </c>
      <c r="P109">
        <v>0.34064764087298799</v>
      </c>
      <c r="Q109">
        <v>2.8674048087374802</v>
      </c>
      <c r="R109">
        <v>31798.715648167199</v>
      </c>
      <c r="S109">
        <v>7.2343779632504601</v>
      </c>
      <c r="T109">
        <v>5.8615759225582398</v>
      </c>
      <c r="U109">
        <v>0</v>
      </c>
      <c r="V109">
        <v>0</v>
      </c>
      <c r="W109">
        <v>0.967893157362122</v>
      </c>
      <c r="X109">
        <v>0.84038901753350603</v>
      </c>
      <c r="Y109">
        <v>0.54726427516599196</v>
      </c>
      <c r="Z109">
        <v>1988406.2445702499</v>
      </c>
      <c r="AA109">
        <v>0</v>
      </c>
      <c r="AB109">
        <v>89754.525470487395</v>
      </c>
      <c r="AC109">
        <v>177714.97604290099</v>
      </c>
      <c r="AD109">
        <v>228496.93147350301</v>
      </c>
      <c r="AE109">
        <v>924833.798348204</v>
      </c>
      <c r="AF109">
        <v>-68249.420174086001</v>
      </c>
      <c r="AG109">
        <v>-183810.79910557301</v>
      </c>
      <c r="AH109">
        <v>-246375.04021550599</v>
      </c>
      <c r="AI109">
        <v>0</v>
      </c>
      <c r="AJ109">
        <v>0</v>
      </c>
      <c r="AK109">
        <v>97993.612444002298</v>
      </c>
      <c r="AL109">
        <v>16195.9275674811</v>
      </c>
      <c r="AM109">
        <v>-2794969.1656558202</v>
      </c>
      <c r="AN109">
        <v>229991.59076584701</v>
      </c>
      <c r="AO109">
        <v>146419.24346413801</v>
      </c>
      <c r="AP109">
        <v>-1799312.2434640799</v>
      </c>
      <c r="AQ109">
        <v>0</v>
      </c>
      <c r="AR109">
        <v>-1652892.9999999399</v>
      </c>
      <c r="AS109"/>
      <c r="AT109"/>
    </row>
    <row r="110" spans="1:46" x14ac:dyDescent="0.25">
      <c r="A110" t="str">
        <f t="shared" si="2"/>
        <v>1_10_2002</v>
      </c>
      <c r="B110">
        <v>1</v>
      </c>
      <c r="C110">
        <v>10</v>
      </c>
      <c r="D110" s="161">
        <v>2002</v>
      </c>
      <c r="E110">
        <v>2028458449</v>
      </c>
      <c r="F110">
        <v>2929500931</v>
      </c>
      <c r="G110">
        <v>0</v>
      </c>
      <c r="H110">
        <v>2028458449</v>
      </c>
      <c r="I110">
        <v>0</v>
      </c>
      <c r="J110">
        <v>2276127446.5833302</v>
      </c>
      <c r="K110">
        <v>0</v>
      </c>
      <c r="L110">
        <v>474570591.99999899</v>
      </c>
      <c r="M110">
        <v>0</v>
      </c>
      <c r="N110">
        <v>1.7610024585999999</v>
      </c>
      <c r="O110">
        <v>25697520.3899999</v>
      </c>
      <c r="P110">
        <v>0.70319922136740198</v>
      </c>
      <c r="Q110">
        <v>1.974</v>
      </c>
      <c r="R110">
        <v>42439.074999999903</v>
      </c>
      <c r="S110">
        <v>31.71</v>
      </c>
      <c r="T110">
        <v>3.5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2028458449</v>
      </c>
      <c r="AR110">
        <v>2028458449</v>
      </c>
      <c r="AS110"/>
      <c r="AT110"/>
    </row>
    <row r="111" spans="1:46" x14ac:dyDescent="0.25">
      <c r="A111" t="str">
        <f t="shared" si="2"/>
        <v>1_10_2003</v>
      </c>
      <c r="B111">
        <v>1</v>
      </c>
      <c r="C111">
        <v>10</v>
      </c>
      <c r="D111" s="161">
        <v>2003</v>
      </c>
      <c r="E111">
        <v>2028458449</v>
      </c>
      <c r="F111">
        <v>2929500931</v>
      </c>
      <c r="G111">
        <v>2028458449</v>
      </c>
      <c r="H111">
        <v>1999850729.99999</v>
      </c>
      <c r="I111">
        <v>-28607719.0000019</v>
      </c>
      <c r="J111">
        <v>2371834535.1482902</v>
      </c>
      <c r="K111">
        <v>95707088.564960897</v>
      </c>
      <c r="L111">
        <v>503552796.99999899</v>
      </c>
      <c r="M111">
        <v>0</v>
      </c>
      <c r="N111">
        <v>1.92921531457</v>
      </c>
      <c r="O111">
        <v>26042245.269999899</v>
      </c>
      <c r="P111">
        <v>0.70198121073034003</v>
      </c>
      <c r="Q111">
        <v>2.2467999999999901</v>
      </c>
      <c r="R111">
        <v>41148.635000000002</v>
      </c>
      <c r="S111">
        <v>31.36</v>
      </c>
      <c r="T111">
        <v>3.5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73914584.053030595</v>
      </c>
      <c r="AA111">
        <v>0</v>
      </c>
      <c r="AB111">
        <v>-26115202.348775402</v>
      </c>
      <c r="AC111">
        <v>6352475.9159984803</v>
      </c>
      <c r="AD111">
        <v>-2405522.1831483901</v>
      </c>
      <c r="AE111">
        <v>26719278.176924299</v>
      </c>
      <c r="AF111">
        <v>13892991.864984401</v>
      </c>
      <c r="AG111">
        <v>-7080087.06407909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85278518.414934993</v>
      </c>
      <c r="AO111">
        <v>85293050.141020894</v>
      </c>
      <c r="AP111">
        <v>-113900769.141022</v>
      </c>
      <c r="AQ111">
        <v>0</v>
      </c>
      <c r="AR111">
        <v>-28607719.0000019</v>
      </c>
      <c r="AS111"/>
      <c r="AT111"/>
    </row>
    <row r="112" spans="1:46" x14ac:dyDescent="0.25">
      <c r="A112" t="str">
        <f t="shared" si="2"/>
        <v>1_10_2004</v>
      </c>
      <c r="B112">
        <v>1</v>
      </c>
      <c r="C112">
        <v>10</v>
      </c>
      <c r="D112" s="161">
        <v>2004</v>
      </c>
      <c r="E112">
        <v>2028458449</v>
      </c>
      <c r="F112">
        <v>2929500931</v>
      </c>
      <c r="G112">
        <v>1999850729.99999</v>
      </c>
      <c r="H112">
        <v>2115153451.99999</v>
      </c>
      <c r="I112">
        <v>115302722</v>
      </c>
      <c r="J112">
        <v>2478651557.3505602</v>
      </c>
      <c r="K112">
        <v>106817022.202263</v>
      </c>
      <c r="L112">
        <v>521860484</v>
      </c>
      <c r="M112">
        <v>0</v>
      </c>
      <c r="N112">
        <v>1.9019918870399899</v>
      </c>
      <c r="O112">
        <v>26563773.749999899</v>
      </c>
      <c r="P112">
        <v>0.69839341816490697</v>
      </c>
      <c r="Q112">
        <v>2.5669</v>
      </c>
      <c r="R112">
        <v>39531.589999999997</v>
      </c>
      <c r="S112">
        <v>31</v>
      </c>
      <c r="T112">
        <v>3.5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43588593.350371897</v>
      </c>
      <c r="AA112">
        <v>0</v>
      </c>
      <c r="AB112">
        <v>4095534.30686899</v>
      </c>
      <c r="AC112">
        <v>9326276.0623969398</v>
      </c>
      <c r="AD112">
        <v>-6977758.8156458801</v>
      </c>
      <c r="AE112">
        <v>28236132.610237401</v>
      </c>
      <c r="AF112">
        <v>17801348.0091484</v>
      </c>
      <c r="AG112">
        <v>-7179312.1990530603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88890813.324324802</v>
      </c>
      <c r="AO112">
        <v>90064503.514898896</v>
      </c>
      <c r="AP112">
        <v>25238218.485101301</v>
      </c>
      <c r="AQ112">
        <v>0</v>
      </c>
      <c r="AR112">
        <v>115302722</v>
      </c>
      <c r="AS112"/>
      <c r="AT112"/>
    </row>
    <row r="113" spans="1:46" x14ac:dyDescent="0.25">
      <c r="A113" t="str">
        <f t="shared" si="2"/>
        <v>1_10_2005</v>
      </c>
      <c r="B113">
        <v>1</v>
      </c>
      <c r="C113">
        <v>10</v>
      </c>
      <c r="D113" s="161">
        <v>2005</v>
      </c>
      <c r="E113">
        <v>2028458449</v>
      </c>
      <c r="F113">
        <v>2929500931</v>
      </c>
      <c r="G113">
        <v>2115153451.99999</v>
      </c>
      <c r="H113">
        <v>2507212522.99999</v>
      </c>
      <c r="I113">
        <v>392059070.99999601</v>
      </c>
      <c r="J113">
        <v>2620798093.8946199</v>
      </c>
      <c r="K113">
        <v>142146536.544063</v>
      </c>
      <c r="L113">
        <v>527998936.99999899</v>
      </c>
      <c r="M113">
        <v>0</v>
      </c>
      <c r="N113">
        <v>1.60869959421</v>
      </c>
      <c r="O113">
        <v>27081157.499999899</v>
      </c>
      <c r="P113">
        <v>0.69604989521012905</v>
      </c>
      <c r="Q113">
        <v>3.0314999999999901</v>
      </c>
      <c r="R113">
        <v>38116.919999999896</v>
      </c>
      <c r="S113">
        <v>30.68</v>
      </c>
      <c r="T113">
        <v>3.5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14986933.2951835</v>
      </c>
      <c r="AA113">
        <v>0</v>
      </c>
      <c r="AB113">
        <v>49958254.792262003</v>
      </c>
      <c r="AC113">
        <v>9595460.9139562398</v>
      </c>
      <c r="AD113">
        <v>-4823532.7650722899</v>
      </c>
      <c r="AE113">
        <v>38971642.278752603</v>
      </c>
      <c r="AF113">
        <v>17107174.488728601</v>
      </c>
      <c r="AG113">
        <v>-6750894.7793669803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119045038.224443</v>
      </c>
      <c r="AO113">
        <v>121300525.912725</v>
      </c>
      <c r="AP113">
        <v>270758545.08727002</v>
      </c>
      <c r="AQ113">
        <v>0</v>
      </c>
      <c r="AR113">
        <v>392059070.99999601</v>
      </c>
      <c r="AS113"/>
      <c r="AT113"/>
    </row>
    <row r="114" spans="1:46" x14ac:dyDescent="0.25">
      <c r="A114" t="str">
        <f t="shared" si="2"/>
        <v>1_10_2006</v>
      </c>
      <c r="B114">
        <v>1</v>
      </c>
      <c r="C114">
        <v>10</v>
      </c>
      <c r="D114" s="161">
        <v>2006</v>
      </c>
      <c r="E114">
        <v>2028458449</v>
      </c>
      <c r="F114">
        <v>2929500931</v>
      </c>
      <c r="G114">
        <v>2507212522.99999</v>
      </c>
      <c r="H114">
        <v>2603647774.99999</v>
      </c>
      <c r="I114">
        <v>96435252.000002801</v>
      </c>
      <c r="J114">
        <v>2733785837.5187001</v>
      </c>
      <c r="K114">
        <v>112987743.624075</v>
      </c>
      <c r="L114">
        <v>539962610</v>
      </c>
      <c r="M114">
        <v>0</v>
      </c>
      <c r="N114">
        <v>1.5876467787499999</v>
      </c>
      <c r="O114">
        <v>27655014.75</v>
      </c>
      <c r="P114">
        <v>0.70081421238459896</v>
      </c>
      <c r="Q114">
        <v>3.3499999999999899</v>
      </c>
      <c r="R114">
        <v>36028.75</v>
      </c>
      <c r="S114">
        <v>30.18</v>
      </c>
      <c r="T114">
        <v>3.7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34147835.625461802</v>
      </c>
      <c r="AA114">
        <v>0</v>
      </c>
      <c r="AB114">
        <v>4455253.0553150102</v>
      </c>
      <c r="AC114">
        <v>12366549.355145101</v>
      </c>
      <c r="AD114">
        <v>11664063.715241401</v>
      </c>
      <c r="AE114">
        <v>28588374.183975201</v>
      </c>
      <c r="AF114">
        <v>31420178.942054</v>
      </c>
      <c r="AG114">
        <v>-12492243.103902999</v>
      </c>
      <c r="AH114">
        <v>-3641560.1764406399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106508451.59684899</v>
      </c>
      <c r="AO114">
        <v>108090846.99036101</v>
      </c>
      <c r="AP114">
        <v>-11655594.990358699</v>
      </c>
      <c r="AQ114">
        <v>0</v>
      </c>
      <c r="AR114">
        <v>96435252.000002801</v>
      </c>
      <c r="AS114"/>
      <c r="AT114"/>
    </row>
    <row r="115" spans="1:46" x14ac:dyDescent="0.25">
      <c r="A115" t="str">
        <f t="shared" si="2"/>
        <v>1_10_2007</v>
      </c>
      <c r="B115">
        <v>1</v>
      </c>
      <c r="C115">
        <v>10</v>
      </c>
      <c r="D115" s="161">
        <v>2007</v>
      </c>
      <c r="E115">
        <v>2028458449</v>
      </c>
      <c r="F115">
        <v>2929500931</v>
      </c>
      <c r="G115">
        <v>2603647774.99999</v>
      </c>
      <c r="H115">
        <v>2751026060</v>
      </c>
      <c r="I115">
        <v>147378285.00000399</v>
      </c>
      <c r="J115">
        <v>2764820343.9574599</v>
      </c>
      <c r="K115">
        <v>31034506.438761201</v>
      </c>
      <c r="L115">
        <v>543107373</v>
      </c>
      <c r="M115">
        <v>0</v>
      </c>
      <c r="N115">
        <v>1.5239354946199899</v>
      </c>
      <c r="O115">
        <v>27714120</v>
      </c>
      <c r="P115">
        <v>0.69978105660465495</v>
      </c>
      <c r="Q115">
        <v>3.4605999999999901</v>
      </c>
      <c r="R115">
        <v>36660.58</v>
      </c>
      <c r="S115">
        <v>30.4</v>
      </c>
      <c r="T115">
        <v>3.6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9144932.8883050606</v>
      </c>
      <c r="AA115">
        <v>0</v>
      </c>
      <c r="AB115">
        <v>14260460.1993981</v>
      </c>
      <c r="AC115">
        <v>1304645.94814215</v>
      </c>
      <c r="AD115">
        <v>-2619264.2105864999</v>
      </c>
      <c r="AE115">
        <v>9765736.6957642902</v>
      </c>
      <c r="AF115">
        <v>-9986279.9194800109</v>
      </c>
      <c r="AG115">
        <v>5728563.2501905002</v>
      </c>
      <c r="AH115">
        <v>1892875.20396766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29491670.0557012</v>
      </c>
      <c r="AO115">
        <v>29557152.037499901</v>
      </c>
      <c r="AP115">
        <v>117821132.962504</v>
      </c>
      <c r="AQ115">
        <v>0</v>
      </c>
      <c r="AR115">
        <v>147378285.00000399</v>
      </c>
      <c r="AS115"/>
      <c r="AT115"/>
    </row>
    <row r="116" spans="1:46" x14ac:dyDescent="0.25">
      <c r="A116" t="str">
        <f t="shared" si="2"/>
        <v>1_10_2008</v>
      </c>
      <c r="B116">
        <v>1</v>
      </c>
      <c r="C116">
        <v>10</v>
      </c>
      <c r="D116" s="161">
        <v>2008</v>
      </c>
      <c r="E116">
        <v>2028458449</v>
      </c>
      <c r="F116">
        <v>2929500931</v>
      </c>
      <c r="G116">
        <v>2751026060</v>
      </c>
      <c r="H116">
        <v>2818659238.99999</v>
      </c>
      <c r="I116">
        <v>67633178.999994695</v>
      </c>
      <c r="J116">
        <v>2846904172.3914499</v>
      </c>
      <c r="K116">
        <v>82083828.433990002</v>
      </c>
      <c r="L116">
        <v>558408347</v>
      </c>
      <c r="M116">
        <v>0</v>
      </c>
      <c r="N116">
        <v>1.5489328795199999</v>
      </c>
      <c r="O116">
        <v>27956797.669999901</v>
      </c>
      <c r="P116">
        <v>0.69861119861852705</v>
      </c>
      <c r="Q116">
        <v>3.9195000000000002</v>
      </c>
      <c r="R116">
        <v>36716.94</v>
      </c>
      <c r="S116">
        <v>30.42</v>
      </c>
      <c r="T116">
        <v>3.7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46537475.591041297</v>
      </c>
      <c r="AA116">
        <v>0</v>
      </c>
      <c r="AB116">
        <v>-5934055.0189286601</v>
      </c>
      <c r="AC116">
        <v>5633604.5173097001</v>
      </c>
      <c r="AD116">
        <v>-3133503.6302970201</v>
      </c>
      <c r="AE116">
        <v>40463530.219186902</v>
      </c>
      <c r="AF116">
        <v>-933994.48905815894</v>
      </c>
      <c r="AG116">
        <v>549707.364187859</v>
      </c>
      <c r="AH116">
        <v>-1998567.5579596399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81184196.995482296</v>
      </c>
      <c r="AO116">
        <v>81674294.541413903</v>
      </c>
      <c r="AP116">
        <v>-14041115.5414191</v>
      </c>
      <c r="AQ116">
        <v>0</v>
      </c>
      <c r="AR116">
        <v>67633178.999994695</v>
      </c>
      <c r="AS116"/>
      <c r="AT116"/>
    </row>
    <row r="117" spans="1:46" x14ac:dyDescent="0.25">
      <c r="A117" t="str">
        <f t="shared" si="2"/>
        <v>1_10_2009</v>
      </c>
      <c r="B117">
        <v>1</v>
      </c>
      <c r="C117">
        <v>10</v>
      </c>
      <c r="D117" s="161">
        <v>2009</v>
      </c>
      <c r="E117">
        <v>2028458449</v>
      </c>
      <c r="F117">
        <v>2929500931</v>
      </c>
      <c r="G117">
        <v>2818659238.99999</v>
      </c>
      <c r="H117">
        <v>2717269399.99999</v>
      </c>
      <c r="I117">
        <v>-101389838.999999</v>
      </c>
      <c r="J117">
        <v>2775098991.4957399</v>
      </c>
      <c r="K117">
        <v>-71805180.895709902</v>
      </c>
      <c r="L117">
        <v>562176551</v>
      </c>
      <c r="M117">
        <v>0</v>
      </c>
      <c r="N117">
        <v>1.63249305102</v>
      </c>
      <c r="O117">
        <v>27734538</v>
      </c>
      <c r="P117">
        <v>0.70705174720515196</v>
      </c>
      <c r="Q117">
        <v>2.84309999999999</v>
      </c>
      <c r="R117">
        <v>35494.29</v>
      </c>
      <c r="S117">
        <v>30.61</v>
      </c>
      <c r="T117">
        <v>3.9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11468853.223637</v>
      </c>
      <c r="AA117">
        <v>0</v>
      </c>
      <c r="AB117">
        <v>-19850783.0759825</v>
      </c>
      <c r="AC117">
        <v>-5274173.8596757604</v>
      </c>
      <c r="AD117">
        <v>23272864.597177502</v>
      </c>
      <c r="AE117">
        <v>-101893991.6727</v>
      </c>
      <c r="AF117">
        <v>21179865.312213201</v>
      </c>
      <c r="AG117">
        <v>5355152.8962811604</v>
      </c>
      <c r="AH117">
        <v>-4093915.9092174298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-69836128.4882669</v>
      </c>
      <c r="AO117">
        <v>-71092781.591501206</v>
      </c>
      <c r="AP117">
        <v>-30297057.408498202</v>
      </c>
      <c r="AQ117">
        <v>0</v>
      </c>
      <c r="AR117">
        <v>-101389838.999999</v>
      </c>
      <c r="AS117"/>
      <c r="AT117"/>
    </row>
    <row r="118" spans="1:46" x14ac:dyDescent="0.25">
      <c r="A118" t="str">
        <f t="shared" si="2"/>
        <v>1_10_2010</v>
      </c>
      <c r="B118">
        <v>1</v>
      </c>
      <c r="C118">
        <v>10</v>
      </c>
      <c r="D118" s="161">
        <v>2010</v>
      </c>
      <c r="E118">
        <v>2028458449</v>
      </c>
      <c r="F118">
        <v>2929500931</v>
      </c>
      <c r="G118">
        <v>2717269399.99999</v>
      </c>
      <c r="H118">
        <v>2812782058</v>
      </c>
      <c r="I118">
        <v>95512658.000002801</v>
      </c>
      <c r="J118">
        <v>2814045405.9066501</v>
      </c>
      <c r="K118">
        <v>38946414.410909101</v>
      </c>
      <c r="L118">
        <v>552453533.99999905</v>
      </c>
      <c r="M118">
        <v>0</v>
      </c>
      <c r="N118">
        <v>1.6339541181999999</v>
      </c>
      <c r="O118">
        <v>27553600.749999899</v>
      </c>
      <c r="P118">
        <v>0.71198282361478205</v>
      </c>
      <c r="Q118">
        <v>3.2889999999999899</v>
      </c>
      <c r="R118">
        <v>35213</v>
      </c>
      <c r="S118">
        <v>30.93</v>
      </c>
      <c r="T118">
        <v>3.9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-28472965.600069001</v>
      </c>
      <c r="AA118">
        <v>0</v>
      </c>
      <c r="AB118">
        <v>-330323.85993483599</v>
      </c>
      <c r="AC118">
        <v>-4170037.6124650901</v>
      </c>
      <c r="AD118">
        <v>13084821.552584199</v>
      </c>
      <c r="AE118">
        <v>44843510.6037919</v>
      </c>
      <c r="AF118">
        <v>4783237.1310092704</v>
      </c>
      <c r="AG118">
        <v>8700425.7055991106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38438667.9205155</v>
      </c>
      <c r="AO118">
        <v>38134819.854279302</v>
      </c>
      <c r="AP118">
        <v>57377838.145723499</v>
      </c>
      <c r="AQ118">
        <v>0</v>
      </c>
      <c r="AR118">
        <v>95512658.000002801</v>
      </c>
      <c r="AS118"/>
      <c r="AT118"/>
    </row>
    <row r="119" spans="1:46" x14ac:dyDescent="0.25">
      <c r="A119" t="str">
        <f t="shared" si="2"/>
        <v>1_10_2011</v>
      </c>
      <c r="B119">
        <v>1</v>
      </c>
      <c r="C119">
        <v>10</v>
      </c>
      <c r="D119" s="161">
        <v>2011</v>
      </c>
      <c r="E119">
        <v>2028458449</v>
      </c>
      <c r="F119">
        <v>2929500931</v>
      </c>
      <c r="G119">
        <v>2812782058</v>
      </c>
      <c r="H119">
        <v>2875478446.99999</v>
      </c>
      <c r="I119">
        <v>62696388.999994203</v>
      </c>
      <c r="J119">
        <v>2862334476.8434801</v>
      </c>
      <c r="K119">
        <v>48289070.936833799</v>
      </c>
      <c r="L119">
        <v>542784231</v>
      </c>
      <c r="M119">
        <v>0</v>
      </c>
      <c r="N119">
        <v>1.73929841568</v>
      </c>
      <c r="O119">
        <v>27682634.670000002</v>
      </c>
      <c r="P119">
        <v>0.71184921256512901</v>
      </c>
      <c r="Q119">
        <v>4.0655999999999999</v>
      </c>
      <c r="R119">
        <v>34147.68</v>
      </c>
      <c r="S119">
        <v>31.299999999999901</v>
      </c>
      <c r="T119">
        <v>3.9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-29828075.829522699</v>
      </c>
      <c r="AA119">
        <v>0</v>
      </c>
      <c r="AB119">
        <v>-24064798.637247</v>
      </c>
      <c r="AC119">
        <v>3085303.8025505999</v>
      </c>
      <c r="AD119">
        <v>-366100.23104602098</v>
      </c>
      <c r="AE119">
        <v>70671722.144099101</v>
      </c>
      <c r="AF119">
        <v>19165802.5582228</v>
      </c>
      <c r="AG119">
        <v>10416076.4912562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49079930.298312999</v>
      </c>
      <c r="AO119">
        <v>48267391.863512903</v>
      </c>
      <c r="AP119">
        <v>14428997.1364813</v>
      </c>
      <c r="AQ119">
        <v>0</v>
      </c>
      <c r="AR119">
        <v>62696388.999994203</v>
      </c>
      <c r="AS119"/>
      <c r="AT119"/>
    </row>
    <row r="120" spans="1:46" x14ac:dyDescent="0.25">
      <c r="A120" t="str">
        <f t="shared" si="2"/>
        <v>1_10_2012</v>
      </c>
      <c r="B120">
        <v>1</v>
      </c>
      <c r="C120">
        <v>10</v>
      </c>
      <c r="D120" s="161">
        <v>2012</v>
      </c>
      <c r="E120">
        <v>2028458449</v>
      </c>
      <c r="F120">
        <v>2929500931</v>
      </c>
      <c r="G120">
        <v>2875478446.99999</v>
      </c>
      <c r="H120">
        <v>2929500930.99999</v>
      </c>
      <c r="I120">
        <v>54022483.999999501</v>
      </c>
      <c r="J120">
        <v>2871580665.98772</v>
      </c>
      <c r="K120">
        <v>9246189.1442365609</v>
      </c>
      <c r="L120">
        <v>542311539</v>
      </c>
      <c r="M120">
        <v>0</v>
      </c>
      <c r="N120">
        <v>1.6964752675200001</v>
      </c>
      <c r="O120">
        <v>27909105.420000002</v>
      </c>
      <c r="P120">
        <v>0.70702565886186597</v>
      </c>
      <c r="Q120">
        <v>4.1093000000000002</v>
      </c>
      <c r="R120">
        <v>33963.31</v>
      </c>
      <c r="S120">
        <v>31.51</v>
      </c>
      <c r="T120">
        <v>4.0999999999999996</v>
      </c>
      <c r="U120">
        <v>0</v>
      </c>
      <c r="V120">
        <v>0</v>
      </c>
      <c r="W120">
        <v>6.5403713640260304E-3</v>
      </c>
      <c r="X120">
        <v>0</v>
      </c>
      <c r="Y120">
        <v>0</v>
      </c>
      <c r="Z120">
        <v>-1512203.3249649</v>
      </c>
      <c r="AA120">
        <v>0</v>
      </c>
      <c r="AB120">
        <v>9944143.3960907795</v>
      </c>
      <c r="AC120">
        <v>5502660.8616415597</v>
      </c>
      <c r="AD120">
        <v>-13480532.2915153</v>
      </c>
      <c r="AE120">
        <v>3685355.1972200801</v>
      </c>
      <c r="AF120">
        <v>3443170.3944382202</v>
      </c>
      <c r="AG120">
        <v>6038770.3026125701</v>
      </c>
      <c r="AH120">
        <v>-4176442.0465957299</v>
      </c>
      <c r="AI120">
        <v>0</v>
      </c>
      <c r="AJ120">
        <v>0</v>
      </c>
      <c r="AK120">
        <v>-102945.8907146</v>
      </c>
      <c r="AL120">
        <v>0</v>
      </c>
      <c r="AM120">
        <v>0</v>
      </c>
      <c r="AN120">
        <v>9341976.5982126594</v>
      </c>
      <c r="AO120">
        <v>9288648.0654967297</v>
      </c>
      <c r="AP120">
        <v>44733835.934502698</v>
      </c>
      <c r="AQ120">
        <v>0</v>
      </c>
      <c r="AR120">
        <v>54022483.999999501</v>
      </c>
      <c r="AS120"/>
      <c r="AT120"/>
    </row>
    <row r="121" spans="1:46" x14ac:dyDescent="0.25">
      <c r="A121" t="str">
        <f t="shared" si="2"/>
        <v>1_10_2013</v>
      </c>
      <c r="B121">
        <v>1</v>
      </c>
      <c r="C121">
        <v>10</v>
      </c>
      <c r="D121" s="161">
        <v>2013</v>
      </c>
      <c r="E121">
        <v>2028458449</v>
      </c>
      <c r="F121">
        <v>2929500931</v>
      </c>
      <c r="G121">
        <v>2929500930.99999</v>
      </c>
      <c r="H121">
        <v>3028731445.99999</v>
      </c>
      <c r="I121">
        <v>99230515.0000038</v>
      </c>
      <c r="J121">
        <v>2885031180.1732898</v>
      </c>
      <c r="K121">
        <v>13450514.185575901</v>
      </c>
      <c r="L121">
        <v>554417452</v>
      </c>
      <c r="M121">
        <v>0</v>
      </c>
      <c r="N121">
        <v>1.75772764368</v>
      </c>
      <c r="O121">
        <v>28818049.079999998</v>
      </c>
      <c r="P121">
        <v>0.70818988617793599</v>
      </c>
      <c r="Q121">
        <v>3.9420000000000002</v>
      </c>
      <c r="R121">
        <v>33700.32</v>
      </c>
      <c r="S121">
        <v>29.93</v>
      </c>
      <c r="T121">
        <v>4.2</v>
      </c>
      <c r="U121">
        <v>0</v>
      </c>
      <c r="V121">
        <v>0</v>
      </c>
      <c r="W121">
        <v>1.77056455763932E-2</v>
      </c>
      <c r="X121">
        <v>1</v>
      </c>
      <c r="Y121">
        <v>0</v>
      </c>
      <c r="Z121">
        <v>39310748.132368498</v>
      </c>
      <c r="AA121">
        <v>0</v>
      </c>
      <c r="AB121">
        <v>-14381907.5907562</v>
      </c>
      <c r="AC121">
        <v>22113319.679521501</v>
      </c>
      <c r="AD121">
        <v>3324509.2390922098</v>
      </c>
      <c r="AE121">
        <v>-14506647.4106455</v>
      </c>
      <c r="AF121">
        <v>5038105.4235980101</v>
      </c>
      <c r="AG121">
        <v>-45876600.0504077</v>
      </c>
      <c r="AH121">
        <v>-2128226.12145998</v>
      </c>
      <c r="AI121">
        <v>0</v>
      </c>
      <c r="AJ121">
        <v>0</v>
      </c>
      <c r="AK121">
        <v>-179041.63163740799</v>
      </c>
      <c r="AL121">
        <v>21842465.3862435</v>
      </c>
      <c r="AM121">
        <v>0</v>
      </c>
      <c r="AN121">
        <v>14556725.055917</v>
      </c>
      <c r="AO121">
        <v>13721813.318979301</v>
      </c>
      <c r="AP121">
        <v>85508701.681024507</v>
      </c>
      <c r="AQ121">
        <v>0</v>
      </c>
      <c r="AR121">
        <v>99230515.0000038</v>
      </c>
      <c r="AS121"/>
      <c r="AT121"/>
    </row>
    <row r="122" spans="1:46" x14ac:dyDescent="0.25">
      <c r="A122" t="str">
        <f t="shared" si="2"/>
        <v>1_10_2014</v>
      </c>
      <c r="B122">
        <v>1</v>
      </c>
      <c r="C122">
        <v>10</v>
      </c>
      <c r="D122" s="161">
        <v>2014</v>
      </c>
      <c r="E122">
        <v>2028458449</v>
      </c>
      <c r="F122">
        <v>2929500931</v>
      </c>
      <c r="G122">
        <v>3028731445.99999</v>
      </c>
      <c r="H122">
        <v>3137384053.99999</v>
      </c>
      <c r="I122">
        <v>108652607.999998</v>
      </c>
      <c r="J122">
        <v>2914722754.2934198</v>
      </c>
      <c r="K122">
        <v>29691574.1201257</v>
      </c>
      <c r="L122">
        <v>561346638.99999905</v>
      </c>
      <c r="M122">
        <v>0</v>
      </c>
      <c r="N122">
        <v>1.74858594174</v>
      </c>
      <c r="O122">
        <v>29110612.079999998</v>
      </c>
      <c r="P122">
        <v>0.71033623275977098</v>
      </c>
      <c r="Q122">
        <v>3.75239999999999</v>
      </c>
      <c r="R122">
        <v>33580.799999999901</v>
      </c>
      <c r="S122">
        <v>30.2</v>
      </c>
      <c r="T122">
        <v>4.2</v>
      </c>
      <c r="U122">
        <v>0</v>
      </c>
      <c r="V122">
        <v>0</v>
      </c>
      <c r="W122">
        <v>3.5665799076682297E-2</v>
      </c>
      <c r="X122">
        <v>1</v>
      </c>
      <c r="Y122">
        <v>0</v>
      </c>
      <c r="Z122">
        <v>22798685.199635699</v>
      </c>
      <c r="AA122">
        <v>0</v>
      </c>
      <c r="AB122">
        <v>2204278.4380784598</v>
      </c>
      <c r="AC122">
        <v>7187010.90379941</v>
      </c>
      <c r="AD122">
        <v>6339639.3981324099</v>
      </c>
      <c r="AE122">
        <v>-17615890.804191299</v>
      </c>
      <c r="AF122">
        <v>2379541.9898200701</v>
      </c>
      <c r="AG122">
        <v>8180386.8036067002</v>
      </c>
      <c r="AH122">
        <v>0</v>
      </c>
      <c r="AI122">
        <v>0</v>
      </c>
      <c r="AJ122">
        <v>0</v>
      </c>
      <c r="AK122">
        <v>-297751.34173315699</v>
      </c>
      <c r="AL122">
        <v>0</v>
      </c>
      <c r="AM122">
        <v>0</v>
      </c>
      <c r="AN122">
        <v>31175900.587148301</v>
      </c>
      <c r="AO122">
        <v>31170479.139661402</v>
      </c>
      <c r="AP122">
        <v>77482128.860337093</v>
      </c>
      <c r="AQ122">
        <v>0</v>
      </c>
      <c r="AR122">
        <v>108652607.999998</v>
      </c>
      <c r="AS122"/>
      <c r="AT122"/>
    </row>
    <row r="123" spans="1:46" x14ac:dyDescent="0.25">
      <c r="A123" t="str">
        <f t="shared" si="2"/>
        <v>1_10_2015</v>
      </c>
      <c r="B123">
        <v>1</v>
      </c>
      <c r="C123">
        <v>10</v>
      </c>
      <c r="D123" s="161">
        <v>2015</v>
      </c>
      <c r="E123">
        <v>2028458449</v>
      </c>
      <c r="F123">
        <v>2929500931</v>
      </c>
      <c r="G123">
        <v>3137384053.99999</v>
      </c>
      <c r="H123">
        <v>3049980992.99999</v>
      </c>
      <c r="I123">
        <v>-87403061.000001401</v>
      </c>
      <c r="J123">
        <v>2787224242.8196902</v>
      </c>
      <c r="K123">
        <v>-127498511.47373299</v>
      </c>
      <c r="L123">
        <v>562540969</v>
      </c>
      <c r="M123">
        <v>0</v>
      </c>
      <c r="N123">
        <v>1.88406904356</v>
      </c>
      <c r="O123">
        <v>29378317.829999901</v>
      </c>
      <c r="P123">
        <v>0.71350123486694395</v>
      </c>
      <c r="Q123">
        <v>2.7029999999999998</v>
      </c>
      <c r="R123">
        <v>34173.339999999902</v>
      </c>
      <c r="S123">
        <v>30.17</v>
      </c>
      <c r="T123">
        <v>4.0999999999999996</v>
      </c>
      <c r="U123">
        <v>0</v>
      </c>
      <c r="V123">
        <v>0</v>
      </c>
      <c r="W123">
        <v>4.6158525525315797E-2</v>
      </c>
      <c r="X123">
        <v>1</v>
      </c>
      <c r="Y123">
        <v>0</v>
      </c>
      <c r="Z123">
        <v>4028580.74015065</v>
      </c>
      <c r="AA123">
        <v>0</v>
      </c>
      <c r="AB123">
        <v>-32901628.418134801</v>
      </c>
      <c r="AC123">
        <v>6746280.8712098496</v>
      </c>
      <c r="AD123">
        <v>9688604.1323112492</v>
      </c>
      <c r="AE123">
        <v>-114578439.36874101</v>
      </c>
      <c r="AF123">
        <v>-12106973.8466626</v>
      </c>
      <c r="AG123">
        <v>-940128.74337512499</v>
      </c>
      <c r="AH123">
        <v>2280906.24936399</v>
      </c>
      <c r="AI123">
        <v>0</v>
      </c>
      <c r="AJ123">
        <v>0</v>
      </c>
      <c r="AK123">
        <v>-180197.1127462</v>
      </c>
      <c r="AL123">
        <v>0</v>
      </c>
      <c r="AM123">
        <v>0</v>
      </c>
      <c r="AN123">
        <v>-137962995.49662501</v>
      </c>
      <c r="AO123">
        <v>-137238368.97255599</v>
      </c>
      <c r="AP123">
        <v>49835307.972555198</v>
      </c>
      <c r="AQ123">
        <v>0</v>
      </c>
      <c r="AR123">
        <v>-87403061.000001401</v>
      </c>
      <c r="AS123"/>
      <c r="AT123"/>
    </row>
    <row r="124" spans="1:46" x14ac:dyDescent="0.25">
      <c r="A124" t="str">
        <f t="shared" si="2"/>
        <v>1_10_2016</v>
      </c>
      <c r="B124">
        <v>1</v>
      </c>
      <c r="C124">
        <v>10</v>
      </c>
      <c r="D124" s="161">
        <v>2016</v>
      </c>
      <c r="E124">
        <v>2028458449</v>
      </c>
      <c r="F124">
        <v>2929500931</v>
      </c>
      <c r="G124">
        <v>3049980992.99999</v>
      </c>
      <c r="H124">
        <v>3072351667.99999</v>
      </c>
      <c r="I124">
        <v>22370675.000002801</v>
      </c>
      <c r="J124">
        <v>2718759106.5705199</v>
      </c>
      <c r="K124">
        <v>-68465136.249165505</v>
      </c>
      <c r="L124">
        <v>562018755.99999905</v>
      </c>
      <c r="M124">
        <v>0</v>
      </c>
      <c r="N124">
        <v>1.8938954432999999</v>
      </c>
      <c r="O124">
        <v>29437697.499999899</v>
      </c>
      <c r="P124">
        <v>0.71426500750022204</v>
      </c>
      <c r="Q124">
        <v>2.4255</v>
      </c>
      <c r="R124">
        <v>35302.049999999901</v>
      </c>
      <c r="S124">
        <v>29.88</v>
      </c>
      <c r="T124">
        <v>4.5</v>
      </c>
      <c r="U124">
        <v>0</v>
      </c>
      <c r="V124">
        <v>0</v>
      </c>
      <c r="W124">
        <v>7.9114769532053097E-2</v>
      </c>
      <c r="X124">
        <v>1</v>
      </c>
      <c r="Y124">
        <v>0</v>
      </c>
      <c r="Z124">
        <v>-1709797.36144403</v>
      </c>
      <c r="AA124">
        <v>0</v>
      </c>
      <c r="AB124">
        <v>-2272147.24958925</v>
      </c>
      <c r="AC124">
        <v>1445391.5570865099</v>
      </c>
      <c r="AD124">
        <v>2270244.4222262399</v>
      </c>
      <c r="AE124">
        <v>-35220771.974297501</v>
      </c>
      <c r="AF124">
        <v>-21829436.852226801</v>
      </c>
      <c r="AG124">
        <v>-8823271.7786274701</v>
      </c>
      <c r="AH124">
        <v>-8853356.7504039593</v>
      </c>
      <c r="AI124">
        <v>0</v>
      </c>
      <c r="AJ124">
        <v>0</v>
      </c>
      <c r="AK124">
        <v>-550173.83702913998</v>
      </c>
      <c r="AL124">
        <v>0</v>
      </c>
      <c r="AM124">
        <v>0</v>
      </c>
      <c r="AN124">
        <v>-75543319.824305505</v>
      </c>
      <c r="AO124">
        <v>-74919470.430502698</v>
      </c>
      <c r="AP124">
        <v>97290145.430505499</v>
      </c>
      <c r="AQ124">
        <v>0</v>
      </c>
      <c r="AR124">
        <v>22370675.000002801</v>
      </c>
      <c r="AS124"/>
      <c r="AT124"/>
    </row>
    <row r="125" spans="1:46" x14ac:dyDescent="0.25">
      <c r="A125" t="str">
        <f t="shared" si="2"/>
        <v>1_10_2017</v>
      </c>
      <c r="B125">
        <v>1</v>
      </c>
      <c r="C125">
        <v>10</v>
      </c>
      <c r="D125" s="161">
        <v>2017</v>
      </c>
      <c r="E125">
        <v>2028458449</v>
      </c>
      <c r="F125">
        <v>2929500931</v>
      </c>
      <c r="G125">
        <v>3072351667.99999</v>
      </c>
      <c r="H125">
        <v>3093336562</v>
      </c>
      <c r="I125">
        <v>20984894.000001401</v>
      </c>
      <c r="J125">
        <v>2758253416.0934801</v>
      </c>
      <c r="K125">
        <v>39494309.522961602</v>
      </c>
      <c r="L125">
        <v>565251751</v>
      </c>
      <c r="M125">
        <v>0</v>
      </c>
      <c r="N125">
        <v>1.89783477048</v>
      </c>
      <c r="O125">
        <v>29668394.669999901</v>
      </c>
      <c r="P125">
        <v>0.71555075149007497</v>
      </c>
      <c r="Q125">
        <v>2.6928000000000001</v>
      </c>
      <c r="R125">
        <v>35945.819999999898</v>
      </c>
      <c r="S125">
        <v>30</v>
      </c>
      <c r="T125">
        <v>4.5</v>
      </c>
      <c r="U125">
        <v>0</v>
      </c>
      <c r="V125">
        <v>0</v>
      </c>
      <c r="W125">
        <v>0.122084759835838</v>
      </c>
      <c r="X125">
        <v>1</v>
      </c>
      <c r="Y125">
        <v>0</v>
      </c>
      <c r="Z125">
        <v>10658726.968828199</v>
      </c>
      <c r="AA125">
        <v>0</v>
      </c>
      <c r="AB125">
        <v>-915590.29624394805</v>
      </c>
      <c r="AC125">
        <v>5632797.3416111302</v>
      </c>
      <c r="AD125">
        <v>3850767.1461209101</v>
      </c>
      <c r="AE125">
        <v>34615460.151964501</v>
      </c>
      <c r="AF125">
        <v>-12248682.824224999</v>
      </c>
      <c r="AG125">
        <v>3685326.5835609999</v>
      </c>
      <c r="AH125">
        <v>0</v>
      </c>
      <c r="AI125">
        <v>0</v>
      </c>
      <c r="AJ125">
        <v>0</v>
      </c>
      <c r="AK125">
        <v>-722585.71083544602</v>
      </c>
      <c r="AL125">
        <v>0</v>
      </c>
      <c r="AM125">
        <v>0</v>
      </c>
      <c r="AN125">
        <v>44556219.360781401</v>
      </c>
      <c r="AO125">
        <v>44630805.077997297</v>
      </c>
      <c r="AP125">
        <v>-23645911.0779959</v>
      </c>
      <c r="AQ125">
        <v>0</v>
      </c>
      <c r="AR125">
        <v>20984894.000001401</v>
      </c>
      <c r="AS125"/>
      <c r="AT125"/>
    </row>
    <row r="126" spans="1:46" x14ac:dyDescent="0.25">
      <c r="A126" t="str">
        <f t="shared" si="2"/>
        <v>1_10_2018</v>
      </c>
      <c r="B126">
        <v>1</v>
      </c>
      <c r="C126">
        <v>10</v>
      </c>
      <c r="D126" s="161">
        <v>2018</v>
      </c>
      <c r="E126">
        <v>2028458449</v>
      </c>
      <c r="F126">
        <v>2929500931</v>
      </c>
      <c r="G126">
        <v>3093336562</v>
      </c>
      <c r="H126">
        <v>3028681761</v>
      </c>
      <c r="I126">
        <v>-64654800.999999002</v>
      </c>
      <c r="J126">
        <v>2740036132.6490502</v>
      </c>
      <c r="K126">
        <v>-18217283.4444279</v>
      </c>
      <c r="L126">
        <v>560645668</v>
      </c>
      <c r="M126">
        <v>0</v>
      </c>
      <c r="N126">
        <v>1.9555512669999999</v>
      </c>
      <c r="O126">
        <v>29807700.839999899</v>
      </c>
      <c r="P126">
        <v>0.71440492607780803</v>
      </c>
      <c r="Q126">
        <v>2.9199999999999902</v>
      </c>
      <c r="R126">
        <v>36801.5</v>
      </c>
      <c r="S126">
        <v>30.01</v>
      </c>
      <c r="T126">
        <v>4.5999999999999996</v>
      </c>
      <c r="U126">
        <v>0</v>
      </c>
      <c r="V126">
        <v>0</v>
      </c>
      <c r="W126">
        <v>0.199542314755454</v>
      </c>
      <c r="X126">
        <v>1</v>
      </c>
      <c r="Y126">
        <v>0</v>
      </c>
      <c r="Z126">
        <v>-15243837.893441301</v>
      </c>
      <c r="AA126">
        <v>0</v>
      </c>
      <c r="AB126">
        <v>-13337586.87823</v>
      </c>
      <c r="AC126">
        <v>3402026.9084698302</v>
      </c>
      <c r="AD126">
        <v>-3451064.3810386001</v>
      </c>
      <c r="AE126">
        <v>27662527.5448304</v>
      </c>
      <c r="AF126">
        <v>-16044568.4942926</v>
      </c>
      <c r="AG126">
        <v>309038.32149924902</v>
      </c>
      <c r="AH126">
        <v>-2247249.5584660498</v>
      </c>
      <c r="AI126">
        <v>0</v>
      </c>
      <c r="AJ126">
        <v>0</v>
      </c>
      <c r="AK126">
        <v>-1311303.30419752</v>
      </c>
      <c r="AL126">
        <v>0</v>
      </c>
      <c r="AM126">
        <v>0</v>
      </c>
      <c r="AN126">
        <v>-20262017.7348666</v>
      </c>
      <c r="AO126">
        <v>-20430388.524190798</v>
      </c>
      <c r="AP126">
        <v>-44224412.475808203</v>
      </c>
      <c r="AQ126">
        <v>0</v>
      </c>
      <c r="AR126">
        <v>-64654800.999999002</v>
      </c>
      <c r="AS126"/>
      <c r="AT12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Summary-Bus</vt:lpstr>
      <vt:lpstr>Summary-Rail</vt:lpstr>
      <vt:lpstr>FAC 2002-2012 BUS</vt:lpstr>
      <vt:lpstr>FAC 2012-2018 BUS</vt:lpstr>
      <vt:lpstr>FAC 2002-2012 RAIL</vt:lpstr>
      <vt:lpstr>FAC 2012-2018 RAIL</vt:lpstr>
      <vt:lpstr>FAC_TOTALS_APTA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Erhardt, Greg</cp:lastModifiedBy>
  <dcterms:created xsi:type="dcterms:W3CDTF">2019-11-15T04:35:49Z</dcterms:created>
  <dcterms:modified xsi:type="dcterms:W3CDTF">2021-01-07T16:56:56Z</dcterms:modified>
</cp:coreProperties>
</file>