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FAC_TOTALS_APTA!$C$2:$BP$126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H100" i="20"/>
  <c r="F100" i="20"/>
  <c r="J99" i="20"/>
  <c r="K99" i="20" s="1"/>
  <c r="L99" i="20" s="1"/>
  <c r="F99" i="20"/>
  <c r="H99" i="20" s="1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H72" i="20"/>
  <c r="F72" i="20"/>
  <c r="K71" i="20"/>
  <c r="L71" i="20" s="1"/>
  <c r="J71" i="20"/>
  <c r="H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H44" i="20" s="1"/>
  <c r="J43" i="20"/>
  <c r="K43" i="20" s="1"/>
  <c r="L43" i="20" s="1"/>
  <c r="H43" i="20"/>
  <c r="F43" i="20"/>
  <c r="F16" i="20"/>
  <c r="H16" i="20" s="1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H100" i="26"/>
  <c r="G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H72" i="26"/>
  <c r="G72" i="26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AC44" i="26" s="1"/>
  <c r="J44" i="26"/>
  <c r="K44" i="26" s="1"/>
  <c r="L44" i="26" s="1"/>
  <c r="H44" i="26"/>
  <c r="G44" i="26"/>
  <c r="F44" i="26"/>
  <c r="AB43" i="26"/>
  <c r="AA43" i="26"/>
  <c r="Z43" i="26"/>
  <c r="Y43" i="26"/>
  <c r="X43" i="26"/>
  <c r="W43" i="26"/>
  <c r="K43" i="26"/>
  <c r="L43" i="26" s="1"/>
  <c r="J43" i="26"/>
  <c r="G43" i="26"/>
  <c r="F43" i="26"/>
  <c r="H43" i="26" s="1"/>
  <c r="H16" i="26"/>
  <c r="F16" i="26"/>
  <c r="G16" i="26" s="1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H100" i="25" s="1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G72" i="25" s="1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G44" i="25" s="1"/>
  <c r="F16" i="25"/>
  <c r="G16" i="25" s="1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00" i="20" l="1"/>
  <c r="AC44" i="19"/>
  <c r="AC72" i="25"/>
  <c r="H16" i="25"/>
  <c r="G100" i="25"/>
  <c r="I100" i="25" s="1"/>
  <c r="AC100" i="26"/>
  <c r="AC72" i="19"/>
  <c r="AC16" i="26"/>
  <c r="I43" i="26"/>
  <c r="I72" i="26"/>
  <c r="AC100" i="25"/>
  <c r="AC100" i="19"/>
  <c r="AC72" i="26"/>
  <c r="AC44" i="25"/>
  <c r="AC16" i="19"/>
  <c r="I44" i="26"/>
  <c r="I100" i="26"/>
  <c r="AC44" i="20"/>
  <c r="AC16" i="20"/>
  <c r="AC72" i="20"/>
  <c r="V43" i="26"/>
  <c r="N43" i="26"/>
  <c r="M43" i="26"/>
  <c r="U43" i="26"/>
  <c r="T43" i="26"/>
  <c r="S43" i="26"/>
  <c r="R43" i="26"/>
  <c r="Q43" i="26"/>
  <c r="P43" i="26"/>
  <c r="O43" i="26"/>
  <c r="I16" i="26"/>
  <c r="H72" i="25"/>
  <c r="I72" i="25" s="1"/>
  <c r="H44" i="25"/>
  <c r="I44" i="25" s="1"/>
  <c r="I16" i="25"/>
  <c r="AC16" i="25"/>
  <c r="J15" i="20"/>
  <c r="K15" i="20" s="1"/>
  <c r="L15" i="20" s="1"/>
  <c r="F15" i="20"/>
  <c r="AB71" i="26"/>
  <c r="AA71" i="26"/>
  <c r="Z71" i="26"/>
  <c r="Y71" i="26"/>
  <c r="X71" i="26"/>
  <c r="W71" i="26"/>
  <c r="AB15" i="26"/>
  <c r="AA15" i="26"/>
  <c r="Z15" i="26"/>
  <c r="Y15" i="26"/>
  <c r="X15" i="26"/>
  <c r="W15" i="26"/>
  <c r="AB71" i="25"/>
  <c r="AA71" i="25"/>
  <c r="Z71" i="25"/>
  <c r="Y71" i="25"/>
  <c r="X71" i="25"/>
  <c r="W71" i="25"/>
  <c r="AB43" i="25"/>
  <c r="AA43" i="25"/>
  <c r="Z43" i="25"/>
  <c r="Y43" i="25"/>
  <c r="X43" i="25"/>
  <c r="W43" i="25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AC43" i="26" l="1"/>
  <c r="F111" i="25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U67" i="26"/>
  <c r="P67" i="26"/>
  <c r="AB67" i="26"/>
  <c r="O67" i="26"/>
  <c r="Y67" i="26"/>
  <c r="N67" i="26"/>
  <c r="X67" i="26"/>
  <c r="M67" i="26"/>
  <c r="T67" i="26"/>
  <c r="H67" i="26"/>
  <c r="R67" i="26"/>
  <c r="AA67" i="26"/>
  <c r="S67" i="26"/>
  <c r="G67" i="26"/>
  <c r="Z67" i="26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G72" i="20" l="1"/>
  <c r="I72" i="20" s="1"/>
  <c r="G71" i="20"/>
  <c r="I71" i="20" s="1"/>
  <c r="H95" i="25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X11" i="26"/>
  <c r="Y11" i="26"/>
  <c r="Y39" i="26"/>
  <c r="R67" i="20"/>
  <c r="R71" i="20" s="1"/>
  <c r="Z67" i="25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O39" i="26"/>
  <c r="W95" i="26"/>
  <c r="W99" i="26" s="1"/>
  <c r="P39" i="26"/>
  <c r="G95" i="26"/>
  <c r="AA95" i="26"/>
  <c r="AA99" i="26" s="1"/>
  <c r="V39" i="26"/>
  <c r="AB95" i="26"/>
  <c r="AB99" i="26" s="1"/>
  <c r="W39" i="26"/>
  <c r="M95" i="26"/>
  <c r="X39" i="26"/>
  <c r="O95" i="26"/>
  <c r="U95" i="26"/>
  <c r="S95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9" i="26"/>
  <c r="T39" i="26"/>
  <c r="Z39" i="26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R39" i="25"/>
  <c r="X39" i="25"/>
  <c r="P39" i="25"/>
  <c r="S39" i="25"/>
  <c r="Q39" i="25"/>
  <c r="AB39" i="25"/>
  <c r="O39" i="25"/>
  <c r="AA39" i="25"/>
  <c r="M39" i="25"/>
  <c r="Y39" i="25"/>
  <c r="W39" i="25"/>
  <c r="G39" i="25"/>
  <c r="U39" i="25"/>
  <c r="Q11" i="25"/>
  <c r="Y11" i="25"/>
  <c r="Y15" i="25" s="1"/>
  <c r="R11" i="25"/>
  <c r="W67" i="25"/>
  <c r="O67" i="25"/>
  <c r="V67" i="25"/>
  <c r="N67" i="25"/>
  <c r="U67" i="25"/>
  <c r="M67" i="25"/>
  <c r="Y67" i="25"/>
  <c r="G67" i="25"/>
  <c r="X67" i="25"/>
  <c r="S67" i="25"/>
  <c r="R67" i="25"/>
  <c r="AB67" i="25"/>
  <c r="Q67" i="25"/>
  <c r="AA67" i="25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M71" i="20" s="1"/>
  <c r="AC71" i="20" s="1"/>
  <c r="AA67" i="20"/>
  <c r="AA71" i="20" s="1"/>
  <c r="N67" i="20"/>
  <c r="N71" i="20" s="1"/>
  <c r="V67" i="20"/>
  <c r="V71" i="20" s="1"/>
  <c r="Z67" i="20"/>
  <c r="Z71" i="20" s="1"/>
  <c r="O67" i="20"/>
  <c r="O71" i="20" s="1"/>
  <c r="W67" i="20"/>
  <c r="W71" i="20" s="1"/>
  <c r="U67" i="20"/>
  <c r="U71" i="20" s="1"/>
  <c r="P67" i="20"/>
  <c r="P71" i="20" s="1"/>
  <c r="X67" i="20"/>
  <c r="X71" i="20" s="1"/>
  <c r="Q67" i="20"/>
  <c r="Q71" i="20" s="1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H100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G44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G16" i="19" s="1"/>
  <c r="N11" i="19"/>
  <c r="Z39" i="19"/>
  <c r="Z43" i="19" s="1"/>
  <c r="G67" i="19"/>
  <c r="G72" i="19" s="1"/>
  <c r="Z11" i="20"/>
  <c r="Z15" i="20" s="1"/>
  <c r="G39" i="20"/>
  <c r="V39" i="20"/>
  <c r="V43" i="20" s="1"/>
  <c r="R95" i="20"/>
  <c r="R99" i="20" s="1"/>
  <c r="AB95" i="20"/>
  <c r="AB99" i="20" s="1"/>
  <c r="G95" i="20"/>
  <c r="T95" i="20"/>
  <c r="T99" i="20" s="1"/>
  <c r="N39" i="20"/>
  <c r="N43" i="20" s="1"/>
  <c r="V95" i="20"/>
  <c r="V99" i="20" s="1"/>
  <c r="N95" i="20"/>
  <c r="N99" i="20" s="1"/>
  <c r="Z95" i="20"/>
  <c r="Z99" i="20" s="1"/>
  <c r="G11" i="20"/>
  <c r="G16" i="20" s="1"/>
  <c r="I16" i="20" s="1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O43" i="20" s="1"/>
  <c r="P39" i="20"/>
  <c r="P43" i="20" s="1"/>
  <c r="X39" i="20"/>
  <c r="X43" i="20" s="1"/>
  <c r="R39" i="20"/>
  <c r="R43" i="20" s="1"/>
  <c r="Z39" i="20"/>
  <c r="Z43" i="20" s="1"/>
  <c r="M39" i="20"/>
  <c r="M43" i="20" s="1"/>
  <c r="Q39" i="20"/>
  <c r="Q43" i="20" s="1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O99" i="20" s="1"/>
  <c r="P95" i="20"/>
  <c r="P99" i="20" s="1"/>
  <c r="X95" i="20"/>
  <c r="X99" i="20" s="1"/>
  <c r="AA95" i="20"/>
  <c r="AA99" i="20" s="1"/>
  <c r="M95" i="20"/>
  <c r="M99" i="20" s="1"/>
  <c r="Q95" i="20"/>
  <c r="Q99" i="20" s="1"/>
  <c r="U95" i="20"/>
  <c r="U99" i="20" s="1"/>
  <c r="G95" i="19"/>
  <c r="G100" i="19" s="1"/>
  <c r="I100" i="19" s="1"/>
  <c r="U95" i="19"/>
  <c r="U99" i="19" s="1"/>
  <c r="R11" i="19"/>
  <c r="R67" i="19"/>
  <c r="Q95" i="19"/>
  <c r="Z67" i="19"/>
  <c r="Z71" i="19" s="1"/>
  <c r="AA11" i="19"/>
  <c r="AA15" i="19" s="1"/>
  <c r="O11" i="19"/>
  <c r="H11" i="19"/>
  <c r="H16" i="19" s="1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H44" i="19" s="1"/>
  <c r="I44" i="19" s="1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H72" i="19" s="1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AC99" i="20" l="1"/>
  <c r="G99" i="20"/>
  <c r="I99" i="20" s="1"/>
  <c r="G100" i="20"/>
  <c r="I100" i="20" s="1"/>
  <c r="G44" i="20"/>
  <c r="I44" i="20" s="1"/>
  <c r="G43" i="20"/>
  <c r="I43" i="20" s="1"/>
  <c r="AC43" i="20"/>
  <c r="I16" i="19"/>
  <c r="I72" i="19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O71" i="25" l="1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AC43" i="19" s="1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1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0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9" i="21" s="1"/>
  <c r="T54" i="25"/>
  <c r="AA24" i="25"/>
  <c r="AB97" i="25"/>
  <c r="Q107" i="25"/>
  <c r="Z73" i="25"/>
  <c r="G107" i="25"/>
  <c r="T46" i="25"/>
  <c r="H22" i="25"/>
  <c r="I22" i="25" s="1"/>
  <c r="C13" i="21" s="1"/>
  <c r="R109" i="25"/>
  <c r="G112" i="25"/>
  <c r="AD100" i="25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8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2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0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H27" i="19"/>
  <c r="H13" i="19"/>
  <c r="G28" i="19"/>
  <c r="AD16" i="19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AD43" i="19" l="1"/>
  <c r="R7" i="21" s="1"/>
  <c r="AD44" i="19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0" i="21" s="1"/>
  <c r="I15" i="19"/>
  <c r="M7" i="21" s="1"/>
  <c r="I71" i="19"/>
  <c r="O7" i="21" s="1"/>
  <c r="I43" i="25"/>
  <c r="I71" i="25"/>
  <c r="E7" i="21" s="1"/>
  <c r="AC84" i="19"/>
  <c r="I69" i="19"/>
  <c r="I106" i="19"/>
  <c r="P13" i="21" s="1"/>
  <c r="I51" i="25"/>
  <c r="I76" i="19"/>
  <c r="O11" i="21" s="1"/>
  <c r="AC51" i="25"/>
  <c r="AD51" i="25" s="1"/>
  <c r="H14" i="21" s="1"/>
  <c r="I52" i="25"/>
  <c r="I77" i="19"/>
  <c r="O12" i="21" s="1"/>
  <c r="I77" i="25"/>
  <c r="E12" i="21" s="1"/>
  <c r="I55" i="25"/>
  <c r="AD55" i="25" s="1"/>
  <c r="H18" i="21" s="1"/>
  <c r="I74" i="25"/>
  <c r="E9" i="21" s="1"/>
  <c r="I42" i="25"/>
  <c r="D6" i="21" s="1"/>
  <c r="V27" i="25"/>
  <c r="I69" i="25"/>
  <c r="E5" i="21" s="1"/>
  <c r="I73" i="25"/>
  <c r="E8" i="21" s="1"/>
  <c r="I102" i="25"/>
  <c r="F9" i="21" s="1"/>
  <c r="I105" i="25"/>
  <c r="F12" i="21" s="1"/>
  <c r="I81" i="19"/>
  <c r="I78" i="25"/>
  <c r="E13" i="21" s="1"/>
  <c r="I104" i="25"/>
  <c r="F11" i="21" s="1"/>
  <c r="I80" i="25"/>
  <c r="AC74" i="19"/>
  <c r="AD74" i="19" s="1"/>
  <c r="I108" i="19"/>
  <c r="I81" i="25"/>
  <c r="I107" i="19"/>
  <c r="I107" i="25"/>
  <c r="I76" i="25"/>
  <c r="E11" i="21" s="1"/>
  <c r="AC50" i="19"/>
  <c r="AD50" i="19" s="1"/>
  <c r="I74" i="19"/>
  <c r="O9" i="21" s="1"/>
  <c r="I70" i="25"/>
  <c r="E6" i="21" s="1"/>
  <c r="I109" i="25"/>
  <c r="S27" i="25"/>
  <c r="AC108" i="19"/>
  <c r="AD108" i="19" s="1"/>
  <c r="I75" i="25"/>
  <c r="E10" i="21" s="1"/>
  <c r="AA83" i="25"/>
  <c r="I79" i="19"/>
  <c r="AC13" i="25"/>
  <c r="AC103" i="19"/>
  <c r="AD103" i="19" s="1"/>
  <c r="I84" i="25"/>
  <c r="AD84" i="25" s="1"/>
  <c r="I19" i="21" s="1"/>
  <c r="R83" i="25"/>
  <c r="I101" i="25"/>
  <c r="F8" i="21" s="1"/>
  <c r="I97" i="25"/>
  <c r="F5" i="21" s="1"/>
  <c r="AC82" i="19"/>
  <c r="AD82" i="19" s="1"/>
  <c r="S17" i="21" s="1"/>
  <c r="W111" i="25"/>
  <c r="AC53" i="25"/>
  <c r="AD53" i="25" s="1"/>
  <c r="H16" i="21" s="1"/>
  <c r="O111" i="25"/>
  <c r="I102" i="19"/>
  <c r="P9" i="21" s="1"/>
  <c r="I79" i="25"/>
  <c r="AB111" i="25"/>
  <c r="AA111" i="25"/>
  <c r="I112" i="25"/>
  <c r="AD112" i="25" s="1"/>
  <c r="J19" i="21" s="1"/>
  <c r="P111" i="25"/>
  <c r="V55" i="25"/>
  <c r="Y83" i="25"/>
  <c r="I109" i="19"/>
  <c r="I83" i="25"/>
  <c r="AD83" i="25" s="1"/>
  <c r="I18" i="21" s="1"/>
  <c r="I111" i="25"/>
  <c r="AD111" i="25" s="1"/>
  <c r="J18" i="21" s="1"/>
  <c r="Z83" i="25"/>
  <c r="AC18" i="25"/>
  <c r="AD18" i="25" s="1"/>
  <c r="G9" i="21" s="1"/>
  <c r="AC19" i="25"/>
  <c r="AD19" i="25" s="1"/>
  <c r="G10" i="21" s="1"/>
  <c r="AC21" i="25"/>
  <c r="AD21" i="25" s="1"/>
  <c r="G12" i="21" s="1"/>
  <c r="AC109" i="19"/>
  <c r="AD109" i="19" s="1"/>
  <c r="T16" i="21" s="1"/>
  <c r="AC69" i="19"/>
  <c r="AD69" i="19" s="1"/>
  <c r="AC78" i="25"/>
  <c r="AD78" i="25" s="1"/>
  <c r="I13" i="21" s="1"/>
  <c r="AC70" i="25"/>
  <c r="AD70" i="25" s="1"/>
  <c r="I6" i="21" s="1"/>
  <c r="W83" i="25"/>
  <c r="AC54" i="25"/>
  <c r="AD54" i="25" s="1"/>
  <c r="H17" i="21" s="1"/>
  <c r="AC54" i="19"/>
  <c r="AD54" i="19" s="1"/>
  <c r="R17" i="21" s="1"/>
  <c r="AC47" i="19"/>
  <c r="AD47" i="19" s="1"/>
  <c r="AC76" i="19"/>
  <c r="AD76" i="19" s="1"/>
  <c r="V111" i="25"/>
  <c r="O55" i="25"/>
  <c r="AC20" i="25"/>
  <c r="AD20" i="25" s="1"/>
  <c r="G11" i="21" s="1"/>
  <c r="X83" i="25"/>
  <c r="I73" i="19"/>
  <c r="O8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1" i="21" s="1"/>
  <c r="I78" i="19"/>
  <c r="O13" i="21" s="1"/>
  <c r="AC70" i="19"/>
  <c r="AD70" i="19" s="1"/>
  <c r="AC74" i="25"/>
  <c r="AD74" i="25" s="1"/>
  <c r="I9" i="21" s="1"/>
  <c r="W55" i="25"/>
  <c r="AC80" i="19"/>
  <c r="AD80" i="19" s="1"/>
  <c r="AC24" i="25"/>
  <c r="AD24" i="25" s="1"/>
  <c r="G15" i="21" s="1"/>
  <c r="AC52" i="25"/>
  <c r="AD52" i="25" s="1"/>
  <c r="H15" i="21" s="1"/>
  <c r="I104" i="19"/>
  <c r="P11" i="21" s="1"/>
  <c r="AC98" i="19"/>
  <c r="AD98" i="19" s="1"/>
  <c r="M27" i="25"/>
  <c r="AC75" i="25"/>
  <c r="AD75" i="25" s="1"/>
  <c r="I10" i="21" s="1"/>
  <c r="AC48" i="19"/>
  <c r="AD48" i="19" s="1"/>
  <c r="Q55" i="25"/>
  <c r="AC47" i="25"/>
  <c r="AD47" i="25" s="1"/>
  <c r="H10" i="21" s="1"/>
  <c r="AC48" i="25"/>
  <c r="AD48" i="25" s="1"/>
  <c r="H11" i="21" s="1"/>
  <c r="AC107" i="19"/>
  <c r="AD107" i="19" s="1"/>
  <c r="AC77" i="19"/>
  <c r="AD77" i="19" s="1"/>
  <c r="I75" i="19"/>
  <c r="O10" i="21" s="1"/>
  <c r="Q83" i="25"/>
  <c r="P83" i="25"/>
  <c r="Z55" i="25"/>
  <c r="AC79" i="25"/>
  <c r="AD79" i="25" s="1"/>
  <c r="I14" i="21" s="1"/>
  <c r="I48" i="25"/>
  <c r="W27" i="25"/>
  <c r="Z27" i="25"/>
  <c r="AC55" i="25"/>
  <c r="AC104" i="25"/>
  <c r="AD104" i="25" s="1"/>
  <c r="J11" i="21" s="1"/>
  <c r="I27" i="25"/>
  <c r="AD27" i="25" s="1"/>
  <c r="G18" i="21" s="1"/>
  <c r="AC27" i="25"/>
  <c r="Z111" i="25"/>
  <c r="AC80" i="25"/>
  <c r="AD80" i="25" s="1"/>
  <c r="I15" i="21" s="1"/>
  <c r="AC49" i="19"/>
  <c r="AD49" i="19" s="1"/>
  <c r="AC102" i="19"/>
  <c r="AD102" i="19" s="1"/>
  <c r="AC73" i="19"/>
  <c r="AD73" i="19" s="1"/>
  <c r="I101" i="19"/>
  <c r="P8" i="21" s="1"/>
  <c r="AC17" i="25"/>
  <c r="AD17" i="25" s="1"/>
  <c r="G8" i="21" s="1"/>
  <c r="AC45" i="25"/>
  <c r="AD45" i="25" s="1"/>
  <c r="H8" i="21" s="1"/>
  <c r="AC41" i="19"/>
  <c r="AD41" i="19" s="1"/>
  <c r="AC81" i="19"/>
  <c r="AD81" i="19" s="1"/>
  <c r="S16" i="21" s="1"/>
  <c r="N111" i="25"/>
  <c r="R55" i="25"/>
  <c r="AA55" i="25"/>
  <c r="AC46" i="25"/>
  <c r="AD46" i="25" s="1"/>
  <c r="H9" i="21" s="1"/>
  <c r="AC105" i="25"/>
  <c r="AD105" i="25" s="1"/>
  <c r="J12" i="21" s="1"/>
  <c r="I46" i="25"/>
  <c r="AC112" i="25"/>
  <c r="AC42" i="19"/>
  <c r="AD42" i="19" s="1"/>
  <c r="P27" i="25"/>
  <c r="I41" i="25"/>
  <c r="X27" i="25"/>
  <c r="AC107" i="25"/>
  <c r="AD107" i="25" s="1"/>
  <c r="J14" i="21" s="1"/>
  <c r="I106" i="25"/>
  <c r="F13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3" i="21" s="1"/>
  <c r="AB55" i="25"/>
  <c r="U55" i="25"/>
  <c r="U83" i="25"/>
  <c r="AC42" i="25"/>
  <c r="AD42" i="25" s="1"/>
  <c r="H6" i="21" s="1"/>
  <c r="U111" i="25"/>
  <c r="S83" i="25"/>
  <c r="AC73" i="25"/>
  <c r="AD73" i="25" s="1"/>
  <c r="I8" i="21" s="1"/>
  <c r="AC53" i="19"/>
  <c r="AD53" i="19" s="1"/>
  <c r="R16" i="21" s="1"/>
  <c r="AC105" i="19"/>
  <c r="AD105" i="19" s="1"/>
  <c r="I97" i="19"/>
  <c r="N83" i="25"/>
  <c r="T83" i="25"/>
  <c r="AC25" i="25"/>
  <c r="AD25" i="25" s="1"/>
  <c r="G16" i="21" s="1"/>
  <c r="AB83" i="25"/>
  <c r="AC81" i="25"/>
  <c r="AD81" i="25" s="1"/>
  <c r="I16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5" i="21" s="1"/>
  <c r="I49" i="25"/>
  <c r="AC111" i="25"/>
  <c r="AC106" i="25"/>
  <c r="AD106" i="25" s="1"/>
  <c r="J13" i="21" s="1"/>
  <c r="AC109" i="25"/>
  <c r="AD109" i="25" s="1"/>
  <c r="J16" i="21" s="1"/>
  <c r="AC110" i="25"/>
  <c r="AD110" i="25" s="1"/>
  <c r="J17" i="21" s="1"/>
  <c r="AC84" i="25"/>
  <c r="AC26" i="25"/>
  <c r="AD26" i="25" s="1"/>
  <c r="G17" i="21" s="1"/>
  <c r="AC77" i="25"/>
  <c r="AD77" i="25" s="1"/>
  <c r="I12" i="21" s="1"/>
  <c r="R27" i="25"/>
  <c r="AC82" i="25"/>
  <c r="AD82" i="25" s="1"/>
  <c r="I17" i="21" s="1"/>
  <c r="AC41" i="25"/>
  <c r="AD41" i="25" s="1"/>
  <c r="H5" i="21" s="1"/>
  <c r="M55" i="25"/>
  <c r="I80" i="19"/>
  <c r="AC101" i="19"/>
  <c r="AD101" i="19" s="1"/>
  <c r="AC23" i="25"/>
  <c r="AD23" i="25" s="1"/>
  <c r="G14" i="21" s="1"/>
  <c r="X111" i="25"/>
  <c r="AC110" i="19"/>
  <c r="AD110" i="19" s="1"/>
  <c r="T17" i="21" s="1"/>
  <c r="I105" i="19"/>
  <c r="P12" i="21" s="1"/>
  <c r="AC79" i="19"/>
  <c r="AD79" i="19" s="1"/>
  <c r="S14" i="21" s="1"/>
  <c r="S55" i="25"/>
  <c r="V83" i="25"/>
  <c r="AC14" i="25"/>
  <c r="AD14" i="25" s="1"/>
  <c r="G6" i="21" s="1"/>
  <c r="AC49" i="25"/>
  <c r="AD49" i="25" s="1"/>
  <c r="H12" i="21" s="1"/>
  <c r="T111" i="25"/>
  <c r="O83" i="25"/>
  <c r="AC50" i="25"/>
  <c r="AD50" i="25" s="1"/>
  <c r="H13" i="21" s="1"/>
  <c r="AC102" i="25"/>
  <c r="AD102" i="25" s="1"/>
  <c r="J9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8" i="21" s="1"/>
  <c r="T55" i="25"/>
  <c r="AC103" i="25"/>
  <c r="AD103" i="25" s="1"/>
  <c r="J10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1" i="21" s="1"/>
  <c r="I46" i="19"/>
  <c r="N9" i="21" s="1"/>
  <c r="I25" i="19"/>
  <c r="I50" i="19"/>
  <c r="N13" i="21" s="1"/>
  <c r="I19" i="19"/>
  <c r="M10" i="21" s="1"/>
  <c r="I55" i="19"/>
  <c r="I13" i="19"/>
  <c r="M5" i="21" s="1"/>
  <c r="I45" i="19"/>
  <c r="N8" i="21" s="1"/>
  <c r="R27" i="19"/>
  <c r="M27" i="19"/>
  <c r="AC13" i="19"/>
  <c r="AD13" i="19" s="1"/>
  <c r="I42" i="19"/>
  <c r="N6" i="21" s="1"/>
  <c r="I23" i="19"/>
  <c r="AC22" i="19"/>
  <c r="AD22" i="19" s="1"/>
  <c r="Q13" i="21" s="1"/>
  <c r="AC24" i="19"/>
  <c r="AD24" i="19" s="1"/>
  <c r="Q15" i="21" s="1"/>
  <c r="AC25" i="19"/>
  <c r="AD25" i="19" s="1"/>
  <c r="Q16" i="21" s="1"/>
  <c r="R55" i="19"/>
  <c r="AC23" i="19"/>
  <c r="AD23" i="19" s="1"/>
  <c r="Q14" i="21" s="1"/>
  <c r="M111" i="19"/>
  <c r="AC21" i="19"/>
  <c r="AD21" i="19" s="1"/>
  <c r="Q12" i="21" s="1"/>
  <c r="N27" i="19"/>
  <c r="O83" i="19"/>
  <c r="I47" i="19"/>
  <c r="N10" i="21" s="1"/>
  <c r="O5" i="21"/>
  <c r="Q27" i="19"/>
  <c r="AC14" i="19"/>
  <c r="AD14" i="19" s="1"/>
  <c r="Q6" i="21" s="1"/>
  <c r="I49" i="19"/>
  <c r="N12" i="21" s="1"/>
  <c r="AC20" i="19"/>
  <c r="AD20" i="19" s="1"/>
  <c r="Q11" i="21" s="1"/>
  <c r="R83" i="19"/>
  <c r="M83" i="19"/>
  <c r="AC17" i="19"/>
  <c r="AD17" i="19" s="1"/>
  <c r="Q8" i="21" s="1"/>
  <c r="M55" i="19"/>
  <c r="Q83" i="19"/>
  <c r="P27" i="19"/>
  <c r="AC26" i="19"/>
  <c r="AD26" i="19" s="1"/>
  <c r="Q17" i="21" s="1"/>
  <c r="O55" i="19"/>
  <c r="N83" i="19"/>
  <c r="AC19" i="19"/>
  <c r="AD19" i="19" s="1"/>
  <c r="Q10" i="21" s="1"/>
  <c r="N55" i="19"/>
  <c r="AC18" i="19"/>
  <c r="AD18" i="19" s="1"/>
  <c r="Q9" i="21" s="1"/>
  <c r="P83" i="19"/>
  <c r="O27" i="19"/>
  <c r="I53" i="19"/>
  <c r="I51" i="19"/>
  <c r="I20" i="19"/>
  <c r="M11" i="21" s="1"/>
  <c r="I52" i="19"/>
  <c r="Q55" i="19"/>
  <c r="I21" i="19"/>
  <c r="M12" i="21" s="1"/>
  <c r="I84" i="19"/>
  <c r="I18" i="19"/>
  <c r="M9" i="21" s="1"/>
  <c r="I56" i="19"/>
  <c r="AD56" i="19" s="1"/>
  <c r="R19" i="21" s="1"/>
  <c r="I17" i="19"/>
  <c r="M8" i="21" s="1"/>
  <c r="I27" i="19"/>
  <c r="I28" i="19"/>
  <c r="AD28" i="19" s="1"/>
  <c r="Q19" i="21" s="1"/>
  <c r="I22" i="19"/>
  <c r="M13" i="21" s="1"/>
  <c r="I14" i="19"/>
  <c r="M6" i="21" s="1"/>
  <c r="D8" i="22" l="1"/>
  <c r="D7" i="21"/>
  <c r="D7" i="22"/>
  <c r="AD85" i="25"/>
  <c r="I20" i="21" s="1"/>
  <c r="AD113" i="25"/>
  <c r="J20" i="21" s="1"/>
  <c r="AD13" i="25"/>
  <c r="G5" i="21" s="1"/>
  <c r="D13" i="22"/>
  <c r="D12" i="21"/>
  <c r="D10" i="22"/>
  <c r="D9" i="21"/>
  <c r="D13" i="21"/>
  <c r="D14" i="22"/>
  <c r="H19" i="21"/>
  <c r="AD57" i="25"/>
  <c r="H20" i="21" s="1"/>
  <c r="D12" i="22"/>
  <c r="D11" i="21"/>
  <c r="D11" i="22"/>
  <c r="D10" i="21"/>
  <c r="AD29" i="25"/>
  <c r="G20" i="21" s="1"/>
  <c r="G19" i="21"/>
  <c r="D9" i="22"/>
  <c r="D8" i="21"/>
  <c r="D6" i="22"/>
  <c r="D5" i="21"/>
  <c r="AD83" i="19"/>
  <c r="AD84" i="19"/>
  <c r="S19" i="21" s="1"/>
  <c r="AD27" i="19"/>
  <c r="Q18" i="21" s="1"/>
  <c r="AD55" i="19"/>
  <c r="T14" i="21"/>
  <c r="T9" i="21"/>
  <c r="T11" i="21"/>
  <c r="T8" i="21"/>
  <c r="T12" i="21"/>
  <c r="T6" i="21"/>
  <c r="T13" i="21"/>
  <c r="T15" i="21"/>
  <c r="T10" i="21"/>
  <c r="S15" i="21"/>
  <c r="S12" i="21"/>
  <c r="S11" i="21"/>
  <c r="S8" i="21"/>
  <c r="S13" i="21"/>
  <c r="S9" i="21"/>
  <c r="S6" i="21"/>
  <c r="S10" i="21"/>
  <c r="R11" i="21"/>
  <c r="R14" i="21"/>
  <c r="R12" i="21"/>
  <c r="R9" i="21"/>
  <c r="R8" i="21"/>
  <c r="R13" i="21"/>
  <c r="R10" i="21"/>
  <c r="R6" i="21"/>
  <c r="R15" i="21"/>
  <c r="S5" i="21"/>
  <c r="R5" i="21"/>
  <c r="Q5" i="21"/>
  <c r="AD85" i="19" l="1"/>
  <c r="S20" i="21" s="1"/>
  <c r="S18" i="21"/>
  <c r="AD57" i="19"/>
  <c r="R20" i="21" s="1"/>
  <c r="R18" i="21"/>
  <c r="AD29" i="19"/>
  <c r="Q20" i="21" s="1"/>
  <c r="A76" i="1"/>
  <c r="H15" i="20" l="1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O8" i="22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83" i="26" s="1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T83" i="26" s="1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U83" i="26" s="1"/>
  <c r="O70" i="26"/>
  <c r="S75" i="26"/>
  <c r="AA75" i="26"/>
  <c r="V82" i="26"/>
  <c r="AA70" i="26"/>
  <c r="G75" i="26"/>
  <c r="I75" i="26" s="1"/>
  <c r="E11" i="22" s="1"/>
  <c r="Y69" i="26"/>
  <c r="V69" i="26"/>
  <c r="V83" i="26" s="1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I45" i="26" l="1"/>
  <c r="AD44" i="26"/>
  <c r="AD43" i="26"/>
  <c r="AD44" i="20"/>
  <c r="AD43" i="20"/>
  <c r="R8" i="22" s="1"/>
  <c r="AD100" i="20"/>
  <c r="AD99" i="20"/>
  <c r="T8" i="22" s="1"/>
  <c r="AD71" i="20"/>
  <c r="S8" i="22" s="1"/>
  <c r="AD72" i="20"/>
  <c r="I15" i="20"/>
  <c r="M8" i="22" s="1"/>
  <c r="AC56" i="20"/>
  <c r="AC15" i="20"/>
  <c r="AD15" i="20" s="1"/>
  <c r="Q8" i="22" s="1"/>
  <c r="AC99" i="26"/>
  <c r="AD99" i="26" s="1"/>
  <c r="J8" i="22" s="1"/>
  <c r="H8" i="22"/>
  <c r="AC15" i="26"/>
  <c r="AD15" i="26" s="1"/>
  <c r="G8" i="22" s="1"/>
  <c r="I81" i="26"/>
  <c r="I80" i="26"/>
  <c r="I71" i="26"/>
  <c r="E8" i="22" s="1"/>
  <c r="I21" i="20"/>
  <c r="M13" i="22" s="1"/>
  <c r="I15" i="26"/>
  <c r="C8" i="22" s="1"/>
  <c r="P8" i="22"/>
  <c r="N8" i="22"/>
  <c r="AD71" i="26"/>
  <c r="I8" i="22" s="1"/>
  <c r="I99" i="26"/>
  <c r="F8" i="22" s="1"/>
  <c r="AD82" i="26"/>
  <c r="I18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1" i="22" s="1"/>
  <c r="AD70" i="26"/>
  <c r="I7" i="22" s="1"/>
  <c r="AD79" i="26"/>
  <c r="I15" i="22" s="1"/>
  <c r="AD78" i="26"/>
  <c r="I14" i="22" s="1"/>
  <c r="AD80" i="26"/>
  <c r="I16" i="22" s="1"/>
  <c r="AD76" i="26"/>
  <c r="I12" i="22" s="1"/>
  <c r="I104" i="20"/>
  <c r="P12" i="22" s="1"/>
  <c r="AD74" i="26"/>
  <c r="I10" i="22" s="1"/>
  <c r="AD73" i="26"/>
  <c r="I9" i="22" s="1"/>
  <c r="AD81" i="26"/>
  <c r="I17" i="22" s="1"/>
  <c r="AD77" i="26"/>
  <c r="I13" i="22" s="1"/>
  <c r="I83" i="26"/>
  <c r="AD83" i="26" s="1"/>
  <c r="I19" i="22" s="1"/>
  <c r="AC83" i="26"/>
  <c r="I23" i="20"/>
  <c r="I78" i="26"/>
  <c r="E14" i="22" s="1"/>
  <c r="I84" i="26"/>
  <c r="AD84" i="26" s="1"/>
  <c r="AC84" i="26"/>
  <c r="AC69" i="26"/>
  <c r="AD69" i="26" s="1"/>
  <c r="I6" i="22" s="1"/>
  <c r="M83" i="26"/>
  <c r="I77" i="26"/>
  <c r="E13" i="22" s="1"/>
  <c r="I76" i="26"/>
  <c r="E12" i="22" s="1"/>
  <c r="I70" i="26"/>
  <c r="E7" i="22" s="1"/>
  <c r="I74" i="26"/>
  <c r="E10" i="22" s="1"/>
  <c r="I73" i="26"/>
  <c r="E9" i="22" s="1"/>
  <c r="I79" i="26"/>
  <c r="AC23" i="20"/>
  <c r="AD23" i="20" s="1"/>
  <c r="Q15" i="22" s="1"/>
  <c r="I17" i="20"/>
  <c r="M9" i="22" s="1"/>
  <c r="I52" i="20"/>
  <c r="I14" i="20"/>
  <c r="M7" i="22" s="1"/>
  <c r="I106" i="20"/>
  <c r="P14" i="22" s="1"/>
  <c r="I22" i="20"/>
  <c r="M14" i="22" s="1"/>
  <c r="I18" i="20"/>
  <c r="M10" i="22" s="1"/>
  <c r="I19" i="20"/>
  <c r="M11" i="22" s="1"/>
  <c r="I46" i="20"/>
  <c r="N10" i="22" s="1"/>
  <c r="I28" i="26"/>
  <c r="AD28" i="26" s="1"/>
  <c r="G20" i="22" s="1"/>
  <c r="I42" i="26"/>
  <c r="AC55" i="26"/>
  <c r="I48" i="20"/>
  <c r="N12" i="22" s="1"/>
  <c r="I14" i="26"/>
  <c r="C7" i="22" s="1"/>
  <c r="I80" i="20"/>
  <c r="I107" i="20"/>
  <c r="I75" i="20"/>
  <c r="O11" i="22" s="1"/>
  <c r="I76" i="20"/>
  <c r="O12" i="22" s="1"/>
  <c r="I49" i="26"/>
  <c r="I42" i="20"/>
  <c r="N7" i="22" s="1"/>
  <c r="I103" i="20"/>
  <c r="P11" i="22" s="1"/>
  <c r="I23" i="26"/>
  <c r="I45" i="20"/>
  <c r="N9" i="22" s="1"/>
  <c r="AC111" i="26"/>
  <c r="I51" i="26"/>
  <c r="Z27" i="26"/>
  <c r="I53" i="26"/>
  <c r="W27" i="26"/>
  <c r="I97" i="26"/>
  <c r="F6" i="22" s="1"/>
  <c r="I105" i="26"/>
  <c r="F13" i="22" s="1"/>
  <c r="I20" i="20"/>
  <c r="M12" i="22" s="1"/>
  <c r="I102" i="20"/>
  <c r="P10" i="22" s="1"/>
  <c r="I13" i="26"/>
  <c r="C6" i="22" s="1"/>
  <c r="O27" i="26"/>
  <c r="AC21" i="20"/>
  <c r="AD21" i="20" s="1"/>
  <c r="I102" i="26"/>
  <c r="F10" i="22" s="1"/>
  <c r="I13" i="20"/>
  <c r="M6" i="22" s="1"/>
  <c r="AC19" i="20"/>
  <c r="AD19" i="20" s="1"/>
  <c r="AC23" i="26"/>
  <c r="AD23" i="26" s="1"/>
  <c r="G15" i="22" s="1"/>
  <c r="AC78" i="20"/>
  <c r="AD78" i="20" s="1"/>
  <c r="S14" i="22" s="1"/>
  <c r="Y55" i="26"/>
  <c r="I101" i="26"/>
  <c r="F9" i="22" s="1"/>
  <c r="I41" i="20"/>
  <c r="N6" i="22" s="1"/>
  <c r="I97" i="20"/>
  <c r="P6" i="22" s="1"/>
  <c r="I69" i="20"/>
  <c r="O6" i="22" s="1"/>
  <c r="U111" i="26"/>
  <c r="I79" i="20"/>
  <c r="AC56" i="26"/>
  <c r="I19" i="26"/>
  <c r="C11" i="22" s="1"/>
  <c r="I53" i="20"/>
  <c r="AC26" i="26"/>
  <c r="AD26" i="26" s="1"/>
  <c r="G18" i="22" s="1"/>
  <c r="AC80" i="20"/>
  <c r="AD80" i="20" s="1"/>
  <c r="S16" i="22" s="1"/>
  <c r="I98" i="20"/>
  <c r="P7" i="22" s="1"/>
  <c r="AC108" i="20"/>
  <c r="AD108" i="20" s="1"/>
  <c r="I22" i="26"/>
  <c r="C14" i="22" s="1"/>
  <c r="AC107" i="20"/>
  <c r="AD107" i="20" s="1"/>
  <c r="AA27" i="26"/>
  <c r="AC51" i="20"/>
  <c r="AD51" i="20" s="1"/>
  <c r="AC101" i="26"/>
  <c r="AD101" i="26" s="1"/>
  <c r="J9" i="22" s="1"/>
  <c r="AC46" i="26"/>
  <c r="AD46" i="26" s="1"/>
  <c r="H10" i="22" s="1"/>
  <c r="W55" i="26"/>
  <c r="I47" i="26"/>
  <c r="Q55" i="26"/>
  <c r="I108" i="26"/>
  <c r="AC27" i="26"/>
  <c r="I18" i="26"/>
  <c r="C10" i="22" s="1"/>
  <c r="I17" i="26"/>
  <c r="C9" i="22" s="1"/>
  <c r="I25" i="20"/>
  <c r="I78" i="20"/>
  <c r="O14" i="22" s="1"/>
  <c r="I101" i="20"/>
  <c r="P9" i="22" s="1"/>
  <c r="N83" i="20"/>
  <c r="Y27" i="26"/>
  <c r="AC84" i="20"/>
  <c r="I84" i="20"/>
  <c r="AD84" i="20" s="1"/>
  <c r="S55" i="26"/>
  <c r="AC53" i="26"/>
  <c r="AD53" i="26" s="1"/>
  <c r="H17" i="22" s="1"/>
  <c r="Y111" i="26"/>
  <c r="P111" i="26"/>
  <c r="N27" i="26"/>
  <c r="N111" i="26"/>
  <c r="W111" i="26"/>
  <c r="I25" i="26"/>
  <c r="AC79" i="20"/>
  <c r="AD79" i="20" s="1"/>
  <c r="S15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4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7" i="22" s="1"/>
  <c r="AC52" i="20"/>
  <c r="AD52" i="20" s="1"/>
  <c r="AC109" i="20"/>
  <c r="AD109" i="20" s="1"/>
  <c r="T17" i="22" s="1"/>
  <c r="AC45" i="20"/>
  <c r="AD45" i="20" s="1"/>
  <c r="I49" i="20"/>
  <c r="N13" i="22" s="1"/>
  <c r="AC20" i="20"/>
  <c r="AD20" i="20" s="1"/>
  <c r="AB27" i="26"/>
  <c r="U55" i="26"/>
  <c r="I11" i="22"/>
  <c r="M111" i="26"/>
  <c r="AC97" i="26"/>
  <c r="AD97" i="26" s="1"/>
  <c r="J6" i="22" s="1"/>
  <c r="AC47" i="26"/>
  <c r="AD47" i="26" s="1"/>
  <c r="H11" i="22" s="1"/>
  <c r="AC42" i="26"/>
  <c r="AD42" i="26" s="1"/>
  <c r="H7" i="22" s="1"/>
  <c r="AC83" i="20"/>
  <c r="I83" i="20"/>
  <c r="AD83" i="20" s="1"/>
  <c r="S19" i="22" s="1"/>
  <c r="P83" i="20"/>
  <c r="N55" i="26"/>
  <c r="M55" i="26"/>
  <c r="AC41" i="26"/>
  <c r="AD41" i="26" s="1"/>
  <c r="H6" i="22" s="1"/>
  <c r="I74" i="20"/>
  <c r="O10" i="22" s="1"/>
  <c r="X111" i="26"/>
  <c r="I27" i="26"/>
  <c r="AD27" i="26" s="1"/>
  <c r="G19" i="22" s="1"/>
  <c r="AC74" i="20"/>
  <c r="AD74" i="20" s="1"/>
  <c r="S10" i="22" s="1"/>
  <c r="V55" i="26"/>
  <c r="I20" i="26"/>
  <c r="C12" i="22" s="1"/>
  <c r="P27" i="26"/>
  <c r="V27" i="26"/>
  <c r="O55" i="26"/>
  <c r="AC103" i="26"/>
  <c r="AD103" i="26" s="1"/>
  <c r="J11" i="22" s="1"/>
  <c r="X55" i="26"/>
  <c r="I52" i="26"/>
  <c r="R55" i="26"/>
  <c r="P55" i="26"/>
  <c r="I24" i="26"/>
  <c r="S111" i="26"/>
  <c r="AC45" i="26"/>
  <c r="AD45" i="26" s="1"/>
  <c r="H9" i="22" s="1"/>
  <c r="Z111" i="26"/>
  <c r="AC49" i="26"/>
  <c r="AD49" i="26" s="1"/>
  <c r="H13" i="22" s="1"/>
  <c r="AC77" i="20"/>
  <c r="AD77" i="20" s="1"/>
  <c r="S13" i="22" s="1"/>
  <c r="AC51" i="26"/>
  <c r="AD51" i="26" s="1"/>
  <c r="H15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7" i="22" s="1"/>
  <c r="AC14" i="26"/>
  <c r="AD14" i="26" s="1"/>
  <c r="G7" i="22" s="1"/>
  <c r="AC22" i="26"/>
  <c r="AD22" i="26" s="1"/>
  <c r="G14" i="22" s="1"/>
  <c r="AC24" i="20"/>
  <c r="AD24" i="20" s="1"/>
  <c r="AC106" i="20"/>
  <c r="AD106" i="20" s="1"/>
  <c r="AC19" i="26"/>
  <c r="AD19" i="26" s="1"/>
  <c r="G11" i="22" s="1"/>
  <c r="I105" i="20"/>
  <c r="P13" i="22" s="1"/>
  <c r="AC102" i="20"/>
  <c r="AD102" i="20" s="1"/>
  <c r="AC50" i="20"/>
  <c r="AD50" i="20" s="1"/>
  <c r="R111" i="26"/>
  <c r="AC54" i="26"/>
  <c r="AD54" i="26" s="1"/>
  <c r="H18" i="22" s="1"/>
  <c r="AC70" i="20"/>
  <c r="AD70" i="20" s="1"/>
  <c r="S7" i="22" s="1"/>
  <c r="R27" i="26"/>
  <c r="AC110" i="26"/>
  <c r="AD110" i="26" s="1"/>
  <c r="J18" i="22" s="1"/>
  <c r="X27" i="26"/>
  <c r="AC102" i="26"/>
  <c r="AD102" i="26" s="1"/>
  <c r="J10" i="22" s="1"/>
  <c r="AC108" i="26"/>
  <c r="AD108" i="26" s="1"/>
  <c r="J16" i="22" s="1"/>
  <c r="AC109" i="26"/>
  <c r="AD109" i="26" s="1"/>
  <c r="J17" i="22" s="1"/>
  <c r="AC21" i="26"/>
  <c r="AD21" i="26" s="1"/>
  <c r="G13" i="22" s="1"/>
  <c r="AC20" i="26"/>
  <c r="AD20" i="26" s="1"/>
  <c r="G12" i="22" s="1"/>
  <c r="I41" i="26"/>
  <c r="Z55" i="26"/>
  <c r="I48" i="26"/>
  <c r="AC112" i="26"/>
  <c r="I112" i="26"/>
  <c r="AD112" i="26" s="1"/>
  <c r="AC50" i="26"/>
  <c r="AD50" i="26" s="1"/>
  <c r="H14" i="22" s="1"/>
  <c r="AC52" i="26"/>
  <c r="AD52" i="26" s="1"/>
  <c r="H16" i="22" s="1"/>
  <c r="AC24" i="26"/>
  <c r="AD24" i="26" s="1"/>
  <c r="G16" i="22" s="1"/>
  <c r="S27" i="26"/>
  <c r="AC28" i="26"/>
  <c r="I46" i="26"/>
  <c r="U27" i="26"/>
  <c r="AB55" i="26"/>
  <c r="I98" i="26"/>
  <c r="F7" i="22" s="1"/>
  <c r="I111" i="26"/>
  <c r="AD111" i="26" s="1"/>
  <c r="J19" i="22" s="1"/>
  <c r="I55" i="26"/>
  <c r="AD55" i="26" s="1"/>
  <c r="H19" i="22" s="1"/>
  <c r="AC76" i="20"/>
  <c r="AD76" i="20" s="1"/>
  <c r="S12" i="22" s="1"/>
  <c r="AC48" i="26"/>
  <c r="AD48" i="26" s="1"/>
  <c r="H12" i="22" s="1"/>
  <c r="I103" i="26"/>
  <c r="F11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7" i="22" s="1"/>
  <c r="I50" i="20"/>
  <c r="N14" i="22" s="1"/>
  <c r="AC42" i="20"/>
  <c r="AD42" i="20" s="1"/>
  <c r="AC14" i="20"/>
  <c r="AD14" i="20" s="1"/>
  <c r="AC18" i="26"/>
  <c r="AD18" i="26" s="1"/>
  <c r="G10" i="22" s="1"/>
  <c r="AC41" i="20"/>
  <c r="AD41" i="20" s="1"/>
  <c r="AC82" i="20"/>
  <c r="AD82" i="20" s="1"/>
  <c r="S18" i="22" s="1"/>
  <c r="I106" i="26"/>
  <c r="F14" i="22" s="1"/>
  <c r="I50" i="26"/>
  <c r="O83" i="20"/>
  <c r="AC73" i="20"/>
  <c r="AD73" i="20" s="1"/>
  <c r="S9" i="22" s="1"/>
  <c r="V111" i="26"/>
  <c r="T55" i="26"/>
  <c r="I21" i="26"/>
  <c r="C13" i="22" s="1"/>
  <c r="I77" i="20"/>
  <c r="O13" i="22" s="1"/>
  <c r="I56" i="26"/>
  <c r="AD56" i="26" s="1"/>
  <c r="I107" i="26"/>
  <c r="I104" i="26"/>
  <c r="F12" i="22" s="1"/>
  <c r="AC104" i="26"/>
  <c r="AD104" i="26" s="1"/>
  <c r="J12" i="22" s="1"/>
  <c r="O111" i="26"/>
  <c r="AC105" i="26"/>
  <c r="AD105" i="26" s="1"/>
  <c r="J13" i="22" s="1"/>
  <c r="R83" i="20"/>
  <c r="AC75" i="20"/>
  <c r="AD75" i="20" s="1"/>
  <c r="S11" i="22" s="1"/>
  <c r="AC107" i="26"/>
  <c r="AD107" i="26" s="1"/>
  <c r="J15" i="22" s="1"/>
  <c r="AA55" i="26"/>
  <c r="AC17" i="26"/>
  <c r="AD17" i="26" s="1"/>
  <c r="G9" i="22" s="1"/>
  <c r="AC81" i="20"/>
  <c r="AD81" i="20" s="1"/>
  <c r="S17" i="22" s="1"/>
  <c r="AC98" i="26"/>
  <c r="AD98" i="26" s="1"/>
  <c r="J7" i="22" s="1"/>
  <c r="I73" i="20"/>
  <c r="O9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0" i="22" s="1"/>
  <c r="P27" i="20"/>
  <c r="N27" i="20"/>
  <c r="AC110" i="20"/>
  <c r="N111" i="20"/>
  <c r="AC54" i="20"/>
  <c r="R55" i="20"/>
  <c r="R27" i="20"/>
  <c r="I28" i="20"/>
  <c r="AD28" i="20" s="1"/>
  <c r="Q20" i="22" s="1"/>
  <c r="O55" i="20"/>
  <c r="Q27" i="20"/>
  <c r="P55" i="20"/>
  <c r="I112" i="19"/>
  <c r="AD112" i="19" s="1"/>
  <c r="T19" i="21" s="1"/>
  <c r="O111" i="20"/>
  <c r="M55" i="20"/>
  <c r="M27" i="20"/>
  <c r="N55" i="20"/>
  <c r="O27" i="20"/>
  <c r="I56" i="20"/>
  <c r="AD56" i="20" s="1"/>
  <c r="R20" i="22" s="1"/>
  <c r="Q55" i="20"/>
  <c r="Q111" i="20"/>
  <c r="M111" i="20"/>
  <c r="AD85" i="26" l="1"/>
  <c r="I21" i="22" s="1"/>
  <c r="I20" i="22"/>
  <c r="J20" i="22"/>
  <c r="AD113" i="26"/>
  <c r="J21" i="22" s="1"/>
  <c r="S20" i="22"/>
  <c r="AD85" i="20"/>
  <c r="S21" i="22" s="1"/>
  <c r="H20" i="22"/>
  <c r="AD57" i="26"/>
  <c r="H21" i="22" s="1"/>
  <c r="AD29" i="26"/>
  <c r="G21" i="22" s="1"/>
  <c r="AD55" i="20"/>
  <c r="AD27" i="20"/>
  <c r="AD111" i="20"/>
  <c r="AD111" i="19"/>
  <c r="T10" i="22"/>
  <c r="T9" i="22"/>
  <c r="T14" i="22"/>
  <c r="T13" i="22"/>
  <c r="T7" i="22"/>
  <c r="T11" i="22"/>
  <c r="T16" i="22"/>
  <c r="T15" i="22"/>
  <c r="T12" i="22"/>
  <c r="R7" i="22"/>
  <c r="R14" i="22"/>
  <c r="R11" i="22"/>
  <c r="R9" i="22"/>
  <c r="R12" i="22"/>
  <c r="R15" i="22"/>
  <c r="R13" i="22"/>
  <c r="R10" i="22"/>
  <c r="R16" i="22"/>
  <c r="Q11" i="22"/>
  <c r="Q13" i="22"/>
  <c r="Q16" i="22"/>
  <c r="Q12" i="22"/>
  <c r="Q14" i="22"/>
  <c r="Q10" i="22"/>
  <c r="Q7" i="22"/>
  <c r="Q9" i="22"/>
  <c r="AD110" i="20"/>
  <c r="T18" i="22" s="1"/>
  <c r="Q6" i="22"/>
  <c r="AD54" i="20"/>
  <c r="R18" i="22" s="1"/>
  <c r="AD26" i="20"/>
  <c r="Q18" i="22" s="1"/>
  <c r="AD113" i="20" l="1"/>
  <c r="T21" i="22" s="1"/>
  <c r="T19" i="22"/>
  <c r="AD57" i="20"/>
  <c r="R21" i="22" s="1"/>
  <c r="R19" i="22"/>
  <c r="AD113" i="19"/>
  <c r="T20" i="21" s="1"/>
  <c r="T18" i="21"/>
  <c r="AD29" i="20"/>
  <c r="Q21" i="22" s="1"/>
  <c r="Q19" i="22"/>
  <c r="T5" i="21"/>
  <c r="R6" i="22"/>
  <c r="T6" i="22"/>
</calcChain>
</file>

<file path=xl/sharedStrings.xml><?xml version="1.0" encoding="utf-8"?>
<sst xmlns="http://schemas.openxmlformats.org/spreadsheetml/2006/main" count="1076" uniqueCount="102">
  <si>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</si>
  <si>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</si>
  <si>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</si>
  <si>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</si>
  <si>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</si>
  <si>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</si>
  <si>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</si>
  <si>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</si>
  <si>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</si>
  <si>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</si>
  <si>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</si>
  <si>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</si>
  <si>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</si>
  <si>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</si>
  <si>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</si>
  <si>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</si>
  <si>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</si>
  <si>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</si>
  <si>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</si>
  <si>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</si>
  <si>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</si>
  <si>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</si>
  <si>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</si>
  <si>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</si>
  <si>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</si>
  <si>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</si>
  <si>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</si>
  <si>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</si>
  <si>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</si>
  <si>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</si>
  <si>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</si>
  <si>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</si>
  <si>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</si>
  <si>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</si>
  <si>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</si>
  <si>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</si>
  <si>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</si>
  <si>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</si>
  <si>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</si>
  <si>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</si>
  <si>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</si>
  <si>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</si>
  <si>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</si>
  <si>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</si>
  <si>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</si>
  <si>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</si>
  <si>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</si>
  <si>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</si>
  <si>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</si>
  <si>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</si>
  <si>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</si>
  <si>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</si>
  <si>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</si>
  <si>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</si>
  <si>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</si>
  <si>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</si>
  <si>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</si>
  <si>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</si>
  <si>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</si>
  <si>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</si>
  <si>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</si>
  <si>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</si>
  <si>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</si>
  <si>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</si>
  <si>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</si>
  <si>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</si>
  <si>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</si>
  <si>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</si>
  <si>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</si>
  <si>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</si>
  <si>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YEARS_SINCE_TNC_RAIL_MID_FAC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</si>
  <si>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</si>
  <si>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</si>
  <si>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</si>
  <si>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</si>
  <si>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</si>
  <si>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</si>
  <si>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</si>
  <si>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FARE_per_UPT_cleaned_2018_HINY</t>
  </si>
  <si>
    <t>FARE_per_UPT_cleaned_2018_MIDLOW</t>
  </si>
  <si>
    <t>MAINTENANCE_WMATA</t>
  </si>
  <si>
    <t>RESTRUCTURE</t>
  </si>
  <si>
    <t>YEARS_SINCE_TNC_BUS_HINY</t>
  </si>
  <si>
    <t>YEARS_SINCE_TNC_BUS_MIDLOW</t>
  </si>
  <si>
    <t>YEARS_SINCE_TNC_RAIL_HINY</t>
  </si>
  <si>
    <t>MAINTENANCE_WMATA_FAC</t>
  </si>
  <si>
    <t>RESTRUCTURE_FAC</t>
  </si>
  <si>
    <t>YEARS_SINCE_TNC_BUS_HINY_FAC</t>
  </si>
  <si>
    <t>YEARS_SINCE_TNC_BUS_MIDLOW_FAC</t>
  </si>
  <si>
    <t>YEARS_SINCE_TNC_RAIL_HINY_FAC</t>
  </si>
  <si>
    <t>Network Restructure</t>
  </si>
  <si>
    <t>FARE_per_UPT_cleaned_2018_HINY_log_FAC</t>
  </si>
  <si>
    <t>FARE_per_UPT_cleaned_2018_MIDLOW_log_FAC</t>
  </si>
  <si>
    <t>Major Maintenance Event</t>
  </si>
  <si>
    <t>VRM_ADJ_HINY</t>
  </si>
  <si>
    <t>VRM_ADJ_MIDLOW</t>
  </si>
  <si>
    <t>GAS_PRICE_2018_HINY</t>
  </si>
  <si>
    <t>GAS_PRICE_2018_MIDLOW</t>
  </si>
  <si>
    <t>VRM_ADJ_HINY_log_FAC</t>
  </si>
  <si>
    <t>VRM_ADJ_MIDLOW_log_FAC</t>
  </si>
  <si>
    <t>GAS_PRICE_2018_HINY_log_FAC</t>
  </si>
  <si>
    <t>GAS_PRICE_2018_MIDLOW_log_FAC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</si>
</sst>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3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5" borderId="0" xfId="0" applyNumberFormat="1" applyFill="1"/>
    <xf numFmtId="2" fontId="0" fillId="5" borderId="0" xfId="1" applyNumberFormat="1" applyFont="1" applyFill="1"/>
    <xf numFmtId="2" fontId="0" fillId="0" borderId="0" xfId="2" applyNumberFormat="1" applyFont="1"/>
    <xf numFmtId="2" fontId="9" fillId="0" borderId="0" xfId="0" applyNumberFormat="1" applyFont="1" applyFill="1" applyBorder="1"/>
    <xf numFmtId="2" fontId="9" fillId="0" borderId="0" xfId="1" applyNumberFormat="1" applyFont="1" applyFill="1" applyBorder="1"/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showGridLines="0" tabSelected="1" workbookViewId="0">
      <selection activeCell="N27" sqref="N27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9" t="s">
        <v>71</v>
      </c>
      <c r="L1" s="69" t="s">
        <v>59</v>
      </c>
    </row>
    <row r="2" spans="2:20" ht="16.5" thickBot="1" x14ac:dyDescent="0.3"/>
    <row r="3" spans="2:20" ht="16.5" thickTop="1" x14ac:dyDescent="0.25">
      <c r="B3" s="62"/>
      <c r="C3" s="171" t="s">
        <v>60</v>
      </c>
      <c r="D3" s="171"/>
      <c r="E3" s="171"/>
      <c r="F3" s="171"/>
      <c r="G3" s="171" t="s">
        <v>55</v>
      </c>
      <c r="H3" s="171"/>
      <c r="I3" s="171"/>
      <c r="J3" s="171"/>
      <c r="L3" s="62"/>
      <c r="M3" s="171" t="s">
        <v>60</v>
      </c>
      <c r="N3" s="171"/>
      <c r="O3" s="171"/>
      <c r="P3" s="171"/>
      <c r="Q3" s="171" t="s">
        <v>55</v>
      </c>
      <c r="R3" s="171"/>
      <c r="S3" s="171"/>
      <c r="T3" s="171"/>
    </row>
    <row r="4" spans="2:20" x14ac:dyDescent="0.25">
      <c r="B4" s="9" t="s">
        <v>18</v>
      </c>
      <c r="C4" s="28" t="s">
        <v>56</v>
      </c>
      <c r="D4" s="28" t="s">
        <v>57</v>
      </c>
      <c r="E4" s="28" t="s">
        <v>58</v>
      </c>
      <c r="F4" s="28" t="s">
        <v>27</v>
      </c>
      <c r="G4" s="28" t="s">
        <v>56</v>
      </c>
      <c r="H4" s="28" t="s">
        <v>57</v>
      </c>
      <c r="I4" s="28" t="s">
        <v>58</v>
      </c>
      <c r="J4" s="28" t="s">
        <v>27</v>
      </c>
      <c r="L4" s="9" t="s">
        <v>18</v>
      </c>
      <c r="M4" s="28" t="s">
        <v>56</v>
      </c>
      <c r="N4" s="28" t="s">
        <v>57</v>
      </c>
      <c r="O4" s="28" t="s">
        <v>58</v>
      </c>
      <c r="P4" s="28" t="s">
        <v>27</v>
      </c>
      <c r="Q4" s="28" t="s">
        <v>56</v>
      </c>
      <c r="R4" s="28" t="s">
        <v>57</v>
      </c>
      <c r="S4" s="28" t="s">
        <v>58</v>
      </c>
      <c r="T4" s="28" t="s">
        <v>27</v>
      </c>
    </row>
    <row r="5" spans="2:20" x14ac:dyDescent="0.25">
      <c r="B5" s="26" t="s">
        <v>31</v>
      </c>
      <c r="C5" s="64">
        <f>'FAC 2002-2012 BUS'!I13</f>
        <v>-8.3201366750120909E-2</v>
      </c>
      <c r="D5" s="64">
        <f>'FAC 2002-2012 BUS'!I41</f>
        <v>-0.15797851612432678</v>
      </c>
      <c r="E5" s="64">
        <f>'FAC 2002-2012 BUS'!I69</f>
        <v>-0.20562671932512044</v>
      </c>
      <c r="F5" s="64">
        <f>'FAC 2002-2012 BUS'!I97</f>
        <v>-0.10218846172042284</v>
      </c>
      <c r="G5" s="64">
        <f>'FAC 2002-2012 BUS'!AD13</f>
        <v>-5.7904694809815326E-2</v>
      </c>
      <c r="H5" s="64">
        <f>'FAC 2002-2012 BUS'!AD41</f>
        <v>-1.3112687204329232E-2</v>
      </c>
      <c r="I5" s="64">
        <f>'FAC 2002-2012 BUS'!AD69</f>
        <v>9.2158797204148588E-2</v>
      </c>
      <c r="J5" s="64">
        <f>'FAC 2002-2012 BUS'!AD97</f>
        <v>-5.9881652616861694E-2</v>
      </c>
      <c r="L5" s="26" t="s">
        <v>31</v>
      </c>
      <c r="M5" s="64">
        <f>'FAC 2012-2018 BUS'!I13</f>
        <v>4.2113135218866837E-2</v>
      </c>
      <c r="N5" s="64">
        <f>'FAC 2012-2018 BUS'!I41</f>
        <v>0.11904455749969589</v>
      </c>
      <c r="O5" s="64">
        <f>'FAC 2012-2018 BUS'!I69</f>
        <v>9.0429722385817701E-2</v>
      </c>
      <c r="P5" s="64">
        <f>'FAC 2012-2018 BUS'!I97</f>
        <v>1.1857276845904874E-2</v>
      </c>
      <c r="Q5" s="64">
        <f>'FAC 2012-2018 BUS'!AD13</f>
        <v>3.6121345461027944E-2</v>
      </c>
      <c r="R5" s="64">
        <f>'FAC 2012-2018 BUS'!AD41</f>
        <v>4.9218483849329607E-2</v>
      </c>
      <c r="S5" s="64">
        <f>'FAC 2012-2018 BUS'!AD69</f>
        <v>4.1497329387370455E-2</v>
      </c>
      <c r="T5" s="64">
        <f>'FAC 2012-2018 BUS'!AD97</f>
        <v>7.4250742085158498E-3</v>
      </c>
    </row>
    <row r="6" spans="2:20" s="160" customFormat="1" x14ac:dyDescent="0.25">
      <c r="B6" s="26" t="s">
        <v>52</v>
      </c>
      <c r="C6" s="159">
        <f>'FAC 2002-2012 BUS'!I14</f>
        <v>0.13503017608498125</v>
      </c>
      <c r="D6" s="159">
        <f>'FAC 2002-2012 BUS'!I42</f>
        <v>7.3913495755720593E-2</v>
      </c>
      <c r="E6" s="159">
        <f>'FAC 2002-2012 BUS'!I70</f>
        <v>-8.3097923331791668E-2</v>
      </c>
      <c r="F6" s="159">
        <f>'FAC 2002-2012 BUS'!I98</f>
        <v>0.39766368036003485</v>
      </c>
      <c r="G6" s="159">
        <f>'FAC 2002-2012 BUS'!AD14</f>
        <v>-1.3854958692895143E-2</v>
      </c>
      <c r="H6" s="159">
        <f>'FAC 2002-2012 BUS'!AD42</f>
        <v>-4.5037952444334131E-2</v>
      </c>
      <c r="I6" s="159">
        <f>'FAC 2002-2012 BUS'!AD70</f>
        <v>2.2013086832154045E-2</v>
      </c>
      <c r="J6" s="159">
        <f>'FAC 2002-2012 BUS'!AD98</f>
        <v>-3.2974177682547234E-2</v>
      </c>
      <c r="L6" s="26" t="s">
        <v>52</v>
      </c>
      <c r="M6" s="159">
        <f>'FAC 2012-2018 BUS'!I14</f>
        <v>-3.75439131738875E-4</v>
      </c>
      <c r="N6" s="159">
        <f>'FAC 2012-2018 BUS'!I42</f>
        <v>1.6103107567393415E-2</v>
      </c>
      <c r="O6" s="159">
        <f>'FAC 2012-2018 BUS'!I70</f>
        <v>0.17806302158701182</v>
      </c>
      <c r="P6" s="159">
        <f>'FAC 2012-2018 BUS'!I98</f>
        <v>0.25866623497692309</v>
      </c>
      <c r="Q6" s="159">
        <f>'FAC 2012-2018 BUS'!AD14</f>
        <v>-1.1340522844202729E-3</v>
      </c>
      <c r="R6" s="159">
        <f>'FAC 2012-2018 BUS'!AD42</f>
        <v>-3.455622921821971E-3</v>
      </c>
      <c r="S6" s="159">
        <f>'FAC 2012-2018 BUS'!AD70</f>
        <v>-4.0228802073548252E-2</v>
      </c>
      <c r="T6" s="159">
        <f>'FAC 2012-2018 BUS'!AD98</f>
        <v>-2.5080118411215664E-2</v>
      </c>
    </row>
    <row r="7" spans="2:20" s="160" customFormat="1" x14ac:dyDescent="0.25">
      <c r="B7" s="116" t="s">
        <v>90</v>
      </c>
      <c r="C7" s="159" t="str">
        <f>'FAC 2002-2012 BUS'!I15</f>
        <v>-</v>
      </c>
      <c r="D7" s="159" t="str">
        <f>'FAC 2002-2012 BUS'!I43</f>
        <v>-</v>
      </c>
      <c r="E7" s="159" t="str">
        <f>'FAC 2002-2012 BUS'!I71</f>
        <v>-</v>
      </c>
      <c r="F7" s="159" t="str">
        <f>'FAC 2002-2012 BUS'!I99</f>
        <v>-</v>
      </c>
      <c r="G7" s="159">
        <f>'FAC 2002-2012 BUS'!AD15</f>
        <v>0</v>
      </c>
      <c r="H7" s="159">
        <f>'FAC 2002-2012 BUS'!AD43</f>
        <v>0</v>
      </c>
      <c r="I7" s="159">
        <f>'FAC 2002-2012 BUS'!AD71</f>
        <v>1.8555798572372421E-3</v>
      </c>
      <c r="J7" s="159">
        <f>'FAC 2002-2012 BUS'!AD99</f>
        <v>0</v>
      </c>
      <c r="L7" s="116" t="s">
        <v>90</v>
      </c>
      <c r="M7" s="159" t="str">
        <f>'FAC 2012-2018 BUS'!I15</f>
        <v>-</v>
      </c>
      <c r="N7" s="159" t="str">
        <f>'FAC 2012-2018 BUS'!I43</f>
        <v>-</v>
      </c>
      <c r="O7" s="159">
        <f>'FAC 2012-2018 BUS'!I71</f>
        <v>0</v>
      </c>
      <c r="P7" s="159" t="str">
        <f>'FAC 2012-2018 BUS'!I99</f>
        <v>-</v>
      </c>
      <c r="Q7" s="159">
        <f>'FAC 2012-2018 BUS'!AD15</f>
        <v>1.0518295253714438E-3</v>
      </c>
      <c r="R7" s="159">
        <f>'FAC 2012-2018 BUS'!AD43</f>
        <v>1.1198477768639438E-3</v>
      </c>
      <c r="S7" s="159">
        <f>'FAC 2012-2018 BUS'!AD71</f>
        <v>0</v>
      </c>
      <c r="T7" s="159">
        <f>'FAC 2012-2018 BUS'!AD99</f>
        <v>0</v>
      </c>
    </row>
    <row r="8" spans="2:20" s="160" customFormat="1" x14ac:dyDescent="0.25">
      <c r="B8" s="26" t="s">
        <v>48</v>
      </c>
      <c r="C8" s="159">
        <f>'FAC 2002-2012 BUS'!I17</f>
        <v>5.5631822363825911E-2</v>
      </c>
      <c r="D8" s="159">
        <f>'FAC 2002-2012 BUS'!I45</f>
        <v>5.7883484469767321E-2</v>
      </c>
      <c r="E8" s="159">
        <f>'FAC 2002-2012 BUS'!I73</f>
        <v>-2.750761277613889E-2</v>
      </c>
      <c r="F8" s="159">
        <f>'FAC 2002-2012 BUS'!I101</f>
        <v>8.606219574635432E-2</v>
      </c>
      <c r="G8" s="159">
        <f>'FAC 2002-2012 BUS'!AD17</f>
        <v>2.8507501672638155E-2</v>
      </c>
      <c r="H8" s="159">
        <f>'FAC 2002-2012 BUS'!AD45</f>
        <v>3.9405326834436642E-2</v>
      </c>
      <c r="I8" s="159">
        <f>'FAC 2002-2012 BUS'!AD73</f>
        <v>5.9622438711032497E-2</v>
      </c>
      <c r="J8" s="159">
        <f>'FAC 2002-2012 BUS'!AD101</f>
        <v>1.6776746719337616E-2</v>
      </c>
      <c r="L8" s="26" t="s">
        <v>48</v>
      </c>
      <c r="M8" s="159">
        <f>'FAC 2012-2018 BUS'!I17</f>
        <v>6.2897263194922726E-2</v>
      </c>
      <c r="N8" s="159">
        <f>'FAC 2012-2018 BUS'!I45</f>
        <v>7.9321462308145962E-2</v>
      </c>
      <c r="O8" s="159">
        <f>'FAC 2012-2018 BUS'!I73</f>
        <v>5.7606229465552161E-2</v>
      </c>
      <c r="P8" s="159">
        <f>'FAC 2012-2018 BUS'!I101</f>
        <v>6.8027813555046501E-2</v>
      </c>
      <c r="Q8" s="159">
        <f>'FAC 2012-2018 BUS'!AD17</f>
        <v>1.4564331862216565E-2</v>
      </c>
      <c r="R8" s="159">
        <f>'FAC 2012-2018 BUS'!AD45</f>
        <v>1.7010876674380532E-2</v>
      </c>
      <c r="S8" s="159">
        <f>'FAC 2012-2018 BUS'!AD73</f>
        <v>1.1222495626773523E-2</v>
      </c>
      <c r="T8" s="159">
        <f>'FAC 2012-2018 BUS'!AD101</f>
        <v>1.3276014542769011E-2</v>
      </c>
    </row>
    <row r="9" spans="2:20" x14ac:dyDescent="0.25">
      <c r="B9" s="26" t="s">
        <v>74</v>
      </c>
      <c r="C9" s="64">
        <f>'FAC 2002-2012 BUS'!I18</f>
        <v>-2.1567179625815891E-2</v>
      </c>
      <c r="D9" s="64">
        <f>'FAC 2002-2012 BUS'!I46</f>
        <v>-7.4883853247743382E-2</v>
      </c>
      <c r="E9" s="64">
        <f>'FAC 2002-2012 BUS'!I74</f>
        <v>-0.15821754182039416</v>
      </c>
      <c r="F9" s="64">
        <f>'FAC 2002-2012 BUS'!I102</f>
        <v>5.4414700389220361E-3</v>
      </c>
      <c r="G9" s="64">
        <f>'FAC 2002-2012 BUS'!AD18</f>
        <v>-6.1625647865900897E-3</v>
      </c>
      <c r="H9" s="64">
        <f>'FAC 2002-2012 BUS'!AD46</f>
        <v>-1.4763417622492657E-2</v>
      </c>
      <c r="I9" s="64">
        <f>'FAC 2002-2012 BUS'!AD74</f>
        <v>-2.259203891892745E-2</v>
      </c>
      <c r="J9" s="64">
        <f>'FAC 2002-2012 BUS'!AD102</f>
        <v>1.5861809753060783E-3</v>
      </c>
      <c r="L9" s="26" t="s">
        <v>74</v>
      </c>
      <c r="M9" s="64">
        <f>'FAC 2012-2018 BUS'!I18</f>
        <v>-1.5913233680072691E-3</v>
      </c>
      <c r="N9" s="64">
        <f>'FAC 2012-2018 BUS'!I46</f>
        <v>-1.1956612095927355E-2</v>
      </c>
      <c r="O9" s="64">
        <f>'FAC 2012-2018 BUS'!I74</f>
        <v>-1.8881680373021292E-2</v>
      </c>
      <c r="P9" s="64">
        <f>'FAC 2012-2018 BUS'!I102</f>
        <v>1.0437057161151397E-2</v>
      </c>
      <c r="Q9" s="64">
        <f>'FAC 2012-2018 BUS'!AD18</f>
        <v>-3.3020008268828667E-4</v>
      </c>
      <c r="R9" s="64">
        <f>'FAC 2012-2018 BUS'!AD46</f>
        <v>-1.780865177771863E-3</v>
      </c>
      <c r="S9" s="64">
        <f>'FAC 2012-2018 BUS'!AD74</f>
        <v>-1.3097296431446707E-3</v>
      </c>
      <c r="T9" s="64">
        <f>'FAC 2012-2018 BUS'!AD102</f>
        <v>2.8379950408658895E-3</v>
      </c>
    </row>
    <row r="10" spans="2:20" x14ac:dyDescent="0.25">
      <c r="B10" s="26" t="s">
        <v>49</v>
      </c>
      <c r="C10" s="64">
        <f>'FAC 2002-2012 BUS'!I19</f>
        <v>1.0712225107968747</v>
      </c>
      <c r="D10" s="64">
        <f>'FAC 2002-2012 BUS'!I47</f>
        <v>1.0678012135282486</v>
      </c>
      <c r="E10" s="64">
        <f>'FAC 2002-2012 BUS'!I75</f>
        <v>1.0679576257475252</v>
      </c>
      <c r="F10" s="64">
        <f>'FAC 2002-2012 BUS'!I103</f>
        <v>1.0817122593718338</v>
      </c>
      <c r="G10" s="64">
        <f>'FAC 2002-2012 BUS'!AD19</f>
        <v>5.6938316652102253E-3</v>
      </c>
      <c r="H10" s="64">
        <f>'FAC 2002-2012 BUS'!AD47</f>
        <v>9.3778951474628919E-2</v>
      </c>
      <c r="I10" s="64">
        <f>'FAC 2002-2012 BUS'!AD75</f>
        <v>0.1386973178831061</v>
      </c>
      <c r="J10" s="64">
        <f>'FAC 2002-2012 BUS'!AD103</f>
        <v>4.9027897874589577E-3</v>
      </c>
      <c r="L10" s="26" t="s">
        <v>49</v>
      </c>
      <c r="M10" s="64">
        <f>'FAC 2012-2018 BUS'!I19</f>
        <v>-0.26427344258628593</v>
      </c>
      <c r="N10" s="64">
        <f>'FAC 2012-2018 BUS'!I47</f>
        <v>-0.28803125696077803</v>
      </c>
      <c r="O10" s="64">
        <f>'FAC 2012-2018 BUS'!I75</f>
        <v>-0.29484374808660729</v>
      </c>
      <c r="P10" s="64">
        <f>'FAC 2012-2018 BUS'!I103</f>
        <v>-0.28941668897379358</v>
      </c>
      <c r="Q10" s="64">
        <f>'FAC 2012-2018 BUS'!AD19</f>
        <v>-2.471512489839278E-3</v>
      </c>
      <c r="R10" s="64">
        <f>'FAC 2012-2018 BUS'!AD47</f>
        <v>-4.1216146103944709E-2</v>
      </c>
      <c r="S10" s="64">
        <f>'FAC 2012-2018 BUS'!AD75</f>
        <v>-4.2416776093758143E-2</v>
      </c>
      <c r="T10" s="64">
        <f>'FAC 2012-2018 BUS'!AD103</f>
        <v>-2.4817613313697579E-3</v>
      </c>
    </row>
    <row r="11" spans="2:20" x14ac:dyDescent="0.25">
      <c r="B11" s="26" t="s">
        <v>46</v>
      </c>
      <c r="C11" s="64">
        <f>'FAC 2002-2012 BUS'!I20</f>
        <v>-0.16494461462244669</v>
      </c>
      <c r="D11" s="64">
        <f>'FAC 2002-2012 BUS'!I48</f>
        <v>-0.19154572575705331</v>
      </c>
      <c r="E11" s="64">
        <f>'FAC 2002-2012 BUS'!I76</f>
        <v>-0.24217564677153114</v>
      </c>
      <c r="F11" s="64">
        <f>'FAC 2002-2012 BUS'!I104</f>
        <v>-0.19971606355699134</v>
      </c>
      <c r="G11" s="64">
        <f>'FAC 2002-2012 BUS'!AD20</f>
        <v>1.2720419418492447E-2</v>
      </c>
      <c r="H11" s="64">
        <f>'FAC 2002-2012 BUS'!AD48</f>
        <v>1.4390158199537127E-2</v>
      </c>
      <c r="I11" s="64">
        <f>'FAC 2002-2012 BUS'!AD76</f>
        <v>2.1275110850598078E-2</v>
      </c>
      <c r="J11" s="64">
        <f>'FAC 2002-2012 BUS'!AD104</f>
        <v>1.1235338690077885E-2</v>
      </c>
      <c r="L11" s="26" t="s">
        <v>46</v>
      </c>
      <c r="M11" s="64">
        <f>'FAC 2012-2018 BUS'!I20</f>
        <v>0.12479563574969244</v>
      </c>
      <c r="N11" s="64">
        <f>'FAC 2012-2018 BUS'!I48</f>
        <v>9.5252733490610808E-2</v>
      </c>
      <c r="O11" s="64">
        <f>'FAC 2012-2018 BUS'!I76</f>
        <v>8.3969333643664212E-2</v>
      </c>
      <c r="P11" s="64">
        <f>'FAC 2012-2018 BUS'!I104</f>
        <v>8.3566354398319831E-2</v>
      </c>
      <c r="Q11" s="64">
        <f>'FAC 2012-2018 BUS'!AD20</f>
        <v>-6.0263040620289641E-3</v>
      </c>
      <c r="R11" s="64">
        <f>'FAC 2012-2018 BUS'!AD48</f>
        <v>-4.6947508613367807E-3</v>
      </c>
      <c r="S11" s="64">
        <f>'FAC 2012-2018 BUS'!AD76</f>
        <v>-4.3621880250018473E-3</v>
      </c>
      <c r="T11" s="64">
        <f>'FAC 2012-2018 BUS'!AD104</f>
        <v>-3.8905659953214289E-3</v>
      </c>
    </row>
    <row r="12" spans="2:20" x14ac:dyDescent="0.25">
      <c r="B12" s="26" t="s">
        <v>62</v>
      </c>
      <c r="C12" s="64">
        <f>'FAC 2002-2012 BUS'!I21</f>
        <v>4.1594878753359321E-3</v>
      </c>
      <c r="D12" s="64">
        <f>'FAC 2002-2012 BUS'!I49</f>
        <v>5.6459716000271554E-2</v>
      </c>
      <c r="E12" s="64">
        <f>'FAC 2002-2012 BUS'!I77</f>
        <v>9.6355141719019821E-2</v>
      </c>
      <c r="F12" s="64">
        <f>'FAC 2002-2012 BUS'!I105</f>
        <v>-6.3071586250362799E-3</v>
      </c>
      <c r="G12" s="64">
        <f>'FAC 2002-2012 BUS'!AD21</f>
        <v>2.7657244623385379E-4</v>
      </c>
      <c r="H12" s="64">
        <f>'FAC 2002-2012 BUS'!AD49</f>
        <v>1.7330158363915657E-3</v>
      </c>
      <c r="I12" s="64">
        <f>'FAC 2002-2012 BUS'!AD77</f>
        <v>3.3528928644542548E-3</v>
      </c>
      <c r="J12" s="64">
        <f>'FAC 2002-2012 BUS'!AD105</f>
        <v>-5.7122619301576611E-4</v>
      </c>
      <c r="L12" s="26" t="s">
        <v>62</v>
      </c>
      <c r="M12" s="64">
        <f>'FAC 2012-2018 BUS'!I21</f>
        <v>-8.6621117669988812E-2</v>
      </c>
      <c r="N12" s="64">
        <f>'FAC 2012-2018 BUS'!I49</f>
        <v>-0.12807270872960053</v>
      </c>
      <c r="O12" s="64">
        <f>'FAC 2012-2018 BUS'!I77</f>
        <v>-4.7947899022480867E-2</v>
      </c>
      <c r="P12" s="64">
        <f>'FAC 2012-2018 BUS'!I105</f>
        <v>-4.7603935258648034E-2</v>
      </c>
      <c r="Q12" s="64">
        <f>'FAC 2012-2018 BUS'!AD21</f>
        <v>-1.7173824618864032E-3</v>
      </c>
      <c r="R12" s="64">
        <f>'FAC 2012-2018 BUS'!AD49</f>
        <v>-2.0387937824178507E-3</v>
      </c>
      <c r="S12" s="64">
        <f>'FAC 2012-2018 BUS'!AD77</f>
        <v>-6.4695404778875997E-4</v>
      </c>
      <c r="T12" s="64">
        <f>'FAC 2012-2018 BUS'!AD105</f>
        <v>-2.9281148394444284E-3</v>
      </c>
    </row>
    <row r="13" spans="2:20" x14ac:dyDescent="0.25">
      <c r="B13" s="26" t="s">
        <v>47</v>
      </c>
      <c r="C13" s="64">
        <f>'FAC 2002-2012 BUS'!I22</f>
        <v>0.26457677383977884</v>
      </c>
      <c r="D13" s="64">
        <f>'FAC 2002-2012 BUS'!I50</f>
        <v>0.25044805039857976</v>
      </c>
      <c r="E13" s="64">
        <f>'FAC 2002-2012 BUS'!I78</f>
        <v>0.14893276125478505</v>
      </c>
      <c r="F13" s="64">
        <f>'FAC 2002-2012 BUS'!I106</f>
        <v>0.17142857142857126</v>
      </c>
      <c r="G13" s="64">
        <f>'FAC 2002-2012 BUS'!AD22</f>
        <v>-9.3033695447908918E-3</v>
      </c>
      <c r="H13" s="64">
        <f>'FAC 2002-2012 BUS'!AD50</f>
        <v>-7.4646480387225303E-3</v>
      </c>
      <c r="I13" s="64">
        <f>'FAC 2002-2012 BUS'!AD78</f>
        <v>-7.1731228661580503E-3</v>
      </c>
      <c r="J13" s="64">
        <f>'FAC 2002-2012 BUS'!AD106</f>
        <v>-4.1775590548369483E-3</v>
      </c>
      <c r="L13" s="26" t="s">
        <v>47</v>
      </c>
      <c r="M13" s="64">
        <f>'FAC 2012-2018 BUS'!I22</f>
        <v>0.22686091383672236</v>
      </c>
      <c r="N13" s="64">
        <f>'FAC 2012-2018 BUS'!I50</f>
        <v>0.32541950976214018</v>
      </c>
      <c r="O13" s="64">
        <f>'FAC 2012-2018 BUS'!I78</f>
        <v>0.35081042185348199</v>
      </c>
      <c r="P13" s="64">
        <f>'FAC 2012-2018 BUS'!I106</f>
        <v>0.12195121951219523</v>
      </c>
      <c r="Q13" s="64">
        <f>'FAC 2012-2018 BUS'!AD22</f>
        <v>-8.3027219948063648E-3</v>
      </c>
      <c r="R13" s="64">
        <f>'FAC 2012-2018 BUS'!AD50</f>
        <v>-9.7623639887707576E-3</v>
      </c>
      <c r="S13" s="64">
        <f>'FAC 2012-2018 BUS'!AD78</f>
        <v>-9.2473412082533617E-3</v>
      </c>
      <c r="T13" s="64">
        <f>'FAC 2012-2018 BUS'!AD106</f>
        <v>-3.4760951641582558E-3</v>
      </c>
    </row>
    <row r="14" spans="2:20" x14ac:dyDescent="0.25">
      <c r="B14" s="26" t="s">
        <v>63</v>
      </c>
      <c r="C14" s="109"/>
      <c r="D14" s="109"/>
      <c r="E14" s="109"/>
      <c r="F14" s="109"/>
      <c r="G14" s="64">
        <f>'FAC 2002-2012 BUS'!AD23</f>
        <v>-1.6276121084259295E-2</v>
      </c>
      <c r="H14" s="64">
        <f>'FAC 2002-2012 BUS'!AD51</f>
        <v>0</v>
      </c>
      <c r="I14" s="64">
        <f>'FAC 2002-2012 BUS'!AD79</f>
        <v>0</v>
      </c>
      <c r="J14" s="64">
        <f>'FAC 2002-2012 BUS'!AD107</f>
        <v>-2.4516250448834338E-2</v>
      </c>
      <c r="L14" s="26" t="s">
        <v>63</v>
      </c>
      <c r="M14" s="64"/>
      <c r="N14" s="109"/>
      <c r="O14" s="109"/>
      <c r="P14" s="64"/>
      <c r="Q14" s="64">
        <f>'FAC 2012-2018 BUS'!AD23</f>
        <v>-0.15840776464634462</v>
      </c>
      <c r="R14" s="64">
        <f>'FAC 2012-2018 BUS'!AD51</f>
        <v>-0.11741343586658588</v>
      </c>
      <c r="S14" s="64">
        <f>'FAC 2012-2018 BUS'!AD79</f>
        <v>-9.731610504346512E-2</v>
      </c>
      <c r="T14" s="64">
        <f>'FAC 2012-2018 BUS'!AD107</f>
        <v>-0.15994777875193927</v>
      </c>
    </row>
    <row r="15" spans="2:20" x14ac:dyDescent="0.25">
      <c r="B15" s="26" t="s">
        <v>64</v>
      </c>
      <c r="C15" s="109"/>
      <c r="D15" s="64"/>
      <c r="E15" s="64"/>
      <c r="F15" s="109"/>
      <c r="G15" s="64">
        <f>'FAC 2002-2012 BUS'!AD24</f>
        <v>-3.0862572581318352E-3</v>
      </c>
      <c r="H15" s="64">
        <f>'FAC 2002-2012 BUS'!AD52</f>
        <v>-9.9083408661680824E-4</v>
      </c>
      <c r="I15" s="64">
        <f>'FAC 2002-2012 BUS'!AD80</f>
        <v>-8.8715336522263144E-4</v>
      </c>
      <c r="J15" s="64">
        <f>'FAC 2002-2012 BUS'!AD108</f>
        <v>0</v>
      </c>
      <c r="L15" s="26" t="s">
        <v>64</v>
      </c>
      <c r="M15" s="64"/>
      <c r="N15" s="64"/>
      <c r="O15" s="64"/>
      <c r="P15" s="109"/>
      <c r="Q15" s="64">
        <f>'FAC 2012-2018 BUS'!AD24</f>
        <v>-1.0282196297606759E-2</v>
      </c>
      <c r="R15" s="64">
        <f>'FAC 2012-2018 BUS'!AD52</f>
        <v>-9.4224066629482635E-3</v>
      </c>
      <c r="S15" s="64">
        <f>'FAC 2012-2018 BUS'!AD80</f>
        <v>-6.3501105302986643E-3</v>
      </c>
      <c r="T15" s="64">
        <f>'FAC 2012-2018 BUS'!AD108</f>
        <v>-1.2475155611503941E-2</v>
      </c>
    </row>
    <row r="16" spans="2:20" x14ac:dyDescent="0.25">
      <c r="B16" s="9" t="s">
        <v>65</v>
      </c>
      <c r="C16" s="110"/>
      <c r="D16" s="110"/>
      <c r="E16" s="110"/>
      <c r="F16" s="110"/>
      <c r="G16" s="65">
        <f>'FAC 2002-2012 BUS'!AD25</f>
        <v>0</v>
      </c>
      <c r="H16" s="65">
        <f>'FAC 2002-2012 BUS'!AD53</f>
        <v>0</v>
      </c>
      <c r="I16" s="65">
        <f>'FAC 2002-2012 BUS'!AD81</f>
        <v>0</v>
      </c>
      <c r="J16" s="65">
        <f>'FAC 2002-2012 BUS'!AD109</f>
        <v>0</v>
      </c>
      <c r="L16" s="9" t="s">
        <v>65</v>
      </c>
      <c r="M16" s="110"/>
      <c r="N16" s="110"/>
      <c r="O16" s="110"/>
      <c r="P16" s="110"/>
      <c r="Q16" s="65">
        <f>'FAC 2012-2018 BUS'!AD25</f>
        <v>-1.3369767468760773E-2</v>
      </c>
      <c r="R16" s="65">
        <f>'FAC 2012-2018 BUS'!AD53</f>
        <v>-9.1567837955489791E-3</v>
      </c>
      <c r="S16" s="65">
        <f>'FAC 2012-2018 BUS'!AD81</f>
        <v>-1.7494523444358393E-3</v>
      </c>
      <c r="T16" s="65">
        <f>'FAC 2012-2018 BUS'!AD109</f>
        <v>-2.3043752943305705E-2</v>
      </c>
    </row>
    <row r="17" spans="2:20" x14ac:dyDescent="0.25">
      <c r="B17" s="42" t="s">
        <v>53</v>
      </c>
      <c r="C17" s="66"/>
      <c r="D17" s="66"/>
      <c r="E17" s="66"/>
      <c r="F17" s="66"/>
      <c r="G17" s="66">
        <f>'FAC 2002-2012 BUS'!AD26</f>
        <v>0.13747823851466651</v>
      </c>
      <c r="H17" s="66">
        <f>'FAC 2002-2012 BUS'!AD54</f>
        <v>0.20455094104988761</v>
      </c>
      <c r="I17" s="66">
        <f>'FAC 2002-2012 BUS'!AD82</f>
        <v>1.6204595660936241</v>
      </c>
      <c r="J17" s="66">
        <f>'FAC 2002-2012 BUS'!AD110</f>
        <v>0</v>
      </c>
      <c r="L17" s="42" t="s">
        <v>53</v>
      </c>
      <c r="M17" s="66"/>
      <c r="N17" s="66"/>
      <c r="O17" s="66"/>
      <c r="P17" s="66"/>
      <c r="Q17" s="66">
        <f>'FAC 2012-2018 BUS'!AD26</f>
        <v>0</v>
      </c>
      <c r="R17" s="66">
        <f>'FAC 2012-2018 BUS'!AD54</f>
        <v>0</v>
      </c>
      <c r="S17" s="66">
        <f>'FAC 2012-2018 BUS'!AD82</f>
        <v>0</v>
      </c>
      <c r="T17" s="66">
        <f>'FAC 2012-2018 BUS'!AD110</f>
        <v>0</v>
      </c>
    </row>
    <row r="18" spans="2:20" x14ac:dyDescent="0.25">
      <c r="B18" s="26" t="s">
        <v>66</v>
      </c>
      <c r="C18" s="70"/>
      <c r="D18" s="70"/>
      <c r="E18" s="70"/>
      <c r="F18" s="70"/>
      <c r="G18" s="70">
        <f>'FAC 2002-2012 BUS'!AD27</f>
        <v>0.20036461666725081</v>
      </c>
      <c r="H18" s="70">
        <f>'FAC 2002-2012 BUS'!AD55</f>
        <v>0.33459803345429684</v>
      </c>
      <c r="I18" s="70">
        <f>'FAC 2002-2012 BUS'!AD83</f>
        <v>1.9325233038687482</v>
      </c>
      <c r="J18" s="70">
        <f>'FAC 2002-2012 BUS'!AD111</f>
        <v>-9.8306634088831557E-2</v>
      </c>
      <c r="L18" s="26" t="s">
        <v>66</v>
      </c>
      <c r="M18" s="70"/>
      <c r="N18" s="70"/>
      <c r="O18" s="70"/>
      <c r="P18" s="70"/>
      <c r="Q18" s="70">
        <f>'FAC 2012-2018 BUS'!AD27</f>
        <v>-0.15088328911641835</v>
      </c>
      <c r="R18" s="70">
        <f>'FAC 2012-2018 BUS'!AD55</f>
        <v>-0.13054093473083439</v>
      </c>
      <c r="S18" s="70">
        <f>'FAC 2012-2018 BUS'!AD83</f>
        <v>-0.14969818027200699</v>
      </c>
      <c r="T18" s="70">
        <f>'FAC 2012-2018 BUS'!AD111</f>
        <v>-0.21123469934273853</v>
      </c>
    </row>
    <row r="19" spans="2:20" ht="16.5" thickBot="1" x14ac:dyDescent="0.3">
      <c r="B19" s="10" t="s">
        <v>50</v>
      </c>
      <c r="C19" s="67"/>
      <c r="D19" s="67"/>
      <c r="E19" s="67"/>
      <c r="F19" s="67"/>
      <c r="G19" s="67">
        <f>'FAC 2002-2012 BUS'!AD28</f>
        <v>0.14578176527415976</v>
      </c>
      <c r="H19" s="67">
        <f>'FAC 2002-2012 BUS'!AD56</f>
        <v>0.38727309934186782</v>
      </c>
      <c r="I19" s="67">
        <f>'FAC 2002-2012 BUS'!AD84</f>
        <v>2.3049493041550506</v>
      </c>
      <c r="J19" s="67">
        <f>'FAC 2002-2012 BUS'!AD112</f>
        <v>-0.14017116941854424</v>
      </c>
      <c r="L19" s="10" t="s">
        <v>50</v>
      </c>
      <c r="M19" s="67"/>
      <c r="N19" s="67"/>
      <c r="O19" s="67"/>
      <c r="P19" s="67"/>
      <c r="Q19" s="67">
        <f>'FAC 2012-2018 BUS'!AD28</f>
        <v>-0.14351131184823507</v>
      </c>
      <c r="R19" s="67">
        <f>'FAC 2012-2018 BUS'!AD56</f>
        <v>-0.15780496085898432</v>
      </c>
      <c r="S19" s="67">
        <f>'FAC 2012-2018 BUS'!AD84</f>
        <v>-0.14612239671512528</v>
      </c>
      <c r="T19" s="67">
        <f>'FAC 2012-2018 BUS'!AD112</f>
        <v>-9.3789934893261595E-2</v>
      </c>
    </row>
    <row r="20" spans="2:20" ht="17.25" thickTop="1" thickBot="1" x14ac:dyDescent="0.3">
      <c r="B20" s="58" t="s">
        <v>67</v>
      </c>
      <c r="C20" s="68"/>
      <c r="D20" s="68"/>
      <c r="E20" s="68"/>
      <c r="F20" s="68"/>
      <c r="G20" s="68">
        <f>'FAC 2002-2012 BUS'!AD29</f>
        <v>-5.4582851393091047E-2</v>
      </c>
      <c r="H20" s="68">
        <f>'FAC 2002-2012 BUS'!AD57</f>
        <v>5.2675065887570982E-2</v>
      </c>
      <c r="I20" s="68">
        <f>'FAC 2002-2012 BUS'!AD85</f>
        <v>0.37242600028630246</v>
      </c>
      <c r="J20" s="68">
        <f>'FAC 2002-2012 BUS'!AD113</f>
        <v>-4.1864535329712682E-2</v>
      </c>
      <c r="L20" s="58" t="s">
        <v>67</v>
      </c>
      <c r="M20" s="68"/>
      <c r="N20" s="68"/>
      <c r="O20" s="68"/>
      <c r="P20" s="68"/>
      <c r="Q20" s="68">
        <f>'FAC 2012-2018 BUS'!AD29</f>
        <v>7.3719772681832829E-3</v>
      </c>
      <c r="R20" s="68">
        <f>'FAC 2012-2018 BUS'!AD57</f>
        <v>-2.7264026128149932E-2</v>
      </c>
      <c r="S20" s="68">
        <f>'FAC 2012-2018 BUS'!AD85</f>
        <v>3.5757835568817065E-3</v>
      </c>
      <c r="T20" s="68">
        <f>'FAC 2012-2018 BUS'!AD113</f>
        <v>0.11744476444947693</v>
      </c>
    </row>
    <row r="21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showGridLines="0" workbookViewId="0">
      <selection activeCell="Q24" sqref="Q24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9" t="s">
        <v>72</v>
      </c>
      <c r="L2" s="69" t="s">
        <v>61</v>
      </c>
    </row>
    <row r="3" spans="2:21" ht="16.5" thickBot="1" x14ac:dyDescent="0.3"/>
    <row r="4" spans="2:21" ht="16.5" thickTop="1" x14ac:dyDescent="0.25">
      <c r="B4" s="62"/>
      <c r="C4" s="171" t="s">
        <v>60</v>
      </c>
      <c r="D4" s="171"/>
      <c r="E4" s="171"/>
      <c r="F4" s="171"/>
      <c r="G4" s="171" t="s">
        <v>55</v>
      </c>
      <c r="H4" s="171"/>
      <c r="I4" s="171"/>
      <c r="J4" s="171"/>
      <c r="L4" s="62"/>
      <c r="M4" s="171" t="s">
        <v>60</v>
      </c>
      <c r="N4" s="171"/>
      <c r="O4" s="171"/>
      <c r="P4" s="171"/>
      <c r="Q4" s="171" t="s">
        <v>55</v>
      </c>
      <c r="R4" s="171"/>
      <c r="S4" s="171"/>
      <c r="T4" s="171"/>
    </row>
    <row r="5" spans="2:21" x14ac:dyDescent="0.25">
      <c r="B5" s="9" t="s">
        <v>18</v>
      </c>
      <c r="C5" s="28" t="s">
        <v>56</v>
      </c>
      <c r="D5" s="28" t="s">
        <v>57</v>
      </c>
      <c r="E5" s="28" t="s">
        <v>58</v>
      </c>
      <c r="F5" s="28" t="s">
        <v>27</v>
      </c>
      <c r="G5" s="28" t="s">
        <v>56</v>
      </c>
      <c r="H5" s="28" t="s">
        <v>57</v>
      </c>
      <c r="I5" s="28" t="s">
        <v>58</v>
      </c>
      <c r="J5" s="28" t="s">
        <v>27</v>
      </c>
      <c r="L5" s="9" t="s">
        <v>18</v>
      </c>
      <c r="M5" s="28" t="s">
        <v>56</v>
      </c>
      <c r="N5" s="28" t="s">
        <v>57</v>
      </c>
      <c r="O5" s="28" t="s">
        <v>58</v>
      </c>
      <c r="P5" s="28" t="s">
        <v>27</v>
      </c>
      <c r="Q5" s="28" t="s">
        <v>56</v>
      </c>
      <c r="R5" s="28" t="s">
        <v>57</v>
      </c>
      <c r="S5" s="28" t="s">
        <v>58</v>
      </c>
      <c r="T5" s="28" t="s">
        <v>27</v>
      </c>
    </row>
    <row r="6" spans="2:21" x14ac:dyDescent="0.25">
      <c r="B6" s="26" t="s">
        <v>31</v>
      </c>
      <c r="C6" s="64">
        <f>'FAC 2002-2012 RAIL'!I13</f>
        <v>0.21690825278579862</v>
      </c>
      <c r="D6" s="64">
        <f>'FAC 2002-2012 BUS'!I41</f>
        <v>-0.15797851612432678</v>
      </c>
      <c r="E6" s="64" t="str">
        <f>'FAC 2002-2012 RAIL'!I69</f>
        <v>-</v>
      </c>
      <c r="F6" s="64">
        <f>'FAC 2002-2012 RAIL'!I97</f>
        <v>0.14274156077501154</v>
      </c>
      <c r="G6" s="64">
        <f>'FAC 2002-2012 RAIL'!AD13</f>
        <v>0.23433420721409107</v>
      </c>
      <c r="H6" s="64">
        <f>'FAC 2002-2012 RAIL'!AD41</f>
        <v>0.36521157028036605</v>
      </c>
      <c r="I6" s="64" t="e">
        <f>'FAC 2002-2012 RAIL'!AD69</f>
        <v>#N/A</v>
      </c>
      <c r="J6" s="64">
        <f>'FAC 2002-2012 RAIL'!AD97</f>
        <v>6.8278554570048805E-2</v>
      </c>
      <c r="L6" s="26" t="s">
        <v>31</v>
      </c>
      <c r="M6" s="64">
        <f>'FAC 2012-2018 RAIL'!I13</f>
        <v>0.1172923217182209</v>
      </c>
      <c r="N6" s="64">
        <f>'FAC 2012-2018 RAIL'!I41</f>
        <v>0.22868168171758918</v>
      </c>
      <c r="O6" s="64" t="str">
        <f>'FAC 2012-2018 RAIL'!I69</f>
        <v>-</v>
      </c>
      <c r="P6" s="64">
        <f>'FAC 2012-2018 RAIL'!I97</f>
        <v>3.3807373956687981E-2</v>
      </c>
      <c r="Q6" s="64">
        <f>'FAC 2012-2018 RAIL'!AD13</f>
        <v>9.9350970131628316E-2</v>
      </c>
      <c r="R6" s="64">
        <f>'FAC 2012-2018 RAIL'!AD41</f>
        <v>0.11789194062765376</v>
      </c>
      <c r="S6" s="64" t="e">
        <f>'FAC 2012-2018 RAIL'!AD69</f>
        <v>#N/A</v>
      </c>
      <c r="T6" s="64">
        <f>'FAC 2012-2018 RAIL'!AD97</f>
        <v>2.0852638887661812E-2</v>
      </c>
    </row>
    <row r="7" spans="2:21" s="160" customFormat="1" x14ac:dyDescent="0.25">
      <c r="B7" s="26" t="s">
        <v>52</v>
      </c>
      <c r="C7" s="159">
        <f>'FAC 2002-2012 RAIL'!I14</f>
        <v>0.13670660736342533</v>
      </c>
      <c r="D7" s="159">
        <f>'FAC 2002-2012 BUS'!I42</f>
        <v>7.3913495755720593E-2</v>
      </c>
      <c r="E7" s="159" t="str">
        <f>'FAC 2002-2012 RAIL'!I70</f>
        <v>-</v>
      </c>
      <c r="F7" s="159">
        <f>'FAC 2002-2012 RAIL'!I98</f>
        <v>-3.6642306071110853E-2</v>
      </c>
      <c r="G7" s="159">
        <f>'FAC 2002-2012 RAIL'!AD14</f>
        <v>-2.3873795263407601E-2</v>
      </c>
      <c r="H7" s="159">
        <f>'FAC 2002-2012 RAIL'!AD42</f>
        <v>-2.3482614088843563E-2</v>
      </c>
      <c r="I7" s="159" t="e">
        <f>'FAC 2002-2012 RAIL'!AD70</f>
        <v>#N/A</v>
      </c>
      <c r="J7" s="159">
        <f>'FAC 2002-2012 RAIL'!AD98</f>
        <v>2.0469306864947532E-3</v>
      </c>
      <c r="L7" s="26" t="s">
        <v>52</v>
      </c>
      <c r="M7" s="159">
        <f>'FAC 2012-2018 RAIL'!I14</f>
        <v>0.12939193750298661</v>
      </c>
      <c r="N7" s="159">
        <f>'FAC 2012-2018 RAIL'!I42</f>
        <v>7.3656025790028279E-2</v>
      </c>
      <c r="O7" s="159" t="str">
        <f>'FAC 2012-2018 RAIL'!I70</f>
        <v>-</v>
      </c>
      <c r="P7" s="159">
        <f>'FAC 2012-2018 RAIL'!I98</f>
        <v>0.15271428027284539</v>
      </c>
      <c r="Q7" s="159">
        <f>'FAC 2012-2018 RAIL'!AD14</f>
        <v>-1.5572372160667106E-2</v>
      </c>
      <c r="R7" s="159">
        <f>'FAC 2012-2018 RAIL'!AD42</f>
        <v>-1.2570371857857282E-2</v>
      </c>
      <c r="S7" s="159" t="e">
        <f>'FAC 2012-2018 RAIL'!AD70</f>
        <v>#N/A</v>
      </c>
      <c r="T7" s="159">
        <f>'FAC 2012-2018 RAIL'!AD98</f>
        <v>-1.775150128695701E-2</v>
      </c>
      <c r="U7" s="161"/>
    </row>
    <row r="8" spans="2:21" s="160" customFormat="1" x14ac:dyDescent="0.25">
      <c r="B8" s="116" t="s">
        <v>90</v>
      </c>
      <c r="C8" s="159" t="str">
        <f>'FAC 2002-2012 RAIL'!I15</f>
        <v>-</v>
      </c>
      <c r="D8" s="159" t="str">
        <f>'FAC 2002-2012 BUS'!I43</f>
        <v>-</v>
      </c>
      <c r="E8" s="159" t="str">
        <f>'FAC 2002-2012 RAIL'!I71</f>
        <v>-</v>
      </c>
      <c r="F8" s="159" t="str">
        <f>'FAC 2002-2012 RAIL'!I99</f>
        <v>-</v>
      </c>
      <c r="G8" s="159">
        <f>'FAC 2002-2012 RAIL'!AD15</f>
        <v>0</v>
      </c>
      <c r="H8" s="159">
        <f>'FAC 2002-2012 RAIL'!AD43</f>
        <v>0</v>
      </c>
      <c r="I8" s="159" t="e">
        <f>'FAC 2002-2012 RAIL'!AD71</f>
        <v>#N/A</v>
      </c>
      <c r="J8" s="159">
        <f>'FAC 2002-2012 RAIL'!AD99</f>
        <v>0</v>
      </c>
      <c r="L8" s="116" t="s">
        <v>90</v>
      </c>
      <c r="M8" s="159" t="str">
        <f>'FAC 2012-2018 RAIL'!I15</f>
        <v>-</v>
      </c>
      <c r="N8" s="159" t="str">
        <f>'FAC 2012-2018 RAIL'!I43</f>
        <v>-</v>
      </c>
      <c r="O8" s="159" t="str">
        <f>'FAC 2012-2018 RAIL'!I71</f>
        <v>-</v>
      </c>
      <c r="P8" s="159" t="str">
        <f>'FAC 2012-2018 RAIL'!I99</f>
        <v>-</v>
      </c>
      <c r="Q8" s="159">
        <f>'FAC 2012-2018 RAIL'!AD15</f>
        <v>0</v>
      </c>
      <c r="R8" s="159">
        <f>'FAC 2012-2018 RAIL'!AD43</f>
        <v>0</v>
      </c>
      <c r="S8" s="159" t="e">
        <f>'FAC 2012-2018 RAIL'!AD71</f>
        <v>#N/A</v>
      </c>
      <c r="T8" s="159">
        <f>'FAC 2012-2018 RAIL'!AD99</f>
        <v>0</v>
      </c>
      <c r="U8" s="161"/>
    </row>
    <row r="9" spans="2:21" s="160" customFormat="1" x14ac:dyDescent="0.25">
      <c r="B9" s="26" t="s">
        <v>48</v>
      </c>
      <c r="C9" s="159">
        <f>'FAC 2002-2012 RAIL'!I17</f>
        <v>0.10030359088041929</v>
      </c>
      <c r="D9" s="159">
        <f>'FAC 2002-2012 BUS'!I45</f>
        <v>5.7883484469767321E-2</v>
      </c>
      <c r="E9" s="159" t="str">
        <f>'FAC 2002-2012 RAIL'!I73</f>
        <v>-</v>
      </c>
      <c r="F9" s="159">
        <f>'FAC 2002-2012 RAIL'!I101</f>
        <v>8.606219574635432E-2</v>
      </c>
      <c r="G9" s="159">
        <f>'FAC 2002-2012 RAIL'!AD17</f>
        <v>3.6386150247165308E-2</v>
      </c>
      <c r="H9" s="159">
        <f>'FAC 2002-2012 RAIL'!AD45</f>
        <v>2.900330629315152E-2</v>
      </c>
      <c r="I9" s="159" t="e">
        <f>'FAC 2002-2012 RAIL'!AD73</f>
        <v>#N/A</v>
      </c>
      <c r="J9" s="159">
        <f>'FAC 2002-2012 RAIL'!AD101</f>
        <v>1.4807167239729972E-2</v>
      </c>
      <c r="L9" s="26" t="s">
        <v>48</v>
      </c>
      <c r="M9" s="159">
        <f>'FAC 2012-2018 RAIL'!I17</f>
        <v>5.9931124959478055E-2</v>
      </c>
      <c r="N9" s="159">
        <f>'FAC 2012-2018 RAIL'!I45</f>
        <v>5.974278279079237E-2</v>
      </c>
      <c r="O9" s="159" t="str">
        <f>'FAC 2012-2018 RAIL'!I73</f>
        <v>-</v>
      </c>
      <c r="P9" s="159">
        <f>'FAC 2012-2018 RAIL'!I101</f>
        <v>6.8027813555046501E-2</v>
      </c>
      <c r="Q9" s="159">
        <f>'FAC 2012-2018 RAIL'!AD17</f>
        <v>1.4675199453177794E-2</v>
      </c>
      <c r="R9" s="159">
        <f>'FAC 2012-2018 RAIL'!AD45</f>
        <v>1.476020335078127E-2</v>
      </c>
      <c r="S9" s="159" t="e">
        <f>'FAC 2012-2018 RAIL'!AD73</f>
        <v>#N/A</v>
      </c>
      <c r="T9" s="159">
        <f>'FAC 2012-2018 RAIL'!AD101</f>
        <v>1.400116444302691E-2</v>
      </c>
      <c r="U9" s="161"/>
    </row>
    <row r="10" spans="2:21" x14ac:dyDescent="0.25">
      <c r="B10" s="26" t="s">
        <v>74</v>
      </c>
      <c r="C10" s="64">
        <f>'FAC 2002-2012 RAIL'!I18</f>
        <v>6.0743798236151392E-3</v>
      </c>
      <c r="D10" s="64">
        <f>'FAC 2002-2012 BUS'!I46</f>
        <v>-7.4883853247743382E-2</v>
      </c>
      <c r="E10" s="64" t="str">
        <f>'FAC 2002-2012 RAIL'!I74</f>
        <v>-</v>
      </c>
      <c r="F10" s="64">
        <f>'FAC 2002-2012 RAIL'!I102</f>
        <v>5.4414700389220361E-3</v>
      </c>
      <c r="G10" s="64">
        <f>'FAC 2002-2012 RAIL'!AD18</f>
        <v>-2.3587730483926048E-3</v>
      </c>
      <c r="H10" s="64">
        <f>'FAC 2002-2012 RAIL'!AD46</f>
        <v>-1.1409699122452363E-2</v>
      </c>
      <c r="I10" s="64" t="e">
        <f>'FAC 2002-2012 RAIL'!AD74</f>
        <v>#N/A</v>
      </c>
      <c r="J10" s="64">
        <f>'FAC 2002-2012 RAIL'!AD102</f>
        <v>2.169721519703596E-3</v>
      </c>
      <c r="L10" s="26" t="s">
        <v>74</v>
      </c>
      <c r="M10" s="64">
        <f>'FAC 2012-2018 RAIL'!I18</f>
        <v>7.6214000249552605E-4</v>
      </c>
      <c r="N10" s="64">
        <f>'FAC 2012-2018 RAIL'!I46</f>
        <v>-1.963785269376761E-2</v>
      </c>
      <c r="O10" s="64" t="str">
        <f>'FAC 2012-2018 RAIL'!I74</f>
        <v>-</v>
      </c>
      <c r="P10" s="64">
        <f>'FAC 2012-2018 RAIL'!I102</f>
        <v>1.0437057161151397E-2</v>
      </c>
      <c r="Q10" s="64">
        <f>'FAC 2012-2018 RAIL'!AD18</f>
        <v>7.1811780406424671E-5</v>
      </c>
      <c r="R10" s="64">
        <f>'FAC 2012-2018 RAIL'!AD46</f>
        <v>-3.1716079565509113E-3</v>
      </c>
      <c r="S10" s="64" t="e">
        <f>'FAC 2012-2018 RAIL'!AD74</f>
        <v>#N/A</v>
      </c>
      <c r="T10" s="64">
        <f>'FAC 2012-2018 RAIL'!AD102</f>
        <v>3.0098721089837611E-3</v>
      </c>
      <c r="U10" s="71"/>
    </row>
    <row r="11" spans="2:21" x14ac:dyDescent="0.25">
      <c r="B11" s="26" t="s">
        <v>49</v>
      </c>
      <c r="C11" s="64">
        <f>'FAC 2002-2012 RAIL'!I19</f>
        <v>1.08686777892229</v>
      </c>
      <c r="D11" s="64">
        <f>'FAC 2002-2012 BUS'!I47</f>
        <v>1.0678012135282486</v>
      </c>
      <c r="E11" s="64" t="str">
        <f>'FAC 2002-2012 RAIL'!I75</f>
        <v>-</v>
      </c>
      <c r="F11" s="64" t="str">
        <f>'FAC 2002-2012 RAIL'!I103</f>
        <v>-</v>
      </c>
      <c r="G11" s="64">
        <f>'FAC 2002-2012 RAIL'!AD19</f>
        <v>6.8400986206820528E-3</v>
      </c>
      <c r="H11" s="64">
        <f>'FAC 2002-2012 RAIL'!AD47</f>
        <v>9.40164391306679E-2</v>
      </c>
      <c r="I11" s="64" t="e">
        <f>'FAC 2002-2012 RAIL'!AD75</f>
        <v>#N/A</v>
      </c>
      <c r="J11" s="64">
        <f>'FAC 2002-2012 RAIL'!AD103</f>
        <v>0</v>
      </c>
      <c r="L11" s="26" t="s">
        <v>49</v>
      </c>
      <c r="M11" s="64">
        <f>'FAC 2012-2018 RAIL'!I19</f>
        <v>-0.28568623095333434</v>
      </c>
      <c r="N11" s="64">
        <f>'FAC 2012-2018 RAIL'!I47</f>
        <v>-0.28382078724618098</v>
      </c>
      <c r="O11" s="64" t="str">
        <f>'FAC 2012-2018 RAIL'!I75</f>
        <v>-</v>
      </c>
      <c r="P11" s="64" t="str">
        <f>'FAC 2012-2018 RAIL'!I103</f>
        <v>-</v>
      </c>
      <c r="Q11" s="64">
        <f>'FAC 2012-2018 RAIL'!AD19</f>
        <v>-2.6829684736848782E-3</v>
      </c>
      <c r="R11" s="64">
        <f>'FAC 2012-2018 RAIL'!AD47</f>
        <v>-4.1025959725595883E-2</v>
      </c>
      <c r="S11" s="64" t="e">
        <f>'FAC 2012-2018 RAIL'!AD75</f>
        <v>#N/A</v>
      </c>
      <c r="T11" s="64">
        <f>'FAC 2012-2018 RAIL'!AD103</f>
        <v>0</v>
      </c>
      <c r="U11" s="71"/>
    </row>
    <row r="12" spans="2:21" x14ac:dyDescent="0.25">
      <c r="B12" s="26" t="s">
        <v>46</v>
      </c>
      <c r="C12" s="64">
        <f>'FAC 2002-2012 RAIL'!I20</f>
        <v>-0.19107674405499042</v>
      </c>
      <c r="D12" s="64">
        <f>'FAC 2002-2012 BUS'!I48</f>
        <v>-0.19154572575705331</v>
      </c>
      <c r="E12" s="64" t="str">
        <f>'FAC 2002-2012 RAIL'!I76</f>
        <v>-</v>
      </c>
      <c r="F12" s="64">
        <f>'FAC 2002-2012 RAIL'!I104</f>
        <v>-0.19971606355699134</v>
      </c>
      <c r="G12" s="64">
        <f>'FAC 2002-2012 RAIL'!AD20</f>
        <v>1.5374496375112214E-2</v>
      </c>
      <c r="H12" s="64">
        <f>'FAC 2002-2012 RAIL'!AD48</f>
        <v>1.553857508352525E-2</v>
      </c>
      <c r="I12" s="64" t="e">
        <f>'FAC 2002-2012 RAIL'!AD76</f>
        <v>#N/A</v>
      </c>
      <c r="J12" s="64">
        <f>'FAC 2002-2012 RAIL'!AD104</f>
        <v>1.0566968441124543E-2</v>
      </c>
      <c r="L12" s="26" t="s">
        <v>46</v>
      </c>
      <c r="M12" s="64">
        <f>'FAC 2012-2018 RAIL'!I20</f>
        <v>0.11448740187898854</v>
      </c>
      <c r="N12" s="64">
        <f>'FAC 2012-2018 RAIL'!I48</f>
        <v>9.3653113703249025E-2</v>
      </c>
      <c r="O12" s="64" t="str">
        <f>'FAC 2012-2018 RAIL'!I76</f>
        <v>-</v>
      </c>
      <c r="P12" s="64">
        <f>'FAC 2012-2018 RAIL'!I104</f>
        <v>8.3566354398319831E-2</v>
      </c>
      <c r="Q12" s="64">
        <f>'FAC 2012-2018 RAIL'!AD20</f>
        <v>-6.1814103434594658E-3</v>
      </c>
      <c r="R12" s="64">
        <f>'FAC 2012-2018 RAIL'!AD48</f>
        <v>-5.1778392666723431E-3</v>
      </c>
      <c r="S12" s="64" t="e">
        <f>'FAC 2012-2018 RAIL'!AD76</f>
        <v>#N/A</v>
      </c>
      <c r="T12" s="64">
        <f>'FAC 2012-2018 RAIL'!AD104</f>
        <v>-4.3922584877239754E-3</v>
      </c>
      <c r="U12" s="71"/>
    </row>
    <row r="13" spans="2:21" x14ac:dyDescent="0.25">
      <c r="B13" s="26" t="s">
        <v>62</v>
      </c>
      <c r="C13" s="64">
        <f>'FAC 2002-2012 RAIL'!I21</f>
        <v>1.6985478256415831E-2</v>
      </c>
      <c r="D13" s="64">
        <f>'FAC 2002-2012 BUS'!I49</f>
        <v>5.6459716000271554E-2</v>
      </c>
      <c r="E13" s="64" t="str">
        <f>'FAC 2002-2012 RAIL'!I77</f>
        <v>-</v>
      </c>
      <c r="F13" s="64">
        <f>'FAC 2002-2012 RAIL'!I105</f>
        <v>-6.3071586250393885E-3</v>
      </c>
      <c r="G13" s="64">
        <f>'FAC 2002-2012 RAIL'!AD21</f>
        <v>9.2609927063278712E-4</v>
      </c>
      <c r="H13" s="64">
        <f>'FAC 2002-2012 RAIL'!AD49</f>
        <v>3.2297040136081449E-3</v>
      </c>
      <c r="I13" s="64" t="e">
        <f>'FAC 2002-2012 RAIL'!AD77</f>
        <v>#N/A</v>
      </c>
      <c r="J13" s="64">
        <f>'FAC 2002-2012 RAIL'!AD105</f>
        <v>2.445061800547578E-4</v>
      </c>
      <c r="L13" s="26" t="s">
        <v>62</v>
      </c>
      <c r="M13" s="64">
        <f>'FAC 2012-2018 RAIL'!I21</f>
        <v>-7.0875749023162404E-2</v>
      </c>
      <c r="N13" s="64">
        <f>'FAC 2012-2018 RAIL'!I49</f>
        <v>-0.13489634897121816</v>
      </c>
      <c r="O13" s="64" t="str">
        <f>'FAC 2012-2018 RAIL'!I77</f>
        <v>-</v>
      </c>
      <c r="P13" s="64">
        <f>'FAC 2012-2018 RAIL'!I105</f>
        <v>-4.7603935258648034E-2</v>
      </c>
      <c r="Q13" s="64">
        <f>'FAC 2012-2018 RAIL'!AD21</f>
        <v>-1.6924642492768104E-3</v>
      </c>
      <c r="R13" s="64">
        <f>'FAC 2012-2018 RAIL'!AD49</f>
        <v>-2.4665018112221622E-3</v>
      </c>
      <c r="S13" s="64" t="e">
        <f>'FAC 2012-2018 RAIL'!AD77</f>
        <v>#N/A</v>
      </c>
      <c r="T13" s="64">
        <f>'FAC 2012-2018 RAIL'!AD105</f>
        <v>-2.9783971765251546E-3</v>
      </c>
      <c r="U13" s="71"/>
    </row>
    <row r="14" spans="2:21" x14ac:dyDescent="0.25">
      <c r="B14" s="26" t="s">
        <v>47</v>
      </c>
      <c r="C14" s="64">
        <f>'FAC 2002-2012 RAIL'!I22</f>
        <v>0.25041049465128085</v>
      </c>
      <c r="D14" s="64">
        <f>'FAC 2002-2012 BUS'!I50</f>
        <v>0.25044805039857976</v>
      </c>
      <c r="E14" s="64" t="str">
        <f>'FAC 2002-2012 RAIL'!I78</f>
        <v>-</v>
      </c>
      <c r="F14" s="64">
        <f>'FAC 2002-2012 RAIL'!I106</f>
        <v>0.17142857142857126</v>
      </c>
      <c r="G14" s="64">
        <f>'FAC 2002-2012 RAIL'!AD22</f>
        <v>-1.057472603874051E-2</v>
      </c>
      <c r="H14" s="64">
        <f>'FAC 2002-2012 RAIL'!AD50</f>
        <v>-9.3613769088442406E-3</v>
      </c>
      <c r="I14" s="64" t="e">
        <f>'FAC 2002-2012 RAIL'!AD78</f>
        <v>#N/A</v>
      </c>
      <c r="J14" s="64">
        <f>'FAC 2002-2012 RAIL'!AD106</f>
        <v>-4.6869538172522171E-3</v>
      </c>
      <c r="L14" s="26" t="s">
        <v>47</v>
      </c>
      <c r="M14" s="64">
        <f>'FAC 2012-2018 RAIL'!I22</f>
        <v>0.24137569460215635</v>
      </c>
      <c r="N14" s="64">
        <f>'FAC 2012-2018 RAIL'!I50</f>
        <v>0.32468411628451199</v>
      </c>
      <c r="O14" s="64" t="str">
        <f>'FAC 2012-2018 RAIL'!I78</f>
        <v>-</v>
      </c>
      <c r="P14" s="64">
        <f>'FAC 2012-2018 RAIL'!I106</f>
        <v>0.12195121951219523</v>
      </c>
      <c r="Q14" s="64">
        <f>'FAC 2012-2018 RAIL'!AD22</f>
        <v>-9.2162778770227948E-3</v>
      </c>
      <c r="R14" s="64">
        <f>'FAC 2012-2018 RAIL'!AD50</f>
        <v>-1.3566625474968072E-2</v>
      </c>
      <c r="S14" s="64" t="e">
        <f>'FAC 2012-2018 RAIL'!AD78</f>
        <v>#N/A</v>
      </c>
      <c r="T14" s="64">
        <f>'FAC 2012-2018 RAIL'!AD106</f>
        <v>-3.793837059022199E-3</v>
      </c>
      <c r="U14" s="71"/>
    </row>
    <row r="15" spans="2:21" x14ac:dyDescent="0.25">
      <c r="B15" s="26" t="s">
        <v>63</v>
      </c>
      <c r="C15" s="64"/>
      <c r="D15" s="64"/>
      <c r="E15" s="64"/>
      <c r="F15" s="64"/>
      <c r="G15" s="64">
        <f>'FAC 2002-2012 RAIL'!AD23</f>
        <v>-5.3828517112334056E-3</v>
      </c>
      <c r="H15" s="64">
        <f>'FAC 2002-2012 RAIL'!AD51</f>
        <v>0</v>
      </c>
      <c r="I15" s="64" t="e">
        <f>'FAC 2002-2012 RAIL'!AD79</f>
        <v>#N/A</v>
      </c>
      <c r="J15" s="64">
        <f>'FAC 2002-2012 RAIL'!AD107</f>
        <v>-6.2696978708384355E-3</v>
      </c>
      <c r="L15" s="26" t="s">
        <v>63</v>
      </c>
      <c r="M15" s="64"/>
      <c r="N15" s="64"/>
      <c r="O15" s="64"/>
      <c r="P15" s="64"/>
      <c r="Q15" s="64">
        <f>'FAC 2012-2018 RAIL'!AD23</f>
        <v>-3.5690072833719243E-2</v>
      </c>
      <c r="R15" s="64">
        <f>'FAC 2012-2018 RAIL'!AD51</f>
        <v>-6.5109331181797403E-2</v>
      </c>
      <c r="S15" s="64" t="e">
        <f>'FAC 2012-2018 RAIL'!AD79</f>
        <v>#N/A</v>
      </c>
      <c r="T15" s="64">
        <f>'FAC 2012-2018 RAIL'!AD107</f>
        <v>-3.5477132100518727E-2</v>
      </c>
      <c r="U15" s="71"/>
    </row>
    <row r="16" spans="2:21" x14ac:dyDescent="0.25">
      <c r="B16" s="26" t="s">
        <v>64</v>
      </c>
      <c r="C16" s="64"/>
      <c r="D16" s="64"/>
      <c r="E16" s="64"/>
      <c r="F16" s="64"/>
      <c r="G16" s="64">
        <f>'FAC 2002-2012 RAIL'!AD24</f>
        <v>-6.8604555904989255E-3</v>
      </c>
      <c r="H16" s="64">
        <f>'FAC 2002-2012 RAIL'!AD52</f>
        <v>-1.2714293998274781E-3</v>
      </c>
      <c r="I16" s="64" t="e">
        <f>'FAC 2002-2012 RAIL'!AD80</f>
        <v>#N/A</v>
      </c>
      <c r="J16" s="64">
        <f>'FAC 2002-2012 RAIL'!AD108</f>
        <v>0</v>
      </c>
      <c r="L16" s="26" t="s">
        <v>64</v>
      </c>
      <c r="M16" s="64"/>
      <c r="N16" s="64"/>
      <c r="O16" s="64"/>
      <c r="P16" s="64"/>
      <c r="Q16" s="64">
        <f>'FAC 2012-2018 RAIL'!AD24</f>
        <v>-8.922712110643289E-3</v>
      </c>
      <c r="R16" s="64">
        <f>'FAC 2012-2018 RAIL'!AD52</f>
        <v>-7.5361983957554588E-3</v>
      </c>
      <c r="S16" s="64" t="e">
        <f>'FAC 2012-2018 RAIL'!AD80</f>
        <v>#N/A</v>
      </c>
      <c r="T16" s="64">
        <f>'FAC 2012-2018 RAIL'!AD108</f>
        <v>-1.2658022628366208E-2</v>
      </c>
      <c r="U16" s="71"/>
    </row>
    <row r="17" spans="2:21" x14ac:dyDescent="0.25">
      <c r="B17" s="9" t="s">
        <v>65</v>
      </c>
      <c r="C17" s="64"/>
      <c r="D17" s="64"/>
      <c r="E17" s="64"/>
      <c r="F17" s="64"/>
      <c r="G17" s="64">
        <f>'FAC 2002-2012 RAIL'!AD25</f>
        <v>0</v>
      </c>
      <c r="H17" s="64">
        <f>'FAC 2002-2012 RAIL'!AD53</f>
        <v>0</v>
      </c>
      <c r="I17" s="64" t="e">
        <f>'FAC 2002-2012 RAIL'!AD81</f>
        <v>#N/A</v>
      </c>
      <c r="J17" s="64">
        <f>'FAC 2002-2012 RAIL'!AD109</f>
        <v>0</v>
      </c>
      <c r="L17" s="9" t="s">
        <v>65</v>
      </c>
      <c r="M17" s="64"/>
      <c r="N17" s="64"/>
      <c r="O17" s="64"/>
      <c r="P17" s="64"/>
      <c r="Q17" s="64">
        <f>'FAC 2012-2018 RAIL'!AD25</f>
        <v>-1.6997230898163657E-2</v>
      </c>
      <c r="R17" s="64">
        <f>'FAC 2012-2018 RAIL'!AD53</f>
        <v>-1.5018758435222419E-2</v>
      </c>
      <c r="S17" s="64" t="e">
        <f>'FAC 2012-2018 RAIL'!AD81</f>
        <v>#N/A</v>
      </c>
      <c r="T17" s="64">
        <f>'FAC 2012-2018 RAIL'!AD109</f>
        <v>-2.7046354280967595E-2</v>
      </c>
      <c r="U17" s="71"/>
    </row>
    <row r="18" spans="2:21" x14ac:dyDescent="0.25">
      <c r="B18" s="42" t="s">
        <v>53</v>
      </c>
      <c r="C18" s="66"/>
      <c r="D18" s="66"/>
      <c r="E18" s="66"/>
      <c r="F18" s="66"/>
      <c r="G18" s="66">
        <f>'FAC 2002-2012 RAIL'!AD26</f>
        <v>4.3687900525753186E-2</v>
      </c>
      <c r="H18" s="66">
        <f>'FAC 2002-2012 RAIL'!AD54</f>
        <v>0.21035402559660377</v>
      </c>
      <c r="I18" s="66" t="e">
        <f>'FAC 2002-2012 RAIL'!AD82</f>
        <v>#N/A</v>
      </c>
      <c r="J18" s="66">
        <f>'FAC 2002-2012 RAIL'!AD110</f>
        <v>0</v>
      </c>
      <c r="L18" s="42" t="s">
        <v>53</v>
      </c>
      <c r="M18" s="66"/>
      <c r="N18" s="66"/>
      <c r="O18" s="66"/>
      <c r="P18" s="66"/>
      <c r="Q18" s="66">
        <f>'FAC 2012-2018 RAIL'!AD26</f>
        <v>0</v>
      </c>
      <c r="R18" s="66">
        <f>'FAC 2012-2018 RAIL'!AD54</f>
        <v>0</v>
      </c>
      <c r="S18" s="66" t="e">
        <f>'FAC 2012-2018 RAIL'!AD82</f>
        <v>#N/A</v>
      </c>
      <c r="T18" s="66">
        <f>'FAC 2012-2018 RAIL'!AD110</f>
        <v>0</v>
      </c>
    </row>
    <row r="19" spans="2:21" x14ac:dyDescent="0.25">
      <c r="B19" s="26" t="s">
        <v>66</v>
      </c>
      <c r="C19" s="70"/>
      <c r="D19" s="70"/>
      <c r="E19" s="70"/>
      <c r="F19" s="70"/>
      <c r="G19" s="70">
        <f>'FAC 2002-2012 RAIL'!AD27</f>
        <v>0.52684333461032407</v>
      </c>
      <c r="H19" s="70">
        <f>'FAC 2002-2012 RAIL'!AD55</f>
        <v>0.77510534605777792</v>
      </c>
      <c r="I19" s="70" t="e">
        <f>'FAC 2002-2012 RAIL'!AD83</f>
        <v>#N/A</v>
      </c>
      <c r="J19" s="70">
        <f>'FAC 2002-2012 RAIL'!AD111</f>
        <v>0.1253997880652562</v>
      </c>
      <c r="L19" s="26" t="s">
        <v>66</v>
      </c>
      <c r="M19" s="70"/>
      <c r="N19" s="70"/>
      <c r="O19" s="70"/>
      <c r="P19" s="70"/>
      <c r="Q19" s="70">
        <f>'FAC 2012-2018 RAIL'!AD27</f>
        <v>4.065247456992882E-3</v>
      </c>
      <c r="R19" s="70">
        <f>'FAC 2012-2018 RAIL'!AD55</f>
        <v>-3.2448293165481812E-2</v>
      </c>
      <c r="S19" s="70" t="e">
        <f>'FAC 2012-2018 RAIL'!AD83</f>
        <v>#N/A</v>
      </c>
      <c r="T19" s="70">
        <f>'FAC 2012-2018 RAIL'!AD111</f>
        <v>-6.7865308987527184E-2</v>
      </c>
    </row>
    <row r="20" spans="2:21" ht="16.5" thickBot="1" x14ac:dyDescent="0.3">
      <c r="B20" s="10" t="s">
        <v>50</v>
      </c>
      <c r="C20" s="67"/>
      <c r="D20" s="67"/>
      <c r="E20" s="67"/>
      <c r="F20" s="67"/>
      <c r="G20" s="67">
        <f>'FAC 2002-2012 RAIL'!AD28</f>
        <v>0.30362955781950784</v>
      </c>
      <c r="H20" s="67">
        <f>'FAC 2002-2012 RAIL'!AD56</f>
        <v>0.73391915656400952</v>
      </c>
      <c r="I20" s="67" t="e">
        <f>'FAC 2002-2012 RAIL'!AD84</f>
        <v>#N/A</v>
      </c>
      <c r="J20" s="67">
        <f>'FAC 2002-2012 RAIL'!AD112</f>
        <v>0.44420061078608275</v>
      </c>
      <c r="L20" s="10" t="s">
        <v>50</v>
      </c>
      <c r="M20" s="67"/>
      <c r="N20" s="67"/>
      <c r="O20" s="67"/>
      <c r="P20" s="67"/>
      <c r="Q20" s="67">
        <f>'FAC 2012-2018 RAIL'!AD28</f>
        <v>-2.85730207278454E-2</v>
      </c>
      <c r="R20" s="67">
        <f>'FAC 2012-2018 RAIL'!AD56</f>
        <v>-5.9045822187505759E-2</v>
      </c>
      <c r="S20" s="67" t="e">
        <f>'FAC 2012-2018 RAIL'!AD84</f>
        <v>#N/A</v>
      </c>
      <c r="T20" s="67">
        <f>'FAC 2012-2018 RAIL'!AD112</f>
        <v>3.3855879324180549E-2</v>
      </c>
    </row>
    <row r="21" spans="2:21" ht="17.25" thickTop="1" thickBot="1" x14ac:dyDescent="0.3">
      <c r="B21" s="58" t="s">
        <v>67</v>
      </c>
      <c r="C21" s="68"/>
      <c r="D21" s="68"/>
      <c r="E21" s="68"/>
      <c r="F21" s="68"/>
      <c r="G21" s="68">
        <f>'FAC 2002-2012 RAIL'!AD29</f>
        <v>-0.22321377679081622</v>
      </c>
      <c r="H21" s="68">
        <f>'FAC 2002-2012 RAIL'!AD57</f>
        <v>-4.1186189493768399E-2</v>
      </c>
      <c r="I21" s="68" t="e">
        <f>'FAC 2002-2012 RAIL'!AD85</f>
        <v>#N/A</v>
      </c>
      <c r="J21" s="68">
        <f>'FAC 2002-2012 RAIL'!AD113</f>
        <v>0.31880082272082655</v>
      </c>
      <c r="L21" s="58" t="s">
        <v>67</v>
      </c>
      <c r="M21" s="68"/>
      <c r="N21" s="68"/>
      <c r="O21" s="68"/>
      <c r="P21" s="68"/>
      <c r="Q21" s="68">
        <f>'FAC 2012-2018 RAIL'!AD29</f>
        <v>-3.2638268184838282E-2</v>
      </c>
      <c r="R21" s="68">
        <f>'FAC 2012-2018 RAIL'!AD57</f>
        <v>-2.6597529022023947E-2</v>
      </c>
      <c r="S21" s="68" t="e">
        <f>'FAC 2012-2018 RAIL'!AD85</f>
        <v>#N/A</v>
      </c>
      <c r="T21" s="68">
        <f>'FAC 2012-2018 RAIL'!AD113</f>
        <v>0.10172118831170773</v>
      </c>
    </row>
    <row r="22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customWidth="1"/>
    <col min="7" max="8" width="11.75" style="108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1" style="13" hidden="1" customWidth="1"/>
    <col min="14" max="15" width="10.125" style="13" hidden="1" customWidth="1"/>
    <col min="16" max="16" width="11" style="13" hidden="1" customWidth="1"/>
    <col min="17" max="17" width="10.5" style="13" hidden="1" customWidth="1"/>
    <col min="18" max="18" width="10.25" style="13" hidden="1" customWidth="1"/>
    <col min="19" max="20" width="11" style="13" hidden="1" customWidth="1"/>
    <col min="21" max="22" width="10.125" style="13" hidden="1" customWidth="1"/>
    <col min="23" max="23" width="10.5" style="13" hidden="1" customWidth="1"/>
    <col min="24" max="28" width="10.125" style="13" hidden="1" customWidth="1"/>
    <col min="29" max="29" width="10" style="13" bestFit="1" customWidth="1"/>
    <col min="30" max="30" width="12.125" style="13" customWidth="1"/>
    <col min="31" max="31" width="17.5" style="11" bestFit="1" customWidth="1"/>
    <col min="32" max="16384" width="11" style="13"/>
  </cols>
  <sheetData>
    <row r="1" spans="1:31" x14ac:dyDescent="0.25">
      <c r="B1" s="12" t="s">
        <v>36</v>
      </c>
      <c r="C1" s="13">
        <v>2002</v>
      </c>
    </row>
    <row r="2" spans="1:31" s="11" customFormat="1" x14ac:dyDescent="0.25">
      <c r="B2" s="16" t="s">
        <v>37</v>
      </c>
      <c r="C2" s="11">
        <v>2012</v>
      </c>
      <c r="E2" s="7"/>
      <c r="G2" s="107"/>
      <c r="H2" s="107"/>
      <c r="I2" s="18"/>
    </row>
    <row r="3" spans="1:31" x14ac:dyDescent="0.25">
      <c r="B3" s="19" t="s">
        <v>25</v>
      </c>
      <c r="C3" s="11"/>
      <c r="D3" s="11"/>
      <c r="E3" s="7"/>
      <c r="F3" s="11"/>
      <c r="G3" s="107"/>
      <c r="H3" s="107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x14ac:dyDescent="0.25">
      <c r="B4" s="16" t="s">
        <v>16</v>
      </c>
      <c r="C4" s="17" t="s">
        <v>17</v>
      </c>
      <c r="D4" s="11"/>
      <c r="E4" s="7"/>
      <c r="F4" s="11"/>
      <c r="G4" s="107"/>
      <c r="H4" s="107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07"/>
      <c r="H5" s="107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26</v>
      </c>
      <c r="C6" s="20">
        <v>0</v>
      </c>
      <c r="D6" s="11"/>
      <c r="E6" s="7"/>
      <c r="F6" s="11"/>
      <c r="G6" s="107"/>
      <c r="H6" s="107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158"/>
      <c r="H7" s="158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62"/>
      <c r="C8" s="63"/>
      <c r="D8" s="63"/>
      <c r="E8" s="63"/>
      <c r="F8" s="63"/>
      <c r="G8" s="171" t="s">
        <v>51</v>
      </c>
      <c r="H8" s="171"/>
      <c r="I8" s="171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171" t="s">
        <v>55</v>
      </c>
      <c r="AD8" s="171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129">
        <f>$C$1</f>
        <v>2002</v>
      </c>
      <c r="H9" s="129">
        <f>$C$2</f>
        <v>2012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105"/>
      <c r="H10" s="105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116"/>
      <c r="C11" s="117"/>
      <c r="D11" s="105"/>
      <c r="E11" s="105"/>
      <c r="F11" s="105"/>
      <c r="G11" s="105" t="str">
        <f>CONCATENATE($C6,"_",$C7,"_",G9)</f>
        <v>0_1_2002</v>
      </c>
      <c r="H11" s="105" t="str">
        <f>CONCATENATE($C6,"_",$C7,"_",H9)</f>
        <v>0_1_2012</v>
      </c>
      <c r="I11" s="117"/>
      <c r="J11" s="105"/>
      <c r="K11" s="105"/>
      <c r="L11" s="105"/>
      <c r="M11" s="105" t="str">
        <f>IF($G9+M10&gt;$H9,0,CONCATENATE($C6,"_",$C7,"_",$G9+M10))</f>
        <v>0_1_2003</v>
      </c>
      <c r="N11" s="105" t="str">
        <f t="shared" ref="N11:AB11" si="0">IF($G9+N10&gt;$H9,0,CONCATENATE($C6,"_",$C7,"_",$G9+N10))</f>
        <v>0_1_2004</v>
      </c>
      <c r="O11" s="105" t="str">
        <f t="shared" si="0"/>
        <v>0_1_2005</v>
      </c>
      <c r="P11" s="105" t="str">
        <f t="shared" si="0"/>
        <v>0_1_2006</v>
      </c>
      <c r="Q11" s="105" t="str">
        <f t="shared" si="0"/>
        <v>0_1_2007</v>
      </c>
      <c r="R11" s="105" t="str">
        <f t="shared" si="0"/>
        <v>0_1_2008</v>
      </c>
      <c r="S11" s="105" t="str">
        <f t="shared" si="0"/>
        <v>0_1_2009</v>
      </c>
      <c r="T11" s="105" t="str">
        <f t="shared" si="0"/>
        <v>0_1_2010</v>
      </c>
      <c r="U11" s="105" t="str">
        <f t="shared" si="0"/>
        <v>0_1_2011</v>
      </c>
      <c r="V11" s="105" t="str">
        <f t="shared" si="0"/>
        <v>0_1_2012</v>
      </c>
      <c r="W11" s="105">
        <f t="shared" si="0"/>
        <v>0</v>
      </c>
      <c r="X11" s="105">
        <f t="shared" si="0"/>
        <v>0</v>
      </c>
      <c r="Y11" s="105">
        <f t="shared" si="0"/>
        <v>0</v>
      </c>
      <c r="Z11" s="105">
        <f t="shared" si="0"/>
        <v>0</v>
      </c>
      <c r="AA11" s="105">
        <f t="shared" si="0"/>
        <v>0</v>
      </c>
      <c r="AB11" s="105">
        <f t="shared" si="0"/>
        <v>0</v>
      </c>
      <c r="AC11" s="105"/>
      <c r="AD11" s="105"/>
    </row>
    <row r="12" spans="1:31" hidden="1" x14ac:dyDescent="0.25">
      <c r="B12" s="116"/>
      <c r="C12" s="117"/>
      <c r="D12" s="105"/>
      <c r="E12" s="105"/>
      <c r="F12" s="105" t="s">
        <v>23</v>
      </c>
      <c r="G12" s="118"/>
      <c r="H12" s="118"/>
      <c r="I12" s="117"/>
      <c r="J12" s="105"/>
      <c r="K12" s="105"/>
      <c r="L12" s="105" t="s">
        <v>23</v>
      </c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94</v>
      </c>
      <c r="E13" s="119"/>
      <c r="F13" s="105">
        <f>MATCH($D13,FAC_TOTALS_APTA!$A$2:$BR$2,)</f>
        <v>12</v>
      </c>
      <c r="G13" s="118">
        <f>VLOOKUP(G11,FAC_TOTALS_APTA!$A$4:$BR$126,$F13,FALSE)</f>
        <v>69431799.636510193</v>
      </c>
      <c r="H13" s="118">
        <f>VLOOKUP(H11,FAC_TOTALS_APTA!$A$4:$BR$126,$F13,FALSE)</f>
        <v>63654979.010831997</v>
      </c>
      <c r="I13" s="120">
        <f>IFERROR(H13/G13-1,"-")</f>
        <v>-8.3201366750120909E-2</v>
      </c>
      <c r="J13" s="121" t="str">
        <f>IF(C13="Log","_log","")</f>
        <v>_log</v>
      </c>
      <c r="K13" s="121" t="str">
        <f>CONCATENATE(D13,J13,"_FAC")</f>
        <v>VRM_ADJ_HINY_log_FAC</v>
      </c>
      <c r="L13" s="105">
        <f>MATCH($K13,FAC_TOTALS_APTA!$A$2:$BP$2,)</f>
        <v>31</v>
      </c>
      <c r="M13" s="118">
        <f>IF(M11=0,0,VLOOKUP(M11,FAC_TOTALS_APTA!$A$4:$BR$126,$L13,FALSE))</f>
        <v>-2143403.83986163</v>
      </c>
      <c r="N13" s="118">
        <f>IF(N11=0,0,VLOOKUP(N11,FAC_TOTALS_APTA!$A$4:$BR$126,$L13,FALSE))</f>
        <v>33556485.647141203</v>
      </c>
      <c r="O13" s="118">
        <f>IF(O11=0,0,VLOOKUP(O11,FAC_TOTALS_APTA!$A$4:$BR$126,$L13,FALSE))</f>
        <v>-26415282.293777499</v>
      </c>
      <c r="P13" s="118">
        <f>IF(P11=0,0,VLOOKUP(P11,FAC_TOTALS_APTA!$A$4:$BR$126,$L13,FALSE))</f>
        <v>-6239254.1319860704</v>
      </c>
      <c r="Q13" s="118">
        <f>IF(Q11=0,0,VLOOKUP(Q11,FAC_TOTALS_APTA!$A$4:$BR$126,$L13,FALSE))</f>
        <v>28082580.206707802</v>
      </c>
      <c r="R13" s="118">
        <f>IF(R11=0,0,VLOOKUP(R11,FAC_TOTALS_APTA!$A$4:$BR$126,$L13,FALSE))</f>
        <v>13376187.018484</v>
      </c>
      <c r="S13" s="118">
        <f>IF(S11=0,0,VLOOKUP(S11,FAC_TOTALS_APTA!$A$4:$BR$126,$L13,FALSE))</f>
        <v>-17907238.050500099</v>
      </c>
      <c r="T13" s="118">
        <f>IF(T11=0,0,VLOOKUP(T11,FAC_TOTALS_APTA!$A$4:$BR$126,$L13,FALSE))</f>
        <v>-78220386.208347306</v>
      </c>
      <c r="U13" s="118">
        <f>IF(U11=0,0,VLOOKUP(U11,FAC_TOTALS_APTA!$A$4:$BR$126,$L13,FALSE))</f>
        <v>-52295005.064715803</v>
      </c>
      <c r="V13" s="118">
        <f>IF(V11=0,0,VLOOKUP(V11,FAC_TOTALS_APTA!$A$4:$BR$126,$L13,FALSE))</f>
        <v>-20212795.993450101</v>
      </c>
      <c r="W13" s="118">
        <f>IF(W11=0,0,VLOOKUP(W11,FAC_TOTALS_APTA!$A$4:$BR$126,$L13,FALSE))</f>
        <v>0</v>
      </c>
      <c r="X13" s="118">
        <f>IF(X11=0,0,VLOOKUP(X11,FAC_TOTALS_APTA!$A$4:$BR$126,$L13,FALSE))</f>
        <v>0</v>
      </c>
      <c r="Y13" s="118">
        <f>IF(Y11=0,0,VLOOKUP(Y11,FAC_TOTALS_APTA!$A$4:$BR$126,$L13,FALSE))</f>
        <v>0</v>
      </c>
      <c r="Z13" s="118">
        <f>IF(Z11=0,0,VLOOKUP(Z11,FAC_TOTALS_APTA!$A$4:$BR$126,$L13,FALSE))</f>
        <v>0</v>
      </c>
      <c r="AA13" s="118">
        <f>IF(AA11=0,0,VLOOKUP(AA11,FAC_TOTALS_APTA!$A$4:$BR$126,$L13,FALSE))</f>
        <v>0</v>
      </c>
      <c r="AB13" s="118">
        <f>IF(AB11=0,0,VLOOKUP(AB11,FAC_TOTALS_APTA!$A$4:$BR$126,$L13,FALSE))</f>
        <v>0</v>
      </c>
      <c r="AC13" s="122">
        <f>SUM(M13:AB13)</f>
        <v>-128418112.71030551</v>
      </c>
      <c r="AD13" s="123">
        <f>AC13/G28</f>
        <v>-5.7904694809815326E-2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78</v>
      </c>
      <c r="E14" s="119"/>
      <c r="F14" s="105">
        <f>MATCH($D14,FAC_TOTALS_APTA!$A$2:$BR$2,)</f>
        <v>14</v>
      </c>
      <c r="G14" s="124">
        <f>VLOOKUP(G11,FAC_TOTALS_APTA!$A$4:$BR$126,$F14,FALSE)</f>
        <v>0.91027864284140703</v>
      </c>
      <c r="H14" s="124">
        <f>VLOOKUP(H11,FAC_TOTALS_APTA!$A$4:$BR$126,$F14,FALSE)</f>
        <v>1.03319372827068</v>
      </c>
      <c r="I14" s="120">
        <f t="shared" ref="I14:I25" si="1">IFERROR(H14/G14-1,"-")</f>
        <v>0.13503017608498125</v>
      </c>
      <c r="J14" s="121" t="str">
        <f t="shared" ref="J14:J25" si="2">IF(C14="Log","_log","")</f>
        <v>_log</v>
      </c>
      <c r="K14" s="121" t="str">
        <f t="shared" ref="K14:K26" si="3">CONCATENATE(D14,J14,"_FAC")</f>
        <v>FARE_per_UPT_cleaned_2018_HINY_log_FAC</v>
      </c>
      <c r="L14" s="105">
        <f>MATCH($K14,FAC_TOTALS_APTA!$A$2:$BP$2,)</f>
        <v>33</v>
      </c>
      <c r="M14" s="118">
        <f>IF(M11=0,0,VLOOKUP(M11,FAC_TOTALS_APTA!$A$4:$BR$126,$L14,FALSE))</f>
        <v>-1314696.7041670899</v>
      </c>
      <c r="N14" s="118">
        <f>IF(N11=0,0,VLOOKUP(N11,FAC_TOTALS_APTA!$A$4:$BR$126,$L14,FALSE))</f>
        <v>7798913.9467755901</v>
      </c>
      <c r="O14" s="118">
        <f>IF(O11=0,0,VLOOKUP(O11,FAC_TOTALS_APTA!$A$4:$BR$126,$L14,FALSE))</f>
        <v>-3810938.5089453999</v>
      </c>
      <c r="P14" s="118">
        <f>IF(P11=0,0,VLOOKUP(P11,FAC_TOTALS_APTA!$A$4:$BR$126,$L14,FALSE))</f>
        <v>2606268.5458943499</v>
      </c>
      <c r="Q14" s="118">
        <f>IF(Q11=0,0,VLOOKUP(Q11,FAC_TOTALS_APTA!$A$4:$BR$126,$L14,FALSE))</f>
        <v>-6686169.5608775401</v>
      </c>
      <c r="R14" s="118">
        <f>IF(R11=0,0,VLOOKUP(R11,FAC_TOTALS_APTA!$A$4:$BR$126,$L14,FALSE))</f>
        <v>4874783.96775728</v>
      </c>
      <c r="S14" s="118">
        <f>IF(S11=0,0,VLOOKUP(S11,FAC_TOTALS_APTA!$A$4:$BR$126,$L14,FALSE))</f>
        <v>-24948903.944958098</v>
      </c>
      <c r="T14" s="118">
        <f>IF(T11=0,0,VLOOKUP(T11,FAC_TOTALS_APTA!$A$4:$BR$126,$L14,FALSE))</f>
        <v>-4488915.3169179196</v>
      </c>
      <c r="U14" s="118">
        <f>IF(U11=0,0,VLOOKUP(U11,FAC_TOTALS_APTA!$A$4:$BR$126,$L14,FALSE))</f>
        <v>-4879176.6823611902</v>
      </c>
      <c r="V14" s="118">
        <f>IF(V11=0,0,VLOOKUP(V11,FAC_TOTALS_APTA!$A$4:$BR$126,$L14,FALSE))</f>
        <v>122005.408004547</v>
      </c>
      <c r="W14" s="118">
        <f>IF(W11=0,0,VLOOKUP(W11,FAC_TOTALS_APTA!$A$4:$BR$126,$L14,FALSE))</f>
        <v>0</v>
      </c>
      <c r="X14" s="118">
        <f>IF(X11=0,0,VLOOKUP(X11,FAC_TOTALS_APTA!$A$4:$BR$126,$L14,FALSE))</f>
        <v>0</v>
      </c>
      <c r="Y14" s="118">
        <f>IF(Y11=0,0,VLOOKUP(Y11,FAC_TOTALS_APTA!$A$4:$BR$126,$L14,FALSE))</f>
        <v>0</v>
      </c>
      <c r="Z14" s="118">
        <f>IF(Z11=0,0,VLOOKUP(Z11,FAC_TOTALS_APTA!$A$4:$BR$126,$L14,FALSE))</f>
        <v>0</v>
      </c>
      <c r="AA14" s="118">
        <f>IF(AA11=0,0,VLOOKUP(AA11,FAC_TOTALS_APTA!$A$4:$BR$126,$L14,FALSE))</f>
        <v>0</v>
      </c>
      <c r="AB14" s="118">
        <f>IF(AB11=0,0,VLOOKUP(AB11,FAC_TOTALS_APTA!$A$4:$BR$126,$L14,FALSE))</f>
        <v>0</v>
      </c>
      <c r="AC14" s="122">
        <f t="shared" ref="AC14:AC25" si="4">SUM(M14:AB14)</f>
        <v>-30726828.849795468</v>
      </c>
      <c r="AD14" s="123">
        <f>AC14/G28</f>
        <v>-1.3854958692895143E-2</v>
      </c>
      <c r="AE14" s="7"/>
    </row>
    <row r="15" spans="1:31" s="14" customFormat="1" x14ac:dyDescent="0.25">
      <c r="A15" s="7"/>
      <c r="B15" s="116" t="s">
        <v>90</v>
      </c>
      <c r="C15" s="117"/>
      <c r="D15" s="105" t="s">
        <v>81</v>
      </c>
      <c r="E15" s="119"/>
      <c r="F15" s="105">
        <f>MATCH($D15,FAC_TOTALS_APTA!$A$2:$BR$2,)</f>
        <v>24</v>
      </c>
      <c r="G15" s="118">
        <f>VLOOKUP(G11,FAC_TOTALS_APTA!$A$4:$BR$126,$F15,FALSE)</f>
        <v>0</v>
      </c>
      <c r="H15" s="118">
        <f>VLOOKUP(H11,FAC_TOTALS_APTA!$A$4:$BR$126,$F15,FALSE)</f>
        <v>0</v>
      </c>
      <c r="I15" s="120" t="str">
        <f>IFERROR(H15/G15-1,"-")</f>
        <v>-</v>
      </c>
      <c r="J15" s="121" t="str">
        <f t="shared" ref="J15" si="5">IF(C15="Log","_log","")</f>
        <v/>
      </c>
      <c r="K15" s="121" t="str">
        <f t="shared" ref="K15" si="6">CONCATENATE(D15,J15,"_FAC")</f>
        <v>RESTRUCTURE_FAC</v>
      </c>
      <c r="L15" s="105">
        <f>MATCH($K15,FAC_TOTALS_APTA!$A$2:$BP$2,)</f>
        <v>43</v>
      </c>
      <c r="M15" s="118">
        <f>IF(M11=0,0,VLOOKUP(M11,FAC_TOTALS_APTA!$A$4:$BR$126,$L15,FALSE))</f>
        <v>0</v>
      </c>
      <c r="N15" s="118">
        <f>IF(N11=0,0,VLOOKUP(N11,FAC_TOTALS_APTA!$A$4:$BR$126,$L15,FALSE))</f>
        <v>0</v>
      </c>
      <c r="O15" s="118">
        <f>IF(O11=0,0,VLOOKUP(O11,FAC_TOTALS_APTA!$A$4:$BR$126,$L15,FALSE))</f>
        <v>0</v>
      </c>
      <c r="P15" s="118">
        <f>IF(P11=0,0,VLOOKUP(P11,FAC_TOTALS_APTA!$A$4:$BR$126,$L15,FALSE))</f>
        <v>0</v>
      </c>
      <c r="Q15" s="118">
        <f>IF(Q11=0,0,VLOOKUP(Q11,FAC_TOTALS_APTA!$A$4:$BR$126,$L15,FALSE))</f>
        <v>0</v>
      </c>
      <c r="R15" s="118">
        <f>IF(R11=0,0,VLOOKUP(R11,FAC_TOTALS_APTA!$A$4:$BR$126,$L15,FALSE))</f>
        <v>0</v>
      </c>
      <c r="S15" s="118">
        <f>IF(S11=0,0,VLOOKUP(S11,FAC_TOTALS_APTA!$A$4:$BR$126,$L15,FALSE))</f>
        <v>0</v>
      </c>
      <c r="T15" s="118">
        <f>IF(T11=0,0,VLOOKUP(T11,FAC_TOTALS_APTA!$A$4:$BR$126,$L15,FALSE))</f>
        <v>0</v>
      </c>
      <c r="U15" s="118">
        <f>IF(U11=0,0,VLOOKUP(U11,FAC_TOTALS_APTA!$A$4:$BR$126,$L15,FALSE))</f>
        <v>0</v>
      </c>
      <c r="V15" s="118">
        <f>IF(V11=0,0,VLOOKUP(V11,FAC_TOTALS_APTA!$A$4:$BR$126,$L15,FALSE))</f>
        <v>0</v>
      </c>
      <c r="W15" s="118">
        <f>IF(W11=0,0,VLOOKUP(W11,FAC_TOTALS_APTA!$A$4:$BR$126,$L15,FALSE))</f>
        <v>0</v>
      </c>
      <c r="X15" s="118">
        <f>IF(X11=0,0,VLOOKUP(X11,FAC_TOTALS_APTA!$A$4:$BR$126,$L15,FALSE))</f>
        <v>0</v>
      </c>
      <c r="Y15" s="118">
        <f>IF(Y11=0,0,VLOOKUP(Y11,FAC_TOTALS_APTA!$A$4:$BR$126,$L15,FALSE))</f>
        <v>0</v>
      </c>
      <c r="Z15" s="118">
        <f>IF(Z11=0,0,VLOOKUP(Z11,FAC_TOTALS_APTA!$A$4:$BR$126,$L15,FALSE))</f>
        <v>0</v>
      </c>
      <c r="AA15" s="118">
        <f>IF(AA11=0,0,VLOOKUP(AA11,FAC_TOTALS_APTA!$A$4:$BR$126,$L15,FALSE))</f>
        <v>0</v>
      </c>
      <c r="AB15" s="118">
        <f>IF(AB11=0,0,VLOOKUP(AB11,FAC_TOTALS_APTA!$A$4:$BR$126,$L15,FALSE))</f>
        <v>0</v>
      </c>
      <c r="AC15" s="122">
        <f t="shared" ref="AC15" si="7">SUM(M15:AB15)</f>
        <v>0</v>
      </c>
      <c r="AD15" s="123">
        <f>AC15/G28</f>
        <v>0</v>
      </c>
      <c r="AE15" s="7"/>
    </row>
    <row r="16" spans="1:31" s="14" customFormat="1" x14ac:dyDescent="0.25">
      <c r="A16" s="7"/>
      <c r="B16" s="116" t="s">
        <v>93</v>
      </c>
      <c r="C16" s="117"/>
      <c r="D16" s="105" t="s">
        <v>80</v>
      </c>
      <c r="E16" s="119"/>
      <c r="F16" s="105">
        <f>MATCH($D16,FAC_TOTALS_APTA!$A$2:$BR$2,)</f>
        <v>23</v>
      </c>
      <c r="G16" s="118">
        <f>VLOOKUP(G11,FAC_TOTALS_APTA!$A$4:$BR$126,$F16,FALSE)</f>
        <v>0</v>
      </c>
      <c r="H16" s="118">
        <f>VLOOKUP(H11,FAC_TOTALS_APTA!$A$4:$BR$126,$F16,FALSE)</f>
        <v>0</v>
      </c>
      <c r="I16" s="120" t="str">
        <f>IFERROR(H16/G16-1,"-")</f>
        <v>-</v>
      </c>
      <c r="J16" s="121" t="str">
        <f t="shared" ref="J16" si="8">IF(C16="Log","_log","")</f>
        <v/>
      </c>
      <c r="K16" s="121" t="str">
        <f t="shared" ref="K16" si="9">CONCATENATE(D16,J16,"_FAC")</f>
        <v>MAINTENANCE_WMATA_FAC</v>
      </c>
      <c r="L16" s="105">
        <f>MATCH($K16,FAC_TOTALS_APTA!$A$2:$BP$2,)</f>
        <v>42</v>
      </c>
      <c r="M16" s="118">
        <f>IF(M12=0,0,VLOOKUP(M12,FAC_TOTALS_APTA!$A$4:$BR$126,$L16,FALSE))</f>
        <v>0</v>
      </c>
      <c r="N16" s="118">
        <f>IF(N12=0,0,VLOOKUP(N12,FAC_TOTALS_APTA!$A$4:$BR$126,$L16,FALSE))</f>
        <v>0</v>
      </c>
      <c r="O16" s="118">
        <f>IF(O12=0,0,VLOOKUP(O12,FAC_TOTALS_APTA!$A$4:$BR$126,$L16,FALSE))</f>
        <v>0</v>
      </c>
      <c r="P16" s="118">
        <f>IF(P12=0,0,VLOOKUP(P12,FAC_TOTALS_APTA!$A$4:$BR$126,$L16,FALSE))</f>
        <v>0</v>
      </c>
      <c r="Q16" s="118">
        <f>IF(Q12=0,0,VLOOKUP(Q12,FAC_TOTALS_APTA!$A$4:$BR$126,$L16,FALSE))</f>
        <v>0</v>
      </c>
      <c r="R16" s="118">
        <f>IF(R12=0,0,VLOOKUP(R12,FAC_TOTALS_APTA!$A$4:$BR$126,$L16,FALSE))</f>
        <v>0</v>
      </c>
      <c r="S16" s="118">
        <f>IF(S12=0,0,VLOOKUP(S12,FAC_TOTALS_APTA!$A$4:$BR$126,$L16,FALSE))</f>
        <v>0</v>
      </c>
      <c r="T16" s="118">
        <f>IF(T12=0,0,VLOOKUP(T12,FAC_TOTALS_APTA!$A$4:$BR$126,$L16,FALSE))</f>
        <v>0</v>
      </c>
      <c r="U16" s="118">
        <f>IF(U12=0,0,VLOOKUP(U12,FAC_TOTALS_APTA!$A$4:$BR$126,$L16,FALSE))</f>
        <v>0</v>
      </c>
      <c r="V16" s="118">
        <f>IF(V12=0,0,VLOOKUP(V12,FAC_TOTALS_APTA!$A$4:$BR$126,$L16,FALSE))</f>
        <v>0</v>
      </c>
      <c r="W16" s="118">
        <f>IF(W12=0,0,VLOOKUP(W12,FAC_TOTALS_APTA!$A$4:$BR$126,$L16,FALSE))</f>
        <v>0</v>
      </c>
      <c r="X16" s="118">
        <f>IF(X12=0,0,VLOOKUP(X12,FAC_TOTALS_APTA!$A$4:$BR$126,$L16,FALSE))</f>
        <v>0</v>
      </c>
      <c r="Y16" s="118">
        <f>IF(Y12=0,0,VLOOKUP(Y12,FAC_TOTALS_APTA!$A$4:$BR$126,$L16,FALSE))</f>
        <v>0</v>
      </c>
      <c r="Z16" s="118">
        <f>IF(Z12=0,0,VLOOKUP(Z12,FAC_TOTALS_APTA!$A$4:$BR$126,$L16,FALSE))</f>
        <v>0</v>
      </c>
      <c r="AA16" s="118">
        <f>IF(AA12=0,0,VLOOKUP(AA12,FAC_TOTALS_APTA!$A$4:$BR$126,$L16,FALSE))</f>
        <v>0</v>
      </c>
      <c r="AB16" s="118">
        <f>IF(AB12=0,0,VLOOKUP(AB12,FAC_TOTALS_APTA!$A$4:$BR$126,$L16,FALSE))</f>
        <v>0</v>
      </c>
      <c r="AC16" s="122">
        <f t="shared" ref="AC16" si="10">SUM(M16:AB16)</f>
        <v>0</v>
      </c>
      <c r="AD16" s="123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119"/>
      <c r="F17" s="105">
        <f>MATCH($D17,FAC_TOTALS_APTA!$A$2:$BR$2,)</f>
        <v>16</v>
      </c>
      <c r="G17" s="118">
        <f>VLOOKUP(G11,FAC_TOTALS_APTA!$A$4:$BR$126,$F17,FALSE)</f>
        <v>9573567.1438265797</v>
      </c>
      <c r="H17" s="118">
        <f>VLOOKUP(H11,FAC_TOTALS_APTA!$A$4:$BR$126,$F17,FALSE)</f>
        <v>10106162.1305601</v>
      </c>
      <c r="I17" s="120">
        <f t="shared" si="1"/>
        <v>5.5631822363825911E-2</v>
      </c>
      <c r="J17" s="121" t="str">
        <f t="shared" si="2"/>
        <v>_log</v>
      </c>
      <c r="K17" s="121" t="str">
        <f t="shared" si="3"/>
        <v>POP_EMP_log_FAC</v>
      </c>
      <c r="L17" s="105">
        <f>MATCH($K17,FAC_TOTALS_APTA!$A$2:$BP$2,)</f>
        <v>35</v>
      </c>
      <c r="M17" s="118">
        <f>IF(M11=0,0,VLOOKUP(M11,FAC_TOTALS_APTA!$A$4:$BR$126,$L17,FALSE))</f>
        <v>8418523.11271777</v>
      </c>
      <c r="N17" s="118">
        <f>IF(N11=0,0,VLOOKUP(N11,FAC_TOTALS_APTA!$A$4:$BR$126,$L17,FALSE))</f>
        <v>9994972.2836631592</v>
      </c>
      <c r="O17" s="118">
        <f>IF(O11=0,0,VLOOKUP(O11,FAC_TOTALS_APTA!$A$4:$BR$126,$L17,FALSE))</f>
        <v>11534204.658762701</v>
      </c>
      <c r="P17" s="118">
        <f>IF(P11=0,0,VLOOKUP(P11,FAC_TOTALS_APTA!$A$4:$BR$126,$L17,FALSE))</f>
        <v>15625072.0928152</v>
      </c>
      <c r="Q17" s="118">
        <f>IF(Q11=0,0,VLOOKUP(Q11,FAC_TOTALS_APTA!$A$4:$BR$126,$L17,FALSE))</f>
        <v>4307132.4736262504</v>
      </c>
      <c r="R17" s="118">
        <f>IF(R11=0,0,VLOOKUP(R11,FAC_TOTALS_APTA!$A$4:$BR$126,$L17,FALSE))</f>
        <v>2848148.7507937802</v>
      </c>
      <c r="S17" s="118">
        <f>IF(S11=0,0,VLOOKUP(S11,FAC_TOTALS_APTA!$A$4:$BR$126,$L17,FALSE))</f>
        <v>-2694723.5612985501</v>
      </c>
      <c r="T17" s="118">
        <f>IF(T11=0,0,VLOOKUP(T11,FAC_TOTALS_APTA!$A$4:$BR$126,$L17,FALSE))</f>
        <v>308141.14663347602</v>
      </c>
      <c r="U17" s="118">
        <f>IF(U11=0,0,VLOOKUP(U11,FAC_TOTALS_APTA!$A$4:$BR$126,$L17,FALSE))</f>
        <v>5691619.1770178797</v>
      </c>
      <c r="V17" s="118">
        <f>IF(V11=0,0,VLOOKUP(V11,FAC_TOTALS_APTA!$A$4:$BR$126,$L17,FALSE))</f>
        <v>7189409.7836258998</v>
      </c>
      <c r="W17" s="118">
        <f>IF(W11=0,0,VLOOKUP(W11,FAC_TOTALS_APTA!$A$4:$BR$126,$L17,FALSE))</f>
        <v>0</v>
      </c>
      <c r="X17" s="118">
        <f>IF(X11=0,0,VLOOKUP(X11,FAC_TOTALS_APTA!$A$4:$BR$126,$L17,FALSE))</f>
        <v>0</v>
      </c>
      <c r="Y17" s="118">
        <f>IF(Y11=0,0,VLOOKUP(Y11,FAC_TOTALS_APTA!$A$4:$BR$126,$L17,FALSE))</f>
        <v>0</v>
      </c>
      <c r="Z17" s="118">
        <f>IF(Z11=0,0,VLOOKUP(Z11,FAC_TOTALS_APTA!$A$4:$BR$126,$L17,FALSE))</f>
        <v>0</v>
      </c>
      <c r="AA17" s="118">
        <f>IF(AA11=0,0,VLOOKUP(AA11,FAC_TOTALS_APTA!$A$4:$BR$126,$L17,FALSE))</f>
        <v>0</v>
      </c>
      <c r="AB17" s="118">
        <f>IF(AB11=0,0,VLOOKUP(AB11,FAC_TOTALS_APTA!$A$4:$BR$126,$L17,FALSE))</f>
        <v>0</v>
      </c>
      <c r="AC17" s="122">
        <f t="shared" si="4"/>
        <v>63222499.918357566</v>
      </c>
      <c r="AD17" s="123">
        <f>AC17/G28</f>
        <v>2.8507501672638155E-2</v>
      </c>
      <c r="AE17" s="7"/>
    </row>
    <row r="18" spans="1:31" s="14" customFormat="1" x14ac:dyDescent="0.25">
      <c r="A18" s="7"/>
      <c r="B18" s="26" t="s">
        <v>74</v>
      </c>
      <c r="C18" s="117"/>
      <c r="D18" s="105" t="s">
        <v>73</v>
      </c>
      <c r="E18" s="119"/>
      <c r="F18" s="105">
        <f>MATCH($D18,FAC_TOTALS_APTA!$A$2:$BR$2,)</f>
        <v>17</v>
      </c>
      <c r="G18" s="124">
        <f>VLOOKUP(G11,FAC_TOTALS_APTA!$A$4:$BR$126,$F18,FALSE)</f>
        <v>0.56791506562331096</v>
      </c>
      <c r="H18" s="124">
        <f>VLOOKUP(H11,FAC_TOTALS_APTA!$A$4:$BR$126,$F18,FALSE)</f>
        <v>0.55566673939080602</v>
      </c>
      <c r="I18" s="120">
        <f t="shared" si="1"/>
        <v>-2.1567179625815891E-2</v>
      </c>
      <c r="J18" s="121" t="str">
        <f t="shared" si="2"/>
        <v/>
      </c>
      <c r="K18" s="121" t="str">
        <f t="shared" si="3"/>
        <v>TSD_POP_EMP_PCT_FAC</v>
      </c>
      <c r="L18" s="105">
        <f>MATCH($K18,FAC_TOTALS_APTA!$A$2:$BP$2,)</f>
        <v>36</v>
      </c>
      <c r="M18" s="118">
        <f>IF(M11=0,0,VLOOKUP(M11,FAC_TOTALS_APTA!$A$4:$BR$126,$L18,FALSE))</f>
        <v>-3807022.5571568599</v>
      </c>
      <c r="N18" s="118">
        <f>IF(N11=0,0,VLOOKUP(N11,FAC_TOTALS_APTA!$A$4:$BR$126,$L18,FALSE))</f>
        <v>-2095272.5164614499</v>
      </c>
      <c r="O18" s="118">
        <f>IF(O11=0,0,VLOOKUP(O11,FAC_TOTALS_APTA!$A$4:$BR$126,$L18,FALSE))</f>
        <v>-1540835.7999384899</v>
      </c>
      <c r="P18" s="118">
        <f>IF(P11=0,0,VLOOKUP(P11,FAC_TOTALS_APTA!$A$4:$BR$126,$L18,FALSE))</f>
        <v>-461803.66066753102</v>
      </c>
      <c r="Q18" s="118">
        <f>IF(Q11=0,0,VLOOKUP(Q11,FAC_TOTALS_APTA!$A$4:$BR$126,$L18,FALSE))</f>
        <v>-7068555.7457834799</v>
      </c>
      <c r="R18" s="118">
        <f>IF(R11=0,0,VLOOKUP(R11,FAC_TOTALS_APTA!$A$4:$BR$126,$L18,FALSE))</f>
        <v>3251874.05949208</v>
      </c>
      <c r="S18" s="118">
        <f>IF(S11=0,0,VLOOKUP(S11,FAC_TOTALS_APTA!$A$4:$BR$126,$L18,FALSE))</f>
        <v>2919268.98363382</v>
      </c>
      <c r="T18" s="118">
        <f>IF(T11=0,0,VLOOKUP(T11,FAC_TOTALS_APTA!$A$4:$BR$126,$L18,FALSE))</f>
        <v>3708653.78875269</v>
      </c>
      <c r="U18" s="118">
        <f>IF(U11=0,0,VLOOKUP(U11,FAC_TOTALS_APTA!$A$4:$BR$126,$L18,FALSE))</f>
        <v>-4509235.9070928898</v>
      </c>
      <c r="V18" s="118">
        <f>IF(V11=0,0,VLOOKUP(V11,FAC_TOTALS_APTA!$A$4:$BR$126,$L18,FALSE))</f>
        <v>-4064096.1242859801</v>
      </c>
      <c r="W18" s="118">
        <f>IF(W11=0,0,VLOOKUP(W11,FAC_TOTALS_APTA!$A$4:$BR$126,$L18,FALSE))</f>
        <v>0</v>
      </c>
      <c r="X18" s="118">
        <f>IF(X11=0,0,VLOOKUP(X11,FAC_TOTALS_APTA!$A$4:$BR$126,$L18,FALSE))</f>
        <v>0</v>
      </c>
      <c r="Y18" s="118">
        <f>IF(Y11=0,0,VLOOKUP(Y11,FAC_TOTALS_APTA!$A$4:$BR$126,$L18,FALSE))</f>
        <v>0</v>
      </c>
      <c r="Z18" s="118">
        <f>IF(Z11=0,0,VLOOKUP(Z11,FAC_TOTALS_APTA!$A$4:$BR$126,$L18,FALSE))</f>
        <v>0</v>
      </c>
      <c r="AA18" s="118">
        <f>IF(AA11=0,0,VLOOKUP(AA11,FAC_TOTALS_APTA!$A$4:$BR$126,$L18,FALSE))</f>
        <v>0</v>
      </c>
      <c r="AB18" s="118">
        <f>IF(AB11=0,0,VLOOKUP(AB11,FAC_TOTALS_APTA!$A$4:$BR$126,$L18,FALSE))</f>
        <v>0</v>
      </c>
      <c r="AC18" s="122">
        <f t="shared" si="4"/>
        <v>-13667025.479508091</v>
      </c>
      <c r="AD18" s="123">
        <f>AC18/G28</f>
        <v>-6.1625647865900897E-3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96</v>
      </c>
      <c r="E19" s="119"/>
      <c r="F19" s="105">
        <f>MATCH($D19,FAC_TOTALS_APTA!$A$2:$BR$2,)</f>
        <v>18</v>
      </c>
      <c r="G19" s="126">
        <f>VLOOKUP(G11,FAC_TOTALS_APTA!$A$4:$BR$126,$F19,FALSE)</f>
        <v>1.99892297215457</v>
      </c>
      <c r="H19" s="126">
        <f>VLOOKUP(H11,FAC_TOTALS_APTA!$A$4:$BR$126,$F19,FALSE)</f>
        <v>4.1402142572755398</v>
      </c>
      <c r="I19" s="120">
        <f t="shared" si="1"/>
        <v>1.0712225107968747</v>
      </c>
      <c r="J19" s="121" t="str">
        <f t="shared" si="2"/>
        <v>_log</v>
      </c>
      <c r="K19" s="121" t="str">
        <f t="shared" si="3"/>
        <v>GAS_PRICE_2018_HINY_log_FAC</v>
      </c>
      <c r="L19" s="105">
        <f>MATCH($K19,FAC_TOTALS_APTA!$A$2:$BP$2,)</f>
        <v>37</v>
      </c>
      <c r="M19" s="118">
        <f>IF(M11=0,0,VLOOKUP(M11,FAC_TOTALS_APTA!$A$4:$BR$126,$L19,FALSE))</f>
        <v>2160854.2447290001</v>
      </c>
      <c r="N19" s="118">
        <f>IF(N11=0,0,VLOOKUP(N11,FAC_TOTALS_APTA!$A$4:$BR$126,$L19,FALSE))</f>
        <v>1952785.4183757899</v>
      </c>
      <c r="O19" s="118">
        <f>IF(O11=0,0,VLOOKUP(O11,FAC_TOTALS_APTA!$A$4:$BR$126,$L19,FALSE))</f>
        <v>2842657.1735216398</v>
      </c>
      <c r="P19" s="118">
        <f>IF(P11=0,0,VLOOKUP(P11,FAC_TOTALS_APTA!$A$4:$BR$126,$L19,FALSE))</f>
        <v>1794414.79524883</v>
      </c>
      <c r="Q19" s="118">
        <f>IF(Q11=0,0,VLOOKUP(Q11,FAC_TOTALS_APTA!$A$4:$BR$126,$L19,FALSE))</f>
        <v>1027159.92437903</v>
      </c>
      <c r="R19" s="118">
        <f>IF(R11=0,0,VLOOKUP(R11,FAC_TOTALS_APTA!$A$4:$BR$126,$L19,FALSE))</f>
        <v>2345442.1736169802</v>
      </c>
      <c r="S19" s="118">
        <f>IF(S11=0,0,VLOOKUP(S11,FAC_TOTALS_APTA!$A$4:$BR$126,$L19,FALSE))</f>
        <v>-6398104.4347814098</v>
      </c>
      <c r="T19" s="118">
        <f>IF(T11=0,0,VLOOKUP(T11,FAC_TOTALS_APTA!$A$4:$BR$126,$L19,FALSE))</f>
        <v>2819194.65332497</v>
      </c>
      <c r="U19" s="118">
        <f>IF(U11=0,0,VLOOKUP(U11,FAC_TOTALS_APTA!$A$4:$BR$126,$L19,FALSE))</f>
        <v>3859348.5558719598</v>
      </c>
      <c r="V19" s="118">
        <f>IF(V11=0,0,VLOOKUP(V11,FAC_TOTALS_APTA!$A$4:$BR$126,$L19,FALSE))</f>
        <v>223740.29121155301</v>
      </c>
      <c r="W19" s="118">
        <f>IF(W11=0,0,VLOOKUP(W11,FAC_TOTALS_APTA!$A$4:$BR$126,$L19,FALSE))</f>
        <v>0</v>
      </c>
      <c r="X19" s="118">
        <f>IF(X11=0,0,VLOOKUP(X11,FAC_TOTALS_APTA!$A$4:$BR$126,$L19,FALSE))</f>
        <v>0</v>
      </c>
      <c r="Y19" s="118">
        <f>IF(Y11=0,0,VLOOKUP(Y11,FAC_TOTALS_APTA!$A$4:$BR$126,$L19,FALSE))</f>
        <v>0</v>
      </c>
      <c r="Z19" s="118">
        <f>IF(Z11=0,0,VLOOKUP(Z11,FAC_TOTALS_APTA!$A$4:$BR$126,$L19,FALSE))</f>
        <v>0</v>
      </c>
      <c r="AA19" s="118">
        <f>IF(AA11=0,0,VLOOKUP(AA11,FAC_TOTALS_APTA!$A$4:$BR$126,$L19,FALSE))</f>
        <v>0</v>
      </c>
      <c r="AB19" s="118">
        <f>IF(AB11=0,0,VLOOKUP(AB11,FAC_TOTALS_APTA!$A$4:$BR$126,$L19,FALSE))</f>
        <v>0</v>
      </c>
      <c r="AC19" s="122">
        <f t="shared" si="4"/>
        <v>12627492.795498341</v>
      </c>
      <c r="AD19" s="123">
        <f>AC19/G28</f>
        <v>5.6938316652102253E-3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119"/>
      <c r="F20" s="105">
        <f>MATCH($D20,FAC_TOTALS_APTA!$A$2:$BR$2,)</f>
        <v>20</v>
      </c>
      <c r="G20" s="124">
        <f>VLOOKUP(G11,FAC_TOTALS_APTA!$A$4:$BR$126,$F20,FALSE)</f>
        <v>39381.469965213502</v>
      </c>
      <c r="H20" s="124">
        <f>VLOOKUP(H11,FAC_TOTALS_APTA!$A$4:$BR$126,$F20,FALSE)</f>
        <v>32885.708578535901</v>
      </c>
      <c r="I20" s="120">
        <f t="shared" si="1"/>
        <v>-0.16494461462244669</v>
      </c>
      <c r="J20" s="121" t="str">
        <f t="shared" si="2"/>
        <v>_log</v>
      </c>
      <c r="K20" s="121" t="str">
        <f t="shared" si="3"/>
        <v>TOTAL_MED_INC_INDIV_2018_log_FAC</v>
      </c>
      <c r="L20" s="105">
        <f>MATCH($K20,FAC_TOTALS_APTA!$A$2:$BP$2,)</f>
        <v>39</v>
      </c>
      <c r="M20" s="118">
        <f>IF(M11=0,0,VLOOKUP(M11,FAC_TOTALS_APTA!$A$4:$BR$126,$L20,FALSE))</f>
        <v>2688323.32643446</v>
      </c>
      <c r="N20" s="118">
        <f>IF(N11=0,0,VLOOKUP(N11,FAC_TOTALS_APTA!$A$4:$BR$126,$L20,FALSE))</f>
        <v>3665264.3371105101</v>
      </c>
      <c r="O20" s="118">
        <f>IF(O11=0,0,VLOOKUP(O11,FAC_TOTALS_APTA!$A$4:$BR$126,$L20,FALSE))</f>
        <v>3540489.3663896802</v>
      </c>
      <c r="P20" s="118">
        <f>IF(P11=0,0,VLOOKUP(P11,FAC_TOTALS_APTA!$A$4:$BR$126,$L20,FALSE))</f>
        <v>5725923.6828178903</v>
      </c>
      <c r="Q20" s="118">
        <f>IF(Q11=0,0,VLOOKUP(Q11,FAC_TOTALS_APTA!$A$4:$BR$126,$L20,FALSE))</f>
        <v>-1990170.72334439</v>
      </c>
      <c r="R20" s="118">
        <f>IF(R11=0,0,VLOOKUP(R11,FAC_TOTALS_APTA!$A$4:$BR$126,$L20,FALSE))</f>
        <v>183176.29015176601</v>
      </c>
      <c r="S20" s="118">
        <f>IF(S11=0,0,VLOOKUP(S11,FAC_TOTALS_APTA!$A$4:$BR$126,$L20,FALSE))</f>
        <v>7346135.7032553302</v>
      </c>
      <c r="T20" s="118">
        <f>IF(T11=0,0,VLOOKUP(T11,FAC_TOTALS_APTA!$A$4:$BR$126,$L20,FALSE))</f>
        <v>3502823.29176067</v>
      </c>
      <c r="U20" s="118">
        <f>IF(U11=0,0,VLOOKUP(U11,FAC_TOTALS_APTA!$A$4:$BR$126,$L20,FALSE))</f>
        <v>2728327.0276577999</v>
      </c>
      <c r="V20" s="118">
        <f>IF(V11=0,0,VLOOKUP(V11,FAC_TOTALS_APTA!$A$4:$BR$126,$L20,FALSE))</f>
        <v>820412.545992592</v>
      </c>
      <c r="W20" s="118">
        <f>IF(W11=0,0,VLOOKUP(W11,FAC_TOTALS_APTA!$A$4:$BR$126,$L20,FALSE))</f>
        <v>0</v>
      </c>
      <c r="X20" s="118">
        <f>IF(X11=0,0,VLOOKUP(X11,FAC_TOTALS_APTA!$A$4:$BR$126,$L20,FALSE))</f>
        <v>0</v>
      </c>
      <c r="Y20" s="118">
        <f>IF(Y11=0,0,VLOOKUP(Y11,FAC_TOTALS_APTA!$A$4:$BR$126,$L20,FALSE))</f>
        <v>0</v>
      </c>
      <c r="Z20" s="118">
        <f>IF(Z11=0,0,VLOOKUP(Z11,FAC_TOTALS_APTA!$A$4:$BR$126,$L20,FALSE))</f>
        <v>0</v>
      </c>
      <c r="AA20" s="118">
        <f>IF(AA11=0,0,VLOOKUP(AA11,FAC_TOTALS_APTA!$A$4:$BR$126,$L20,FALSE))</f>
        <v>0</v>
      </c>
      <c r="AB20" s="118">
        <f>IF(AB11=0,0,VLOOKUP(AB11,FAC_TOTALS_APTA!$A$4:$BR$126,$L20,FALSE))</f>
        <v>0</v>
      </c>
      <c r="AC20" s="122">
        <f t="shared" si="4"/>
        <v>28210704.848226309</v>
      </c>
      <c r="AD20" s="123">
        <f>AC20/G28</f>
        <v>1.2720419418492447E-2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119"/>
      <c r="F21" s="105">
        <f>MATCH($D21,FAC_TOTALS_APTA!$A$2:$BR$2,)</f>
        <v>21</v>
      </c>
      <c r="G21" s="118">
        <f>VLOOKUP(G11,FAC_TOTALS_APTA!$A$4:$BR$126,$F21,FALSE)</f>
        <v>9.9176880297119094</v>
      </c>
      <c r="H21" s="118">
        <f>VLOOKUP(H11,FAC_TOTALS_APTA!$A$4:$BR$126,$F21,FALSE)</f>
        <v>9.9589405328228597</v>
      </c>
      <c r="I21" s="120">
        <f t="shared" si="1"/>
        <v>4.1594878753359321E-3</v>
      </c>
      <c r="J21" s="121" t="str">
        <f t="shared" si="2"/>
        <v/>
      </c>
      <c r="K21" s="121" t="str">
        <f t="shared" si="3"/>
        <v>PCT_HH_NO_VEH_FAC</v>
      </c>
      <c r="L21" s="105">
        <f>MATCH($K21,FAC_TOTALS_APTA!$A$2:$BP$2,)</f>
        <v>40</v>
      </c>
      <c r="M21" s="118">
        <f>IF(M11=0,0,VLOOKUP(M11,FAC_TOTALS_APTA!$A$4:$BR$126,$L21,FALSE))</f>
        <v>-426686.02243271802</v>
      </c>
      <c r="N21" s="118">
        <f>IF(N11=0,0,VLOOKUP(N11,FAC_TOTALS_APTA!$A$4:$BR$126,$L21,FALSE))</f>
        <v>-406996.55212846101</v>
      </c>
      <c r="O21" s="118">
        <f>IF(O11=0,0,VLOOKUP(O11,FAC_TOTALS_APTA!$A$4:$BR$126,$L21,FALSE))</f>
        <v>-606453.11041326402</v>
      </c>
      <c r="P21" s="118">
        <f>IF(P11=0,0,VLOOKUP(P11,FAC_TOTALS_APTA!$A$4:$BR$126,$L21,FALSE))</f>
        <v>-677645.02528162603</v>
      </c>
      <c r="Q21" s="118">
        <f>IF(Q11=0,0,VLOOKUP(Q11,FAC_TOTALS_APTA!$A$4:$BR$126,$L21,FALSE))</f>
        <v>-900650.87876106601</v>
      </c>
      <c r="R21" s="118">
        <f>IF(R11=0,0,VLOOKUP(R11,FAC_TOTALS_APTA!$A$4:$BR$126,$L21,FALSE))</f>
        <v>885854.35591055697</v>
      </c>
      <c r="S21" s="118">
        <f>IF(S11=0,0,VLOOKUP(S11,FAC_TOTALS_APTA!$A$4:$BR$126,$L21,FALSE))</f>
        <v>629052.74754234101</v>
      </c>
      <c r="T21" s="118">
        <f>IF(T11=0,0,VLOOKUP(T11,FAC_TOTALS_APTA!$A$4:$BR$126,$L21,FALSE))</f>
        <v>1173510.65759403</v>
      </c>
      <c r="U21" s="118">
        <f>IF(U11=0,0,VLOOKUP(U11,FAC_TOTALS_APTA!$A$4:$BR$126,$L21,FALSE))</f>
        <v>1527434.1552671599</v>
      </c>
      <c r="V21" s="118">
        <f>IF(V11=0,0,VLOOKUP(V11,FAC_TOTALS_APTA!$A$4:$BR$126,$L21,FALSE))</f>
        <v>-584051.90026910603</v>
      </c>
      <c r="W21" s="118">
        <f>IF(W11=0,0,VLOOKUP(W11,FAC_TOTALS_APTA!$A$4:$BR$126,$L21,FALSE))</f>
        <v>0</v>
      </c>
      <c r="X21" s="118">
        <f>IF(X11=0,0,VLOOKUP(X11,FAC_TOTALS_APTA!$A$4:$BR$126,$L21,FALSE))</f>
        <v>0</v>
      </c>
      <c r="Y21" s="118">
        <f>IF(Y11=0,0,VLOOKUP(Y11,FAC_TOTALS_APTA!$A$4:$BR$126,$L21,FALSE))</f>
        <v>0</v>
      </c>
      <c r="Z21" s="118">
        <f>IF(Z11=0,0,VLOOKUP(Z11,FAC_TOTALS_APTA!$A$4:$BR$126,$L21,FALSE))</f>
        <v>0</v>
      </c>
      <c r="AA21" s="118">
        <f>IF(AA11=0,0,VLOOKUP(AA11,FAC_TOTALS_APTA!$A$4:$BR$126,$L21,FALSE))</f>
        <v>0</v>
      </c>
      <c r="AB21" s="118">
        <f>IF(AB11=0,0,VLOOKUP(AB11,FAC_TOTALS_APTA!$A$4:$BR$126,$L21,FALSE))</f>
        <v>0</v>
      </c>
      <c r="AC21" s="122">
        <f t="shared" si="4"/>
        <v>613368.42702784669</v>
      </c>
      <c r="AD21" s="123">
        <f>AC21/G28</f>
        <v>2.7657244623385379E-4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119"/>
      <c r="F22" s="105">
        <f>MATCH($D22,FAC_TOTALS_APTA!$A$2:$BR$2,)</f>
        <v>22</v>
      </c>
      <c r="G22" s="126">
        <f>VLOOKUP(G11,FAC_TOTALS_APTA!$A$4:$BR$126,$F22,FALSE)</f>
        <v>3.9438940773070499</v>
      </c>
      <c r="H22" s="126">
        <f>VLOOKUP(H11,FAC_TOTALS_APTA!$A$4:$BR$126,$F22,FALSE)</f>
        <v>4.9873568486467601</v>
      </c>
      <c r="I22" s="120">
        <f t="shared" si="1"/>
        <v>0.26457677383977884</v>
      </c>
      <c r="J22" s="121" t="str">
        <f t="shared" si="2"/>
        <v/>
      </c>
      <c r="K22" s="121" t="str">
        <f t="shared" si="3"/>
        <v>JTW_HOME_PCT_FAC</v>
      </c>
      <c r="L22" s="105">
        <f>MATCH($K22,FAC_TOTALS_APTA!$A$2:$BP$2,)</f>
        <v>41</v>
      </c>
      <c r="M22" s="118">
        <f>IF(M11=0,0,VLOOKUP(M11,FAC_TOTALS_APTA!$A$4:$BR$126,$L22,FALSE))</f>
        <v>0</v>
      </c>
      <c r="N22" s="118">
        <f>IF(N11=0,0,VLOOKUP(N11,FAC_TOTALS_APTA!$A$4:$BR$126,$L22,FALSE))</f>
        <v>0</v>
      </c>
      <c r="O22" s="118">
        <f>IF(O11=0,0,VLOOKUP(O11,FAC_TOTALS_APTA!$A$4:$BR$126,$L22,FALSE))</f>
        <v>0</v>
      </c>
      <c r="P22" s="118">
        <f>IF(P11=0,0,VLOOKUP(P11,FAC_TOTALS_APTA!$A$4:$BR$126,$L22,FALSE))</f>
        <v>-6305577.0188934999</v>
      </c>
      <c r="Q22" s="118">
        <f>IF(Q11=0,0,VLOOKUP(Q11,FAC_TOTALS_APTA!$A$4:$BR$126,$L22,FALSE))</f>
        <v>-2717455.5944290701</v>
      </c>
      <c r="R22" s="118">
        <f>IF(R11=0,0,VLOOKUP(R11,FAC_TOTALS_APTA!$A$4:$BR$126,$L22,FALSE))</f>
        <v>-1648606.8143736799</v>
      </c>
      <c r="S22" s="118">
        <f>IF(S11=0,0,VLOOKUP(S11,FAC_TOTALS_APTA!$A$4:$BR$126,$L22,FALSE))</f>
        <v>-4436438.2520635203</v>
      </c>
      <c r="T22" s="118">
        <f>IF(T11=0,0,VLOOKUP(T11,FAC_TOTALS_APTA!$A$4:$BR$126,$L22,FALSE))</f>
        <v>-4587974.1830685101</v>
      </c>
      <c r="U22" s="118">
        <f>IF(U11=0,0,VLOOKUP(U11,FAC_TOTALS_APTA!$A$4:$BR$126,$L22,FALSE))</f>
        <v>1087583.0465305699</v>
      </c>
      <c r="V22" s="118">
        <f>IF(V11=0,0,VLOOKUP(V11,FAC_TOTALS_APTA!$A$4:$BR$126,$L22,FALSE))</f>
        <v>-2024075.10285382</v>
      </c>
      <c r="W22" s="118">
        <f>IF(W11=0,0,VLOOKUP(W11,FAC_TOTALS_APTA!$A$4:$BR$126,$L22,FALSE))</f>
        <v>0</v>
      </c>
      <c r="X22" s="118">
        <f>IF(X11=0,0,VLOOKUP(X11,FAC_TOTALS_APTA!$A$4:$BR$126,$L22,FALSE))</f>
        <v>0</v>
      </c>
      <c r="Y22" s="118">
        <f>IF(Y11=0,0,VLOOKUP(Y11,FAC_TOTALS_APTA!$A$4:$BR$126,$L22,FALSE))</f>
        <v>0</v>
      </c>
      <c r="Z22" s="118">
        <f>IF(Z11=0,0,VLOOKUP(Z11,FAC_TOTALS_APTA!$A$4:$BR$126,$L22,FALSE))</f>
        <v>0</v>
      </c>
      <c r="AA22" s="118">
        <f>IF(AA11=0,0,VLOOKUP(AA11,FAC_TOTALS_APTA!$A$4:$BR$126,$L22,FALSE))</f>
        <v>0</v>
      </c>
      <c r="AB22" s="118">
        <f>IF(AB11=0,0,VLOOKUP(AB11,FAC_TOTALS_APTA!$A$4:$BR$126,$L22,FALSE))</f>
        <v>0</v>
      </c>
      <c r="AC22" s="122">
        <f t="shared" si="4"/>
        <v>-20632543.91915153</v>
      </c>
      <c r="AD22" s="123">
        <f>AC22/G28</f>
        <v>-9.3033695447908918E-3</v>
      </c>
      <c r="AE22" s="7"/>
    </row>
    <row r="23" spans="1:31" s="14" customFormat="1" x14ac:dyDescent="0.25">
      <c r="A23" s="7"/>
      <c r="B23" s="116" t="s">
        <v>63</v>
      </c>
      <c r="C23" s="117"/>
      <c r="D23" s="127" t="s">
        <v>82</v>
      </c>
      <c r="E23" s="119"/>
      <c r="F23" s="105">
        <f>MATCH($D23,FAC_TOTALS_APTA!$A$2:$BR$2,)</f>
        <v>25</v>
      </c>
      <c r="G23" s="126">
        <f>VLOOKUP(G11,FAC_TOTALS_APTA!$A$4:$BR$126,$F23,FALSE)</f>
        <v>0</v>
      </c>
      <c r="H23" s="126">
        <f>VLOOKUP(H11,FAC_TOTALS_APTA!$A$4:$BR$126,$F23,FALSE)</f>
        <v>0.50499774940706799</v>
      </c>
      <c r="I23" s="120" t="str">
        <f t="shared" si="1"/>
        <v>-</v>
      </c>
      <c r="J23" s="121" t="str">
        <f t="shared" si="2"/>
        <v/>
      </c>
      <c r="K23" s="121" t="str">
        <f t="shared" si="3"/>
        <v>YEARS_SINCE_TNC_BUS_HINY_FAC</v>
      </c>
      <c r="L23" s="105">
        <f>MATCH($K23,FAC_TOTALS_APTA!$A$2:$BP$2,)</f>
        <v>44</v>
      </c>
      <c r="M23" s="118">
        <f>IF(M11=0,0,VLOOKUP(M11,FAC_TOTALS_APTA!$A$4:$BR$126,$L23,FALSE))</f>
        <v>0</v>
      </c>
      <c r="N23" s="118">
        <f>IF(N11=0,0,VLOOKUP(N11,FAC_TOTALS_APTA!$A$4:$BR$126,$L23,FALSE))</f>
        <v>0</v>
      </c>
      <c r="O23" s="118">
        <f>IF(O11=0,0,VLOOKUP(O11,FAC_TOTALS_APTA!$A$4:$BR$126,$L23,FALSE))</f>
        <v>0</v>
      </c>
      <c r="P23" s="118">
        <f>IF(P11=0,0,VLOOKUP(P11,FAC_TOTALS_APTA!$A$4:$BR$126,$L23,FALSE))</f>
        <v>0</v>
      </c>
      <c r="Q23" s="118">
        <f>IF(Q11=0,0,VLOOKUP(Q11,FAC_TOTALS_APTA!$A$4:$BR$126,$L23,FALSE))</f>
        <v>0</v>
      </c>
      <c r="R23" s="118">
        <f>IF(R11=0,0,VLOOKUP(R11,FAC_TOTALS_APTA!$A$4:$BR$126,$L23,FALSE))</f>
        <v>0</v>
      </c>
      <c r="S23" s="118">
        <f>IF(S11=0,0,VLOOKUP(S11,FAC_TOTALS_APTA!$A$4:$BR$126,$L23,FALSE))</f>
        <v>0</v>
      </c>
      <c r="T23" s="118">
        <f>IF(T11=0,0,VLOOKUP(T11,FAC_TOTALS_APTA!$A$4:$BR$126,$L23,FALSE))</f>
        <v>0</v>
      </c>
      <c r="U23" s="118">
        <f>IF(U11=0,0,VLOOKUP(U11,FAC_TOTALS_APTA!$A$4:$BR$126,$L23,FALSE))</f>
        <v>-8046472.2400418399</v>
      </c>
      <c r="V23" s="118">
        <f>IF(V11=0,0,VLOOKUP(V11,FAC_TOTALS_APTA!$A$4:$BR$126,$L23,FALSE))</f>
        <v>-28049888.491155598</v>
      </c>
      <c r="W23" s="118">
        <f>IF(W11=0,0,VLOOKUP(W11,FAC_TOTALS_APTA!$A$4:$BR$126,$L23,FALSE))</f>
        <v>0</v>
      </c>
      <c r="X23" s="118">
        <f>IF(X11=0,0,VLOOKUP(X11,FAC_TOTALS_APTA!$A$4:$BR$126,$L23,FALSE))</f>
        <v>0</v>
      </c>
      <c r="Y23" s="118">
        <f>IF(Y11=0,0,VLOOKUP(Y11,FAC_TOTALS_APTA!$A$4:$BR$126,$L23,FALSE))</f>
        <v>0</v>
      </c>
      <c r="Z23" s="118">
        <f>IF(Z11=0,0,VLOOKUP(Z11,FAC_TOTALS_APTA!$A$4:$BR$126,$L23,FALSE))</f>
        <v>0</v>
      </c>
      <c r="AA23" s="118">
        <f>IF(AA11=0,0,VLOOKUP(AA11,FAC_TOTALS_APTA!$A$4:$BR$126,$L23,FALSE))</f>
        <v>0</v>
      </c>
      <c r="AB23" s="118">
        <f>IF(AB11=0,0,VLOOKUP(AB11,FAC_TOTALS_APTA!$A$4:$BR$126,$L23,FALSE))</f>
        <v>0</v>
      </c>
      <c r="AC23" s="122">
        <f t="shared" si="4"/>
        <v>-36096360.731197439</v>
      </c>
      <c r="AD23" s="123">
        <f>AC23/G28</f>
        <v>-1.6276121084259295E-2</v>
      </c>
      <c r="AE23" s="7"/>
    </row>
    <row r="24" spans="1:31" s="14" customFormat="1" x14ac:dyDescent="0.25">
      <c r="A24" s="7"/>
      <c r="B24" s="116" t="s">
        <v>64</v>
      </c>
      <c r="C24" s="117"/>
      <c r="D24" s="105" t="s">
        <v>43</v>
      </c>
      <c r="E24" s="119"/>
      <c r="F24" s="105">
        <f>MATCH($D24,FAC_TOTALS_APTA!$A$2:$BR$2,)</f>
        <v>29</v>
      </c>
      <c r="G24" s="126">
        <f>VLOOKUP(G11,FAC_TOTALS_APTA!$A$4:$BR$126,$F24,FALSE)</f>
        <v>0</v>
      </c>
      <c r="H24" s="126">
        <f>VLOOKUP(H11,FAC_TOTALS_APTA!$A$4:$BR$126,$F24,FALSE)</f>
        <v>0.20578687227443601</v>
      </c>
      <c r="I24" s="120" t="str">
        <f t="shared" si="1"/>
        <v>-</v>
      </c>
      <c r="J24" s="121" t="str">
        <f t="shared" si="2"/>
        <v/>
      </c>
      <c r="K24" s="121" t="str">
        <f t="shared" si="3"/>
        <v>BIKE_SHARE_FAC</v>
      </c>
      <c r="L24" s="105">
        <f>MATCH($K24,FAC_TOTALS_APTA!$A$2:$BP$2,)</f>
        <v>48</v>
      </c>
      <c r="M24" s="118">
        <f>IF(M11=0,0,VLOOKUP(M11,FAC_TOTALS_APTA!$A$4:$BR$126,$L24,FALSE))</f>
        <v>0</v>
      </c>
      <c r="N24" s="118">
        <f>IF(N11=0,0,VLOOKUP(N11,FAC_TOTALS_APTA!$A$4:$BR$126,$L24,FALSE))</f>
        <v>0</v>
      </c>
      <c r="O24" s="118">
        <f>IF(O11=0,0,VLOOKUP(O11,FAC_TOTALS_APTA!$A$4:$BR$126,$L24,FALSE))</f>
        <v>0</v>
      </c>
      <c r="P24" s="118">
        <f>IF(P11=0,0,VLOOKUP(P11,FAC_TOTALS_APTA!$A$4:$BR$126,$L24,FALSE))</f>
        <v>0</v>
      </c>
      <c r="Q24" s="118">
        <f>IF(Q11=0,0,VLOOKUP(Q11,FAC_TOTALS_APTA!$A$4:$BR$126,$L24,FALSE))</f>
        <v>0</v>
      </c>
      <c r="R24" s="118">
        <f>IF(R11=0,0,VLOOKUP(R11,FAC_TOTALS_APTA!$A$4:$BR$126,$L24,FALSE))</f>
        <v>-2433640.0525475498</v>
      </c>
      <c r="S24" s="118">
        <f>IF(S11=0,0,VLOOKUP(S11,FAC_TOTALS_APTA!$A$4:$BR$126,$L24,FALSE))</f>
        <v>0</v>
      </c>
      <c r="T24" s="118">
        <f>IF(T11=0,0,VLOOKUP(T11,FAC_TOTALS_APTA!$A$4:$BR$126,$L24,FALSE))</f>
        <v>-2075299.68469373</v>
      </c>
      <c r="U24" s="118">
        <f>IF(U11=0,0,VLOOKUP(U11,FAC_TOTALS_APTA!$A$4:$BR$126,$L24,FALSE))</f>
        <v>-1436858.41281384</v>
      </c>
      <c r="V24" s="118">
        <f>IF(V11=0,0,VLOOKUP(V11,FAC_TOTALS_APTA!$A$4:$BR$126,$L24,FALSE))</f>
        <v>-898747.59411122405</v>
      </c>
      <c r="W24" s="118">
        <f>IF(W11=0,0,VLOOKUP(W11,FAC_TOTALS_APTA!$A$4:$BR$126,$L24,FALSE))</f>
        <v>0</v>
      </c>
      <c r="X24" s="118">
        <f>IF(X11=0,0,VLOOKUP(X11,FAC_TOTALS_APTA!$A$4:$BR$126,$L24,FALSE))</f>
        <v>0</v>
      </c>
      <c r="Y24" s="118">
        <f>IF(Y11=0,0,VLOOKUP(Y11,FAC_TOTALS_APTA!$A$4:$BR$126,$L24,FALSE))</f>
        <v>0</v>
      </c>
      <c r="Z24" s="118">
        <f>IF(Z11=0,0,VLOOKUP(Z11,FAC_TOTALS_APTA!$A$4:$BR$126,$L24,FALSE))</f>
        <v>0</v>
      </c>
      <c r="AA24" s="118">
        <f>IF(AA11=0,0,VLOOKUP(AA11,FAC_TOTALS_APTA!$A$4:$BR$126,$L24,FALSE))</f>
        <v>0</v>
      </c>
      <c r="AB24" s="118">
        <f>IF(AB11=0,0,VLOOKUP(AB11,FAC_TOTALS_APTA!$A$4:$BR$126,$L24,FALSE))</f>
        <v>0</v>
      </c>
      <c r="AC24" s="122">
        <f t="shared" si="4"/>
        <v>-6844545.7441663435</v>
      </c>
      <c r="AD24" s="123">
        <f>AC24/G28</f>
        <v>-3.0862572581318352E-3</v>
      </c>
      <c r="AE24" s="7"/>
    </row>
    <row r="25" spans="1:31" s="14" customFormat="1" x14ac:dyDescent="0.25">
      <c r="A25" s="7"/>
      <c r="B25" s="128" t="s">
        <v>65</v>
      </c>
      <c r="C25" s="129"/>
      <c r="D25" s="130" t="s">
        <v>44</v>
      </c>
      <c r="E25" s="131"/>
      <c r="F25" s="130">
        <f>MATCH($D25,FAC_TOTALS_APTA!$A$2:$BR$2,)</f>
        <v>30</v>
      </c>
      <c r="G25" s="132">
        <f>VLOOKUP(G11,FAC_TOTALS_APTA!$A$4:$BR$126,$F25,FALSE)</f>
        <v>0</v>
      </c>
      <c r="H25" s="132">
        <f>VLOOKUP(H11,FAC_TOTALS_APTA!$A$4:$BR$126,$F25,FALSE)</f>
        <v>0</v>
      </c>
      <c r="I25" s="133" t="str">
        <f t="shared" si="1"/>
        <v>-</v>
      </c>
      <c r="J25" s="134" t="str">
        <f t="shared" si="2"/>
        <v/>
      </c>
      <c r="K25" s="134" t="str">
        <f t="shared" si="3"/>
        <v>scooter_flag_FAC</v>
      </c>
      <c r="L25" s="130">
        <f>MATCH($K25,FAC_TOTALS_APTA!$A$2:$BP$2,)</f>
        <v>49</v>
      </c>
      <c r="M25" s="135">
        <f>IF(M11=0,0,VLOOKUP(M11,FAC_TOTALS_APTA!$A$4:$BR$126,$L25,FALSE))</f>
        <v>0</v>
      </c>
      <c r="N25" s="135">
        <f>IF(N11=0,0,VLOOKUP(N11,FAC_TOTALS_APTA!$A$4:$BR$126,$L25,FALSE))</f>
        <v>0</v>
      </c>
      <c r="O25" s="135">
        <f>IF(O11=0,0,VLOOKUP(O11,FAC_TOTALS_APTA!$A$4:$BR$126,$L25,FALSE))</f>
        <v>0</v>
      </c>
      <c r="P25" s="135">
        <f>IF(P11=0,0,VLOOKUP(P11,FAC_TOTALS_APTA!$A$4:$BR$126,$L25,FALSE))</f>
        <v>0</v>
      </c>
      <c r="Q25" s="135">
        <f>IF(Q11=0,0,VLOOKUP(Q11,FAC_TOTALS_APTA!$A$4:$BR$126,$L25,FALSE))</f>
        <v>0</v>
      </c>
      <c r="R25" s="135">
        <f>IF(R11=0,0,VLOOKUP(R11,FAC_TOTALS_APTA!$A$4:$BR$126,$L25,FALSE))</f>
        <v>0</v>
      </c>
      <c r="S25" s="135">
        <f>IF(S11=0,0,VLOOKUP(S11,FAC_TOTALS_APTA!$A$4:$BR$126,$L25,FALSE))</f>
        <v>0</v>
      </c>
      <c r="T25" s="135">
        <f>IF(T11=0,0,VLOOKUP(T11,FAC_TOTALS_APTA!$A$4:$BR$126,$L25,FALSE))</f>
        <v>0</v>
      </c>
      <c r="U25" s="135">
        <f>IF(U11=0,0,VLOOKUP(U11,FAC_TOTALS_APTA!$A$4:$BR$126,$L25,FALSE))</f>
        <v>0</v>
      </c>
      <c r="V25" s="135">
        <f>IF(V11=0,0,VLOOKUP(V11,FAC_TOTALS_APTA!$A$4:$BR$126,$L25,FALSE))</f>
        <v>0</v>
      </c>
      <c r="W25" s="135">
        <f>IF(W11=0,0,VLOOKUP(W11,FAC_TOTALS_APTA!$A$4:$BR$126,$L25,FALSE))</f>
        <v>0</v>
      </c>
      <c r="X25" s="135">
        <f>IF(X11=0,0,VLOOKUP(X11,FAC_TOTALS_APTA!$A$4:$BR$126,$L25,FALSE))</f>
        <v>0</v>
      </c>
      <c r="Y25" s="135">
        <f>IF(Y11=0,0,VLOOKUP(Y11,FAC_TOTALS_APTA!$A$4:$BR$126,$L25,FALSE))</f>
        <v>0</v>
      </c>
      <c r="Z25" s="135">
        <f>IF(Z11=0,0,VLOOKUP(Z11,FAC_TOTALS_APTA!$A$4:$BR$126,$L25,FALSE))</f>
        <v>0</v>
      </c>
      <c r="AA25" s="135">
        <f>IF(AA11=0,0,VLOOKUP(AA11,FAC_TOTALS_APTA!$A$4:$BR$126,$L25,FALSE))</f>
        <v>0</v>
      </c>
      <c r="AB25" s="135">
        <f>IF(AB11=0,0,VLOOKUP(AB11,FAC_TOTALS_APTA!$A$4:$BR$126,$L25,FALSE))</f>
        <v>0</v>
      </c>
      <c r="AC25" s="136">
        <f t="shared" si="4"/>
        <v>0</v>
      </c>
      <c r="AD25" s="137">
        <f>AC25/G28</f>
        <v>0</v>
      </c>
      <c r="AE25" s="7"/>
    </row>
    <row r="26" spans="1:31" s="14" customFormat="1" x14ac:dyDescent="0.25">
      <c r="A26" s="7"/>
      <c r="B26" s="138" t="s">
        <v>53</v>
      </c>
      <c r="C26" s="139"/>
      <c r="D26" s="138" t="s">
        <v>45</v>
      </c>
      <c r="E26" s="140"/>
      <c r="F26" s="141"/>
      <c r="G26" s="142"/>
      <c r="H26" s="142"/>
      <c r="I26" s="143"/>
      <c r="J26" s="144"/>
      <c r="K26" s="144" t="str">
        <f t="shared" si="3"/>
        <v>New_Reporter_FAC</v>
      </c>
      <c r="L26" s="141">
        <f>MATCH($K26,FAC_TOTALS_APTA!$A$2:$BP$2,)</f>
        <v>53</v>
      </c>
      <c r="M26" s="142">
        <f>IF(M11=0,0,VLOOKUP(M11,FAC_TOTALS_APTA!$A$4:$BR$126,$L26,FALSE))</f>
        <v>0</v>
      </c>
      <c r="N26" s="142">
        <f>IF(N11=0,0,VLOOKUP(N11,FAC_TOTALS_APTA!$A$4:$BR$126,$L26,FALSE))</f>
        <v>179225222.99999899</v>
      </c>
      <c r="O26" s="142">
        <f>IF(O11=0,0,VLOOKUP(O11,FAC_TOTALS_APTA!$A$4:$BR$126,$L26,FALSE))</f>
        <v>125667082.999999</v>
      </c>
      <c r="P26" s="142">
        <f>IF(P11=0,0,VLOOKUP(P11,FAC_TOTALS_APTA!$A$4:$BR$126,$L26,FALSE))</f>
        <v>0</v>
      </c>
      <c r="Q26" s="142">
        <f>IF(Q11=0,0,VLOOKUP(Q11,FAC_TOTALS_APTA!$A$4:$BR$126,$L26,FALSE))</f>
        <v>0</v>
      </c>
      <c r="R26" s="142">
        <f>IF(R11=0,0,VLOOKUP(R11,FAC_TOTALS_APTA!$A$4:$BR$126,$L26,FALSE))</f>
        <v>0</v>
      </c>
      <c r="S26" s="142">
        <f>IF(S11=0,0,VLOOKUP(S11,FAC_TOTALS_APTA!$A$4:$BR$126,$L26,FALSE))</f>
        <v>0</v>
      </c>
      <c r="T26" s="142">
        <f>IF(T11=0,0,VLOOKUP(T11,FAC_TOTALS_APTA!$A$4:$BR$126,$L26,FALSE))</f>
        <v>0</v>
      </c>
      <c r="U26" s="142">
        <f>IF(U11=0,0,VLOOKUP(U11,FAC_TOTALS_APTA!$A$4:$BR$126,$L26,FALSE))</f>
        <v>0</v>
      </c>
      <c r="V26" s="142">
        <f>IF(V11=0,0,VLOOKUP(V11,FAC_TOTALS_APTA!$A$4:$BR$126,$L26,FALSE))</f>
        <v>0</v>
      </c>
      <c r="W26" s="142">
        <f>IF(W11=0,0,VLOOKUP(W11,FAC_TOTALS_APTA!$A$4:$BR$126,$L26,FALSE))</f>
        <v>0</v>
      </c>
      <c r="X26" s="142">
        <f>IF(X11=0,0,VLOOKUP(X11,FAC_TOTALS_APTA!$A$4:$BR$126,$L26,FALSE))</f>
        <v>0</v>
      </c>
      <c r="Y26" s="142">
        <f>IF(Y11=0,0,VLOOKUP(Y11,FAC_TOTALS_APTA!$A$4:$BR$126,$L26,FALSE))</f>
        <v>0</v>
      </c>
      <c r="Z26" s="142">
        <f>IF(Z11=0,0,VLOOKUP(Z11,FAC_TOTALS_APTA!$A$4:$BR$126,$L26,FALSE))</f>
        <v>0</v>
      </c>
      <c r="AA26" s="142">
        <f>IF(AA11=0,0,VLOOKUP(AA11,FAC_TOTALS_APTA!$A$4:$BR$126,$L26,FALSE))</f>
        <v>0</v>
      </c>
      <c r="AB26" s="142">
        <f>IF(AB11=0,0,VLOOKUP(AB11,FAC_TOTALS_APTA!$A$4:$BR$126,$L26,FALSE))</f>
        <v>0</v>
      </c>
      <c r="AC26" s="145">
        <f>SUM(M26:AB26)</f>
        <v>304892305.99999797</v>
      </c>
      <c r="AD26" s="146">
        <f>AC26/G28</f>
        <v>0.13747823851466651</v>
      </c>
      <c r="AE26" s="7"/>
    </row>
    <row r="27" spans="1:31" s="106" customFormat="1" x14ac:dyDescent="0.25">
      <c r="A27" s="105"/>
      <c r="B27" s="116" t="s">
        <v>66</v>
      </c>
      <c r="C27" s="117"/>
      <c r="D27" s="105" t="s">
        <v>6</v>
      </c>
      <c r="E27" s="119"/>
      <c r="F27" s="105">
        <f>MATCH($D27,FAC_TOTALS_APTA!$A$2:$BP$2,)</f>
        <v>10</v>
      </c>
      <c r="G27" s="118">
        <f>VLOOKUP(G11,FAC_TOTALS_APTA!$A$4:$BR$126,$F27,FALSE)</f>
        <v>2145129783.2476599</v>
      </c>
      <c r="H27" s="118">
        <f>VLOOKUP(H11,FAC_TOTALS_APTA!$A$4:$BP$126,$F27,FALSE)</f>
        <v>2574937889.9695802</v>
      </c>
      <c r="I27" s="147">
        <f t="shared" ref="I27:I28" si="11">H27/G27-1</f>
        <v>0.20036461666725081</v>
      </c>
      <c r="J27" s="121"/>
      <c r="K27" s="121"/>
      <c r="L27" s="105"/>
      <c r="M27" s="118">
        <f t="shared" ref="M27:AB27" si="12">SUM(M13:M20)</f>
        <v>6002577.5826956499</v>
      </c>
      <c r="N27" s="118">
        <f t="shared" si="12"/>
        <v>54873149.116604812</v>
      </c>
      <c r="O27" s="118">
        <f t="shared" si="12"/>
        <v>-13849705.403987367</v>
      </c>
      <c r="P27" s="118">
        <f t="shared" si="12"/>
        <v>19050621.324122667</v>
      </c>
      <c r="Q27" s="118">
        <f t="shared" si="12"/>
        <v>17671976.574707676</v>
      </c>
      <c r="R27" s="118">
        <f t="shared" si="12"/>
        <v>26879612.26029589</v>
      </c>
      <c r="S27" s="118">
        <f t="shared" si="12"/>
        <v>-41683565.30464901</v>
      </c>
      <c r="T27" s="118">
        <f t="shared" si="12"/>
        <v>-72370488.644793421</v>
      </c>
      <c r="U27" s="118">
        <f t="shared" si="12"/>
        <v>-49404122.893622242</v>
      </c>
      <c r="V27" s="118">
        <f t="shared" si="12"/>
        <v>-15921324.088901488</v>
      </c>
      <c r="W27" s="118">
        <f t="shared" si="12"/>
        <v>0</v>
      </c>
      <c r="X27" s="118">
        <f t="shared" si="12"/>
        <v>0</v>
      </c>
      <c r="Y27" s="118">
        <f t="shared" si="12"/>
        <v>0</v>
      </c>
      <c r="Z27" s="118">
        <f t="shared" si="12"/>
        <v>0</v>
      </c>
      <c r="AA27" s="118">
        <f t="shared" si="12"/>
        <v>0</v>
      </c>
      <c r="AB27" s="118">
        <f t="shared" si="12"/>
        <v>0</v>
      </c>
      <c r="AC27" s="122">
        <f>H27-G27</f>
        <v>429808106.72192025</v>
      </c>
      <c r="AD27" s="123">
        <f>I27</f>
        <v>0.20036461666725081</v>
      </c>
      <c r="AE27" s="105"/>
    </row>
    <row r="28" spans="1:31" ht="13.5" thickBot="1" x14ac:dyDescent="0.3">
      <c r="B28" s="148" t="s">
        <v>50</v>
      </c>
      <c r="C28" s="149"/>
      <c r="D28" s="149" t="s">
        <v>4</v>
      </c>
      <c r="E28" s="149"/>
      <c r="F28" s="149">
        <f>MATCH($D28,FAC_TOTALS_APTA!$A$2:$BP$2,)</f>
        <v>8</v>
      </c>
      <c r="G28" s="115">
        <f>VLOOKUP(G11,FAC_TOTALS_APTA!$A$4:$BP$126,$F28,FALSE)</f>
        <v>2217749582</v>
      </c>
      <c r="H28" s="115">
        <f>VLOOKUP(H11,FAC_TOTALS_APTA!$A$4:$BP$126,$F28,FALSE)</f>
        <v>2541057030.99999</v>
      </c>
      <c r="I28" s="150">
        <f t="shared" si="11"/>
        <v>0.14578176527415976</v>
      </c>
      <c r="J28" s="151"/>
      <c r="K28" s="151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52">
        <f>H28-G28</f>
        <v>323307448.99998999</v>
      </c>
      <c r="AD28" s="153">
        <f>I28</f>
        <v>0.14578176527415976</v>
      </c>
    </row>
    <row r="29" spans="1:31" ht="14.25" thickTop="1" thickBot="1" x14ac:dyDescent="0.3">
      <c r="B29" s="154" t="s">
        <v>67</v>
      </c>
      <c r="C29" s="155"/>
      <c r="D29" s="155"/>
      <c r="E29" s="156"/>
      <c r="F29" s="155"/>
      <c r="G29" s="155"/>
      <c r="H29" s="155"/>
      <c r="I29" s="157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3">
        <f>AD28-AD27</f>
        <v>-5.4582851393091047E-2</v>
      </c>
    </row>
    <row r="30" spans="1:31" ht="13.5" thickTop="1" x14ac:dyDescent="0.25"/>
    <row r="31" spans="1:31" s="11" customFormat="1" x14ac:dyDescent="0.25">
      <c r="B31" s="19" t="s">
        <v>25</v>
      </c>
      <c r="E31" s="7"/>
      <c r="G31" s="107"/>
      <c r="H31" s="10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07"/>
      <c r="H32" s="107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x14ac:dyDescent="0.25">
      <c r="B33" s="16"/>
      <c r="C33" s="17"/>
      <c r="D33" s="11"/>
      <c r="E33" s="7"/>
      <c r="F33" s="11"/>
      <c r="G33" s="107"/>
      <c r="H33" s="107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x14ac:dyDescent="0.25">
      <c r="B34" s="19" t="s">
        <v>26</v>
      </c>
      <c r="C34" s="20">
        <v>0</v>
      </c>
      <c r="D34" s="11"/>
      <c r="E34" s="7"/>
      <c r="F34" s="11"/>
      <c r="G34" s="107"/>
      <c r="H34" s="107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1" ht="13.5" thickBot="1" x14ac:dyDescent="0.3">
      <c r="B35" s="21" t="s">
        <v>33</v>
      </c>
      <c r="C35" s="22">
        <v>2</v>
      </c>
      <c r="D35" s="23"/>
      <c r="E35" s="24"/>
      <c r="F35" s="23"/>
      <c r="G35" s="158"/>
      <c r="H35" s="158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1" ht="13.5" thickTop="1" x14ac:dyDescent="0.25">
      <c r="B36" s="62"/>
      <c r="C36" s="63"/>
      <c r="D36" s="63"/>
      <c r="E36" s="63"/>
      <c r="F36" s="63"/>
      <c r="G36" s="171" t="s">
        <v>51</v>
      </c>
      <c r="H36" s="171"/>
      <c r="I36" s="171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171" t="s">
        <v>55</v>
      </c>
      <c r="AD36" s="171"/>
    </row>
    <row r="37" spans="1:31" x14ac:dyDescent="0.25">
      <c r="B37" s="9" t="s">
        <v>18</v>
      </c>
      <c r="C37" s="28" t="s">
        <v>19</v>
      </c>
      <c r="D37" s="8" t="s">
        <v>20</v>
      </c>
      <c r="E37" s="8"/>
      <c r="F37" s="8"/>
      <c r="G37" s="129">
        <f>$C$1</f>
        <v>2002</v>
      </c>
      <c r="H37" s="129">
        <f>$C$2</f>
        <v>2012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1:31" ht="12.95" hidden="1" customHeight="1" x14ac:dyDescent="0.25">
      <c r="B38" s="26"/>
      <c r="C38" s="29"/>
      <c r="D38" s="7"/>
      <c r="E38" s="7"/>
      <c r="F38" s="7"/>
      <c r="G38" s="105"/>
      <c r="H38" s="105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1:31" ht="12.95" hidden="1" customHeight="1" x14ac:dyDescent="0.25">
      <c r="B39" s="26"/>
      <c r="C39" s="29"/>
      <c r="D39" s="7"/>
      <c r="E39" s="7"/>
      <c r="F39" s="7"/>
      <c r="G39" s="105" t="str">
        <f>CONCATENATE($C34,"_",$C35,"_",G37)</f>
        <v>0_2_2002</v>
      </c>
      <c r="H39" s="105" t="str">
        <f>CONCATENATE($C34,"_",$C35,"_",H37)</f>
        <v>0_2_2012</v>
      </c>
      <c r="I39" s="29"/>
      <c r="J39" s="7"/>
      <c r="K39" s="7"/>
      <c r="L39" s="7"/>
      <c r="M39" s="7" t="str">
        <f>IF($G37+M38&gt;$H37,0,CONCATENATE($C34,"_",$C35,"_",$G37+M38))</f>
        <v>0_2_2003</v>
      </c>
      <c r="N39" s="7" t="str">
        <f t="shared" ref="N39:AB39" si="13">IF($G37+N38&gt;$H37,0,CONCATENATE($C34,"_",$C35,"_",$G37+N38))</f>
        <v>0_2_2004</v>
      </c>
      <c r="O39" s="7" t="str">
        <f t="shared" si="13"/>
        <v>0_2_2005</v>
      </c>
      <c r="P39" s="7" t="str">
        <f t="shared" si="13"/>
        <v>0_2_2006</v>
      </c>
      <c r="Q39" s="7" t="str">
        <f t="shared" si="13"/>
        <v>0_2_2007</v>
      </c>
      <c r="R39" s="7" t="str">
        <f t="shared" si="13"/>
        <v>0_2_2008</v>
      </c>
      <c r="S39" s="7" t="str">
        <f t="shared" si="13"/>
        <v>0_2_2009</v>
      </c>
      <c r="T39" s="7" t="str">
        <f t="shared" si="13"/>
        <v>0_2_2010</v>
      </c>
      <c r="U39" s="7" t="str">
        <f t="shared" si="13"/>
        <v>0_2_2011</v>
      </c>
      <c r="V39" s="7" t="str">
        <f t="shared" si="13"/>
        <v>0_2_2012</v>
      </c>
      <c r="W39" s="7">
        <f t="shared" si="13"/>
        <v>0</v>
      </c>
      <c r="X39" s="7">
        <f t="shared" si="13"/>
        <v>0</v>
      </c>
      <c r="Y39" s="7">
        <f t="shared" si="13"/>
        <v>0</v>
      </c>
      <c r="Z39" s="7">
        <f t="shared" si="13"/>
        <v>0</v>
      </c>
      <c r="AA39" s="7">
        <f t="shared" si="13"/>
        <v>0</v>
      </c>
      <c r="AB39" s="7">
        <f t="shared" si="13"/>
        <v>0</v>
      </c>
      <c r="AC39" s="7"/>
      <c r="AD39" s="7"/>
    </row>
    <row r="40" spans="1:31" ht="12.95" hidden="1" customHeight="1" x14ac:dyDescent="0.25">
      <c r="B40" s="26"/>
      <c r="C40" s="29"/>
      <c r="D40" s="7"/>
      <c r="E40" s="7"/>
      <c r="F40" s="7" t="s">
        <v>23</v>
      </c>
      <c r="G40" s="118"/>
      <c r="H40" s="118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1" x14ac:dyDescent="0.25">
      <c r="B41" s="26" t="s">
        <v>31</v>
      </c>
      <c r="C41" s="29" t="s">
        <v>21</v>
      </c>
      <c r="D41" s="105" t="s">
        <v>95</v>
      </c>
      <c r="E41" s="56"/>
      <c r="F41" s="7">
        <f>MATCH($D41,FAC_TOTALS_APTA!$A$2:$BR$2,)</f>
        <v>13</v>
      </c>
      <c r="G41" s="118">
        <f>VLOOKUP(G39,FAC_TOTALS_APTA!$A$4:$BR$126,$F41,FALSE)</f>
        <v>13378352.2086371</v>
      </c>
      <c r="H41" s="118">
        <f>VLOOKUP(H39,FAC_TOTALS_APTA!$A$4:$BR$126,$F41,FALSE)</f>
        <v>11264859.978528</v>
      </c>
      <c r="I41" s="31">
        <f>IFERROR(H41/G41-1,"-")</f>
        <v>-0.15797851612432678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MATCH($K41,FAC_TOTALS_APTA!$A$2:$BP$2,)</f>
        <v>32</v>
      </c>
      <c r="M41" s="30">
        <f>IF(M39=0,0,VLOOKUP(M39,FAC_TOTALS_APTA!$A$4:$BR$126,$L41,FALSE))</f>
        <v>364895.109226876</v>
      </c>
      <c r="N41" s="30">
        <f>IF(N39=0,0,VLOOKUP(N39,FAC_TOTALS_APTA!$A$4:$BR$126,$L41,FALSE))</f>
        <v>-1054383.64982109</v>
      </c>
      <c r="O41" s="30">
        <f>IF(O39=0,0,VLOOKUP(O39,FAC_TOTALS_APTA!$A$4:$BR$126,$L41,FALSE))</f>
        <v>1184051.69984664</v>
      </c>
      <c r="P41" s="30">
        <f>IF(P39=0,0,VLOOKUP(P39,FAC_TOTALS_APTA!$A$4:$BR$126,$L41,FALSE))</f>
        <v>2668251.21071458</v>
      </c>
      <c r="Q41" s="30">
        <f>IF(Q39=0,0,VLOOKUP(Q39,FAC_TOTALS_APTA!$A$4:$BR$126,$L41,FALSE))</f>
        <v>3337049.5605217698</v>
      </c>
      <c r="R41" s="30">
        <f>IF(R39=0,0,VLOOKUP(R39,FAC_TOTALS_APTA!$A$4:$BR$126,$L41,FALSE))</f>
        <v>7404714.3193315398</v>
      </c>
      <c r="S41" s="30">
        <f>IF(S39=0,0,VLOOKUP(S39,FAC_TOTALS_APTA!$A$4:$BR$126,$L41,FALSE))</f>
        <v>-7170007.5698655304</v>
      </c>
      <c r="T41" s="30">
        <f>IF(T39=0,0,VLOOKUP(T39,FAC_TOTALS_APTA!$A$4:$BR$126,$L41,FALSE))</f>
        <v>-6426038.3566096304</v>
      </c>
      <c r="U41" s="30">
        <f>IF(U39=0,0,VLOOKUP(U39,FAC_TOTALS_APTA!$A$4:$BR$126,$L41,FALSE))</f>
        <v>-6106476.4874423603</v>
      </c>
      <c r="V41" s="30">
        <f>IF(V39=0,0,VLOOKUP(V39,FAC_TOTALS_APTA!$A$4:$BR$126,$L41,FALSE))</f>
        <v>-3557793.15065184</v>
      </c>
      <c r="W41" s="30">
        <f>IF(W39=0,0,VLOOKUP(W39,FAC_TOTALS_APTA!$A$4:$BR$126,$L41,FALSE))</f>
        <v>0</v>
      </c>
      <c r="X41" s="30">
        <f>IF(X39=0,0,VLOOKUP(X39,FAC_TOTALS_APTA!$A$4:$BR$126,$L41,FALSE))</f>
        <v>0</v>
      </c>
      <c r="Y41" s="30">
        <f>IF(Y39=0,0,VLOOKUP(Y39,FAC_TOTALS_APTA!$A$4:$BR$126,$L41,FALSE))</f>
        <v>0</v>
      </c>
      <c r="Z41" s="30">
        <f>IF(Z39=0,0,VLOOKUP(Z39,FAC_TOTALS_APTA!$A$4:$BR$126,$L41,FALSE))</f>
        <v>0</v>
      </c>
      <c r="AA41" s="30">
        <f>IF(AA39=0,0,VLOOKUP(AA39,FAC_TOTALS_APTA!$A$4:$BR$126,$L41,FALSE))</f>
        <v>0</v>
      </c>
      <c r="AB41" s="30">
        <f>IF(AB39=0,0,VLOOKUP(AB39,FAC_TOTALS_APTA!$A$4:$BR$126,$L41,FALSE))</f>
        <v>0</v>
      </c>
      <c r="AC41" s="33">
        <f>SUM(M41:AB41)</f>
        <v>-9355737.3147490453</v>
      </c>
      <c r="AD41" s="34">
        <f>AC41/G55</f>
        <v>-1.3112687204329232E-2</v>
      </c>
    </row>
    <row r="42" spans="1:31" x14ac:dyDescent="0.25">
      <c r="B42" s="26" t="s">
        <v>52</v>
      </c>
      <c r="C42" s="29" t="s">
        <v>21</v>
      </c>
      <c r="D42" s="105" t="s">
        <v>79</v>
      </c>
      <c r="E42" s="56"/>
      <c r="F42" s="7">
        <f>MATCH($D42,FAC_TOTALS_APTA!$A$2:$BR$2,)</f>
        <v>15</v>
      </c>
      <c r="G42" s="124">
        <f>VLOOKUP(G39,FAC_TOTALS_APTA!$A$4:$BR$126,$F42,FALSE)</f>
        <v>0.92425916812859699</v>
      </c>
      <c r="H42" s="124">
        <f>VLOOKUP(H39,FAC_TOTALS_APTA!$A$4:$BR$126,$F42,FALSE)</f>
        <v>0.99257439422925597</v>
      </c>
      <c r="I42" s="31">
        <f t="shared" ref="I42:I53" si="14">IFERROR(H42/G42-1,"-")</f>
        <v>7.3913495755720593E-2</v>
      </c>
      <c r="J42" s="32" t="str">
        <f t="shared" ref="J42:J53" si="15">IF(C42="Log","_log","")</f>
        <v>_log</v>
      </c>
      <c r="K42" s="32" t="str">
        <f t="shared" ref="K42:K54" si="16">CONCATENATE(D42,J42,"_FAC")</f>
        <v>FARE_per_UPT_cleaned_2018_MIDLOW_log_FAC</v>
      </c>
      <c r="L42" s="7">
        <f>MATCH($K42,FAC_TOTALS_APTA!$A$2:$BP$2,)</f>
        <v>34</v>
      </c>
      <c r="M42" s="30">
        <f>IF(M39=0,0,VLOOKUP(M39,FAC_TOTALS_APTA!$A$4:$BR$126,$L42,FALSE))</f>
        <v>696155.365633921</v>
      </c>
      <c r="N42" s="30">
        <f>IF(N39=0,0,VLOOKUP(N39,FAC_TOTALS_APTA!$A$4:$BR$126,$L42,FALSE))</f>
        <v>4394135.4395893896</v>
      </c>
      <c r="O42" s="30">
        <f>IF(O39=0,0,VLOOKUP(O39,FAC_TOTALS_APTA!$A$4:$BR$126,$L42,FALSE))</f>
        <v>-1633004.37628602</v>
      </c>
      <c r="P42" s="30">
        <f>IF(P39=0,0,VLOOKUP(P39,FAC_TOTALS_APTA!$A$4:$BR$126,$L42,FALSE))</f>
        <v>-3657509.4793546698</v>
      </c>
      <c r="Q42" s="30">
        <f>IF(Q39=0,0,VLOOKUP(Q39,FAC_TOTALS_APTA!$A$4:$BR$126,$L42,FALSE))</f>
        <v>-4766004.1459541302</v>
      </c>
      <c r="R42" s="30">
        <f>IF(R39=0,0,VLOOKUP(R39,FAC_TOTALS_APTA!$A$4:$BR$126,$L42,FALSE))</f>
        <v>1576531.5725843401</v>
      </c>
      <c r="S42" s="30">
        <f>IF(S39=0,0,VLOOKUP(S39,FAC_TOTALS_APTA!$A$4:$BR$126,$L42,FALSE))</f>
        <v>-33591934.920076899</v>
      </c>
      <c r="T42" s="30">
        <f>IF(T39=0,0,VLOOKUP(T39,FAC_TOTALS_APTA!$A$4:$BR$126,$L42,FALSE))</f>
        <v>767263.01586941595</v>
      </c>
      <c r="U42" s="30">
        <f>IF(U39=0,0,VLOOKUP(U39,FAC_TOTALS_APTA!$A$4:$BR$126,$L42,FALSE))</f>
        <v>4048602.4898481001</v>
      </c>
      <c r="V42" s="30">
        <f>IF(V39=0,0,VLOOKUP(V39,FAC_TOTALS_APTA!$A$4:$BR$126,$L42,FALSE))</f>
        <v>31752.711196953602</v>
      </c>
      <c r="W42" s="30">
        <f>IF(W39=0,0,VLOOKUP(W39,FAC_TOTALS_APTA!$A$4:$BR$126,$L42,FALSE))</f>
        <v>0</v>
      </c>
      <c r="X42" s="30">
        <f>IF(X39=0,0,VLOOKUP(X39,FAC_TOTALS_APTA!$A$4:$BR$126,$L42,FALSE))</f>
        <v>0</v>
      </c>
      <c r="Y42" s="30">
        <f>IF(Y39=0,0,VLOOKUP(Y39,FAC_TOTALS_APTA!$A$4:$BR$126,$L42,FALSE))</f>
        <v>0</v>
      </c>
      <c r="Z42" s="30">
        <f>IF(Z39=0,0,VLOOKUP(Z39,FAC_TOTALS_APTA!$A$4:$BR$126,$L42,FALSE))</f>
        <v>0</v>
      </c>
      <c r="AA42" s="30">
        <f>IF(AA39=0,0,VLOOKUP(AA39,FAC_TOTALS_APTA!$A$4:$BR$126,$L42,FALSE))</f>
        <v>0</v>
      </c>
      <c r="AB42" s="30">
        <f>IF(AB39=0,0,VLOOKUP(AB39,FAC_TOTALS_APTA!$A$4:$BR$126,$L42,FALSE))</f>
        <v>0</v>
      </c>
      <c r="AC42" s="33">
        <f t="shared" ref="AC42:AC53" si="17">SUM(M42:AB42)</f>
        <v>-32134012.3269496</v>
      </c>
      <c r="AD42" s="34">
        <f>AC42/G55</f>
        <v>-4.5037952444334131E-2</v>
      </c>
    </row>
    <row r="43" spans="1:31" s="14" customFormat="1" x14ac:dyDescent="0.25">
      <c r="A43" s="7"/>
      <c r="B43" s="116" t="s">
        <v>90</v>
      </c>
      <c r="C43" s="117"/>
      <c r="D43" s="105" t="s">
        <v>81</v>
      </c>
      <c r="E43" s="119"/>
      <c r="F43" s="105">
        <f>MATCH($D43,FAC_TOTALS_APTA!$A$2:$BR$2,)</f>
        <v>24</v>
      </c>
      <c r="G43" s="118">
        <f>VLOOKUP(G39,FAC_TOTALS_APTA!$A$4:$BR$126,$F43,FALSE)</f>
        <v>0</v>
      </c>
      <c r="H43" s="118">
        <f>VLOOKUP(H39,FAC_TOTALS_APTA!$A$4:$BR$126,$F43,FALSE)</f>
        <v>0</v>
      </c>
      <c r="I43" s="120" t="str">
        <f>IFERROR(H43/G43-1,"-")</f>
        <v>-</v>
      </c>
      <c r="J43" s="121" t="str">
        <f t="shared" si="15"/>
        <v/>
      </c>
      <c r="K43" s="121" t="str">
        <f t="shared" si="16"/>
        <v>RESTRUCTURE_FAC</v>
      </c>
      <c r="L43" s="105">
        <f>MATCH($K43,FAC_TOTALS_APTA!$A$2:$BP$2,)</f>
        <v>43</v>
      </c>
      <c r="M43" s="118">
        <f>IF(M39=0,0,VLOOKUP(M39,FAC_TOTALS_APTA!$A$4:$BR$126,$L43,FALSE))</f>
        <v>0</v>
      </c>
      <c r="N43" s="118">
        <f>IF(N39=0,0,VLOOKUP(N39,FAC_TOTALS_APTA!$A$4:$BR$126,$L43,FALSE))</f>
        <v>0</v>
      </c>
      <c r="O43" s="118">
        <f>IF(O39=0,0,VLOOKUP(O39,FAC_TOTALS_APTA!$A$4:$BR$126,$L43,FALSE))</f>
        <v>0</v>
      </c>
      <c r="P43" s="118">
        <f>IF(P39=0,0,VLOOKUP(P39,FAC_TOTALS_APTA!$A$4:$BR$126,$L43,FALSE))</f>
        <v>0</v>
      </c>
      <c r="Q43" s="118">
        <f>IF(Q39=0,0,VLOOKUP(Q39,FAC_TOTALS_APTA!$A$4:$BR$126,$L43,FALSE))</f>
        <v>0</v>
      </c>
      <c r="R43" s="118">
        <f>IF(R39=0,0,VLOOKUP(R39,FAC_TOTALS_APTA!$A$4:$BR$126,$L43,FALSE))</f>
        <v>0</v>
      </c>
      <c r="S43" s="118">
        <f>IF(S39=0,0,VLOOKUP(S39,FAC_TOTALS_APTA!$A$4:$BR$126,$L43,FALSE))</f>
        <v>0</v>
      </c>
      <c r="T43" s="118">
        <f>IF(T39=0,0,VLOOKUP(T39,FAC_TOTALS_APTA!$A$4:$BR$126,$L43,FALSE))</f>
        <v>0</v>
      </c>
      <c r="U43" s="118">
        <f>IF(U39=0,0,VLOOKUP(U39,FAC_TOTALS_APTA!$A$4:$BR$126,$L43,FALSE))</f>
        <v>0</v>
      </c>
      <c r="V43" s="118">
        <f>IF(V39=0,0,VLOOKUP(V39,FAC_TOTALS_APTA!$A$4:$BR$126,$L43,FALSE))</f>
        <v>0</v>
      </c>
      <c r="W43" s="118">
        <f>IF(W39=0,0,VLOOKUP(W39,FAC_TOTALS_APTA!$A$4:$BR$126,$L43,FALSE))</f>
        <v>0</v>
      </c>
      <c r="X43" s="118">
        <f>IF(X39=0,0,VLOOKUP(X39,FAC_TOTALS_APTA!$A$4:$BR$126,$L43,FALSE))</f>
        <v>0</v>
      </c>
      <c r="Y43" s="118">
        <f>IF(Y39=0,0,VLOOKUP(Y39,FAC_TOTALS_APTA!$A$4:$BR$126,$L43,FALSE))</f>
        <v>0</v>
      </c>
      <c r="Z43" s="118">
        <f>IF(Z39=0,0,VLOOKUP(Z39,FAC_TOTALS_APTA!$A$4:$BR$126,$L43,FALSE))</f>
        <v>0</v>
      </c>
      <c r="AA43" s="118">
        <f>IF(AA39=0,0,VLOOKUP(AA39,FAC_TOTALS_APTA!$A$4:$BR$126,$L43,FALSE))</f>
        <v>0</v>
      </c>
      <c r="AB43" s="118">
        <f>IF(AB39=0,0,VLOOKUP(AB39,FAC_TOTALS_APTA!$A$4:$BR$126,$L43,FALSE))</f>
        <v>0</v>
      </c>
      <c r="AC43" s="122">
        <f t="shared" si="17"/>
        <v>0</v>
      </c>
      <c r="AD43" s="123">
        <f>AC43/G56</f>
        <v>0</v>
      </c>
      <c r="AE43" s="7"/>
    </row>
    <row r="44" spans="1:31" s="14" customFormat="1" x14ac:dyDescent="0.25">
      <c r="A44" s="7"/>
      <c r="B44" s="116" t="s">
        <v>93</v>
      </c>
      <c r="C44" s="117"/>
      <c r="D44" s="105" t="s">
        <v>80</v>
      </c>
      <c r="E44" s="119"/>
      <c r="F44" s="105">
        <f>MATCH($D44,FAC_TOTALS_APTA!$A$2:$BR$2,)</f>
        <v>23</v>
      </c>
      <c r="G44" s="118">
        <f>VLOOKUP(G39,FAC_TOTALS_APTA!$A$4:$BR$126,$F44,FALSE)</f>
        <v>0</v>
      </c>
      <c r="H44" s="118">
        <f>VLOOKUP(H39,FAC_TOTALS_APTA!$A$4:$BR$126,$F44,FALSE)</f>
        <v>0</v>
      </c>
      <c r="I44" s="120" t="str">
        <f>IFERROR(H44/G44-1,"-")</f>
        <v>-</v>
      </c>
      <c r="J44" s="121" t="str">
        <f t="shared" si="15"/>
        <v/>
      </c>
      <c r="K44" s="121" t="str">
        <f t="shared" si="16"/>
        <v>MAINTENANCE_WMATA_FAC</v>
      </c>
      <c r="L44" s="105">
        <f>MATCH($K44,FAC_TOTALS_APTA!$A$2:$BP$2,)</f>
        <v>42</v>
      </c>
      <c r="M44" s="118">
        <f>IF(M40=0,0,VLOOKUP(M40,FAC_TOTALS_APTA!$A$4:$BR$126,$L44,FALSE))</f>
        <v>0</v>
      </c>
      <c r="N44" s="118">
        <f>IF(N40=0,0,VLOOKUP(N40,FAC_TOTALS_APTA!$A$4:$BR$126,$L44,FALSE))</f>
        <v>0</v>
      </c>
      <c r="O44" s="118">
        <f>IF(O40=0,0,VLOOKUP(O40,FAC_TOTALS_APTA!$A$4:$BR$126,$L44,FALSE))</f>
        <v>0</v>
      </c>
      <c r="P44" s="118">
        <f>IF(P40=0,0,VLOOKUP(P40,FAC_TOTALS_APTA!$A$4:$BR$126,$L44,FALSE))</f>
        <v>0</v>
      </c>
      <c r="Q44" s="118">
        <f>IF(Q40=0,0,VLOOKUP(Q40,FAC_TOTALS_APTA!$A$4:$BR$126,$L44,FALSE))</f>
        <v>0</v>
      </c>
      <c r="R44" s="118">
        <f>IF(R40=0,0,VLOOKUP(R40,FAC_TOTALS_APTA!$A$4:$BR$126,$L44,FALSE))</f>
        <v>0</v>
      </c>
      <c r="S44" s="118">
        <f>IF(S40=0,0,VLOOKUP(S40,FAC_TOTALS_APTA!$A$4:$BR$126,$L44,FALSE))</f>
        <v>0</v>
      </c>
      <c r="T44" s="118">
        <f>IF(T40=0,0,VLOOKUP(T40,FAC_TOTALS_APTA!$A$4:$BR$126,$L44,FALSE))</f>
        <v>0</v>
      </c>
      <c r="U44" s="118">
        <f>IF(U40=0,0,VLOOKUP(U40,FAC_TOTALS_APTA!$A$4:$BR$126,$L44,FALSE))</f>
        <v>0</v>
      </c>
      <c r="V44" s="118">
        <f>IF(V40=0,0,VLOOKUP(V40,FAC_TOTALS_APTA!$A$4:$BR$126,$L44,FALSE))</f>
        <v>0</v>
      </c>
      <c r="W44" s="118">
        <f>IF(W40=0,0,VLOOKUP(W40,FAC_TOTALS_APTA!$A$4:$BR$126,$L44,FALSE))</f>
        <v>0</v>
      </c>
      <c r="X44" s="118">
        <f>IF(X40=0,0,VLOOKUP(X40,FAC_TOTALS_APTA!$A$4:$BR$126,$L44,FALSE))</f>
        <v>0</v>
      </c>
      <c r="Y44" s="118">
        <f>IF(Y40=0,0,VLOOKUP(Y40,FAC_TOTALS_APTA!$A$4:$BR$126,$L44,FALSE))</f>
        <v>0</v>
      </c>
      <c r="Z44" s="118">
        <f>IF(Z40=0,0,VLOOKUP(Z40,FAC_TOTALS_APTA!$A$4:$BR$126,$L44,FALSE))</f>
        <v>0</v>
      </c>
      <c r="AA44" s="118">
        <f>IF(AA40=0,0,VLOOKUP(AA40,FAC_TOTALS_APTA!$A$4:$BR$126,$L44,FALSE))</f>
        <v>0</v>
      </c>
      <c r="AB44" s="118">
        <f>IF(AB40=0,0,VLOOKUP(AB40,FAC_TOTALS_APTA!$A$4:$BR$126,$L44,FALSE))</f>
        <v>0</v>
      </c>
      <c r="AC44" s="122">
        <f t="shared" si="17"/>
        <v>0</v>
      </c>
      <c r="AD44" s="123">
        <f>AC44/G56</f>
        <v>0</v>
      </c>
      <c r="AE44" s="7"/>
    </row>
    <row r="45" spans="1:31" x14ac:dyDescent="0.25">
      <c r="B45" s="26" t="s">
        <v>48</v>
      </c>
      <c r="C45" s="29" t="s">
        <v>21</v>
      </c>
      <c r="D45" s="105" t="s">
        <v>8</v>
      </c>
      <c r="E45" s="56"/>
      <c r="F45" s="7">
        <f>MATCH($D45,FAC_TOTALS_APTA!$A$2:$BR$2,)</f>
        <v>16</v>
      </c>
      <c r="G45" s="118">
        <f>VLOOKUP(G39,FAC_TOTALS_APTA!$A$4:$BR$126,$F45,FALSE)</f>
        <v>2412902.98573989</v>
      </c>
      <c r="H45" s="118">
        <f>VLOOKUP(H39,FAC_TOTALS_APTA!$A$4:$BR$126,$F45,FALSE)</f>
        <v>2552570.2182420199</v>
      </c>
      <c r="I45" s="31">
        <f t="shared" si="14"/>
        <v>5.7883484469767321E-2</v>
      </c>
      <c r="J45" s="32" t="str">
        <f t="shared" si="15"/>
        <v>_log</v>
      </c>
      <c r="K45" s="32" t="str">
        <f t="shared" si="16"/>
        <v>POP_EMP_log_FAC</v>
      </c>
      <c r="L45" s="7">
        <f>MATCH($K45,FAC_TOTALS_APTA!$A$2:$BP$2,)</f>
        <v>35</v>
      </c>
      <c r="M45" s="30">
        <f>IF(M39=0,0,VLOOKUP(M39,FAC_TOTALS_APTA!$A$4:$BR$126,$L45,FALSE))</f>
        <v>3845555.3376746001</v>
      </c>
      <c r="N45" s="30">
        <f>IF(N39=0,0,VLOOKUP(N39,FAC_TOTALS_APTA!$A$4:$BR$126,$L45,FALSE))</f>
        <v>4879294.66146388</v>
      </c>
      <c r="O45" s="30">
        <f>IF(O39=0,0,VLOOKUP(O39,FAC_TOTALS_APTA!$A$4:$BR$126,$L45,FALSE))</f>
        <v>5057851.6880501602</v>
      </c>
      <c r="P45" s="30">
        <f>IF(P39=0,0,VLOOKUP(P39,FAC_TOTALS_APTA!$A$4:$BR$126,$L45,FALSE))</f>
        <v>6128399.0246250797</v>
      </c>
      <c r="Q45" s="30">
        <f>IF(Q39=0,0,VLOOKUP(Q39,FAC_TOTALS_APTA!$A$4:$BR$126,$L45,FALSE))</f>
        <v>2553759.0690489798</v>
      </c>
      <c r="R45" s="30">
        <f>IF(R39=0,0,VLOOKUP(R39,FAC_TOTALS_APTA!$A$4:$BR$126,$L45,FALSE))</f>
        <v>1149515.4405612899</v>
      </c>
      <c r="S45" s="30">
        <f>IF(S39=0,0,VLOOKUP(S39,FAC_TOTALS_APTA!$A$4:$BR$126,$L45,FALSE))</f>
        <v>-1075061.7917728201</v>
      </c>
      <c r="T45" s="30">
        <f>IF(T39=0,0,VLOOKUP(T39,FAC_TOTALS_APTA!$A$4:$BR$126,$L45,FALSE))</f>
        <v>1912308.8096864701</v>
      </c>
      <c r="U45" s="30">
        <f>IF(U39=0,0,VLOOKUP(U39,FAC_TOTALS_APTA!$A$4:$BR$126,$L45,FALSE))</f>
        <v>1558498.6581471299</v>
      </c>
      <c r="V45" s="30">
        <f>IF(V39=0,0,VLOOKUP(V39,FAC_TOTALS_APTA!$A$4:$BR$126,$L45,FALSE))</f>
        <v>2105083.9358238098</v>
      </c>
      <c r="W45" s="30">
        <f>IF(W39=0,0,VLOOKUP(W39,FAC_TOTALS_APTA!$A$4:$BR$126,$L45,FALSE))</f>
        <v>0</v>
      </c>
      <c r="X45" s="30">
        <f>IF(X39=0,0,VLOOKUP(X39,FAC_TOTALS_APTA!$A$4:$BR$126,$L45,FALSE))</f>
        <v>0</v>
      </c>
      <c r="Y45" s="30">
        <f>IF(Y39=0,0,VLOOKUP(Y39,FAC_TOTALS_APTA!$A$4:$BR$126,$L45,FALSE))</f>
        <v>0</v>
      </c>
      <c r="Z45" s="30">
        <f>IF(Z39=0,0,VLOOKUP(Z39,FAC_TOTALS_APTA!$A$4:$BR$126,$L45,FALSE))</f>
        <v>0</v>
      </c>
      <c r="AA45" s="30">
        <f>IF(AA39=0,0,VLOOKUP(AA39,FAC_TOTALS_APTA!$A$4:$BR$126,$L45,FALSE))</f>
        <v>0</v>
      </c>
      <c r="AB45" s="30">
        <f>IF(AB39=0,0,VLOOKUP(AB39,FAC_TOTALS_APTA!$A$4:$BR$126,$L45,FALSE))</f>
        <v>0</v>
      </c>
      <c r="AC45" s="33">
        <f t="shared" si="17"/>
        <v>28115204.833308578</v>
      </c>
      <c r="AD45" s="34">
        <f>AC45/G55</f>
        <v>3.9405326834436642E-2</v>
      </c>
    </row>
    <row r="46" spans="1:31" x14ac:dyDescent="0.25">
      <c r="B46" s="26" t="s">
        <v>74</v>
      </c>
      <c r="C46" s="29"/>
      <c r="D46" s="105" t="s">
        <v>73</v>
      </c>
      <c r="E46" s="56"/>
      <c r="F46" s="7">
        <f>MATCH($D46,FAC_TOTALS_APTA!$A$2:$BR$2,)</f>
        <v>17</v>
      </c>
      <c r="G46" s="124">
        <f>VLOOKUP(G39,FAC_TOTALS_APTA!$A$4:$BR$126,$F46,FALSE)</f>
        <v>0.357365417272761</v>
      </c>
      <c r="H46" s="124">
        <f>VLOOKUP(H39,FAC_TOTALS_APTA!$A$4:$BR$126,$F46,FALSE)</f>
        <v>0.33060451780988898</v>
      </c>
      <c r="I46" s="31">
        <f t="shared" si="14"/>
        <v>-7.4883853247743382E-2</v>
      </c>
      <c r="J46" s="32" t="str">
        <f t="shared" si="15"/>
        <v/>
      </c>
      <c r="K46" s="32" t="str">
        <f t="shared" si="16"/>
        <v>TSD_POP_EMP_PCT_FAC</v>
      </c>
      <c r="L46" s="7">
        <f>MATCH($K46,FAC_TOTALS_APTA!$A$2:$BP$2,)</f>
        <v>36</v>
      </c>
      <c r="M46" s="30">
        <f>IF(M39=0,0,VLOOKUP(M39,FAC_TOTALS_APTA!$A$4:$BR$126,$L46,FALSE))</f>
        <v>-736307.51928829204</v>
      </c>
      <c r="N46" s="30">
        <f>IF(N39=0,0,VLOOKUP(N39,FAC_TOTALS_APTA!$A$4:$BR$126,$L46,FALSE))</f>
        <v>-1504788.6450169201</v>
      </c>
      <c r="O46" s="30">
        <f>IF(O39=0,0,VLOOKUP(O39,FAC_TOTALS_APTA!$A$4:$BR$126,$L46,FALSE))</f>
        <v>-986757.61989168695</v>
      </c>
      <c r="P46" s="30">
        <f>IF(P39=0,0,VLOOKUP(P39,FAC_TOTALS_APTA!$A$4:$BR$126,$L46,FALSE))</f>
        <v>-92853.792047357594</v>
      </c>
      <c r="Q46" s="30">
        <f>IF(Q39=0,0,VLOOKUP(Q39,FAC_TOTALS_APTA!$A$4:$BR$126,$L46,FALSE))</f>
        <v>-1358609.97807818</v>
      </c>
      <c r="R46" s="30">
        <f>IF(R39=0,0,VLOOKUP(R39,FAC_TOTALS_APTA!$A$4:$BR$126,$L46,FALSE))</f>
        <v>-91375.354769665093</v>
      </c>
      <c r="S46" s="30">
        <f>IF(S39=0,0,VLOOKUP(S39,FAC_TOTALS_APTA!$A$4:$BR$126,$L46,FALSE))</f>
        <v>1604415.68506906</v>
      </c>
      <c r="T46" s="30">
        <f>IF(T39=0,0,VLOOKUP(T39,FAC_TOTALS_APTA!$A$4:$BR$126,$L46,FALSE))</f>
        <v>190978.81244736401</v>
      </c>
      <c r="U46" s="30">
        <f>IF(U39=0,0,VLOOKUP(U39,FAC_TOTALS_APTA!$A$4:$BR$126,$L46,FALSE))</f>
        <v>-2684710.74127171</v>
      </c>
      <c r="V46" s="30">
        <f>IF(V39=0,0,VLOOKUP(V39,FAC_TOTALS_APTA!$A$4:$BR$126,$L46,FALSE))</f>
        <v>-4873503.5430381801</v>
      </c>
      <c r="W46" s="30">
        <f>IF(W39=0,0,VLOOKUP(W39,FAC_TOTALS_APTA!$A$4:$BR$126,$L46,FALSE))</f>
        <v>0</v>
      </c>
      <c r="X46" s="30">
        <f>IF(X39=0,0,VLOOKUP(X39,FAC_TOTALS_APTA!$A$4:$BR$126,$L46,FALSE))</f>
        <v>0</v>
      </c>
      <c r="Y46" s="30">
        <f>IF(Y39=0,0,VLOOKUP(Y39,FAC_TOTALS_APTA!$A$4:$BR$126,$L46,FALSE))</f>
        <v>0</v>
      </c>
      <c r="Z46" s="30">
        <f>IF(Z39=0,0,VLOOKUP(Z39,FAC_TOTALS_APTA!$A$4:$BR$126,$L46,FALSE))</f>
        <v>0</v>
      </c>
      <c r="AA46" s="30">
        <f>IF(AA39=0,0,VLOOKUP(AA39,FAC_TOTALS_APTA!$A$4:$BR$126,$L46,FALSE))</f>
        <v>0</v>
      </c>
      <c r="AB46" s="30">
        <f>IF(AB39=0,0,VLOOKUP(AB39,FAC_TOTALS_APTA!$A$4:$BR$126,$L46,FALSE))</f>
        <v>0</v>
      </c>
      <c r="AC46" s="33">
        <f t="shared" si="17"/>
        <v>-10533512.695885567</v>
      </c>
      <c r="AD46" s="34">
        <f>AC46/G55</f>
        <v>-1.4763417622492657E-2</v>
      </c>
    </row>
    <row r="47" spans="1:31" x14ac:dyDescent="0.2">
      <c r="B47" s="26" t="s">
        <v>49</v>
      </c>
      <c r="C47" s="29" t="s">
        <v>21</v>
      </c>
      <c r="D47" s="125" t="s">
        <v>97</v>
      </c>
      <c r="E47" s="56"/>
      <c r="F47" s="7">
        <f>MATCH($D47,FAC_TOTALS_APTA!$A$2:$BR$2,)</f>
        <v>19</v>
      </c>
      <c r="G47" s="126">
        <f>VLOOKUP(G39,FAC_TOTALS_APTA!$A$4:$BR$126,$F47,FALSE)</f>
        <v>1.9468195567767399</v>
      </c>
      <c r="H47" s="126">
        <f>VLOOKUP(H39,FAC_TOTALS_APTA!$A$4:$BR$126,$F47,FALSE)</f>
        <v>4.0256358420234699</v>
      </c>
      <c r="I47" s="31">
        <f t="shared" si="14"/>
        <v>1.0678012135282486</v>
      </c>
      <c r="J47" s="32" t="str">
        <f t="shared" si="15"/>
        <v>_log</v>
      </c>
      <c r="K47" s="32" t="str">
        <f t="shared" si="16"/>
        <v>GAS_PRICE_2018_MIDLOW_log_FAC</v>
      </c>
      <c r="L47" s="7">
        <f>MATCH($K47,FAC_TOTALS_APTA!$A$2:$BP$2,)</f>
        <v>38</v>
      </c>
      <c r="M47" s="30">
        <f>IF(M39=0,0,VLOOKUP(M39,FAC_TOTALS_APTA!$A$4:$BR$126,$L47,FALSE))</f>
        <v>9294778.0213646106</v>
      </c>
      <c r="N47" s="30">
        <f>IF(N39=0,0,VLOOKUP(N39,FAC_TOTALS_APTA!$A$4:$BR$126,$L47,FALSE))</f>
        <v>11399132.155328101</v>
      </c>
      <c r="O47" s="30">
        <f>IF(O39=0,0,VLOOKUP(O39,FAC_TOTALS_APTA!$A$4:$BR$126,$L47,FALSE))</f>
        <v>15675342.4237883</v>
      </c>
      <c r="P47" s="30">
        <f>IF(P39=0,0,VLOOKUP(P39,FAC_TOTALS_APTA!$A$4:$BR$126,$L47,FALSE))</f>
        <v>9204766.1363939606</v>
      </c>
      <c r="Q47" s="30">
        <f>IF(Q39=0,0,VLOOKUP(Q39,FAC_TOTALS_APTA!$A$4:$BR$126,$L47,FALSE))</f>
        <v>6113789.7617963301</v>
      </c>
      <c r="R47" s="30">
        <f>IF(R39=0,0,VLOOKUP(R39,FAC_TOTALS_APTA!$A$4:$BR$126,$L47,FALSE))</f>
        <v>12841551.5772909</v>
      </c>
      <c r="S47" s="30">
        <f>IF(S39=0,0,VLOOKUP(S39,FAC_TOTALS_APTA!$A$4:$BR$126,$L47,FALSE))</f>
        <v>-36837433.195085399</v>
      </c>
      <c r="T47" s="30">
        <f>IF(T39=0,0,VLOOKUP(T39,FAC_TOTALS_APTA!$A$4:$BR$126,$L47,FALSE))</f>
        <v>16174119.5154316</v>
      </c>
      <c r="U47" s="30">
        <f>IF(U39=0,0,VLOOKUP(U39,FAC_TOTALS_APTA!$A$4:$BR$126,$L47,FALSE))</f>
        <v>22610753.097237598</v>
      </c>
      <c r="V47" s="30">
        <f>IF(V39=0,0,VLOOKUP(V39,FAC_TOTALS_APTA!$A$4:$BR$126,$L47,FALSE))</f>
        <v>433302.30157319503</v>
      </c>
      <c r="W47" s="30">
        <f>IF(W39=0,0,VLOOKUP(W39,FAC_TOTALS_APTA!$A$4:$BR$126,$L47,FALSE))</f>
        <v>0</v>
      </c>
      <c r="X47" s="30">
        <f>IF(X39=0,0,VLOOKUP(X39,FAC_TOTALS_APTA!$A$4:$BR$126,$L47,FALSE))</f>
        <v>0</v>
      </c>
      <c r="Y47" s="30">
        <f>IF(Y39=0,0,VLOOKUP(Y39,FAC_TOTALS_APTA!$A$4:$BR$126,$L47,FALSE))</f>
        <v>0</v>
      </c>
      <c r="Z47" s="30">
        <f>IF(Z39=0,0,VLOOKUP(Z39,FAC_TOTALS_APTA!$A$4:$BR$126,$L47,FALSE))</f>
        <v>0</v>
      </c>
      <c r="AA47" s="30">
        <f>IF(AA39=0,0,VLOOKUP(AA39,FAC_TOTALS_APTA!$A$4:$BR$126,$L47,FALSE))</f>
        <v>0</v>
      </c>
      <c r="AB47" s="30">
        <f>IF(AB39=0,0,VLOOKUP(AB39,FAC_TOTALS_APTA!$A$4:$BR$126,$L47,FALSE))</f>
        <v>0</v>
      </c>
      <c r="AC47" s="33">
        <f t="shared" si="17"/>
        <v>66910101.795119189</v>
      </c>
      <c r="AD47" s="34">
        <f>AC47/G55</f>
        <v>9.3778951474628919E-2</v>
      </c>
    </row>
    <row r="48" spans="1:31" x14ac:dyDescent="0.25">
      <c r="B48" s="26" t="s">
        <v>46</v>
      </c>
      <c r="C48" s="29" t="s">
        <v>21</v>
      </c>
      <c r="D48" s="105" t="s">
        <v>14</v>
      </c>
      <c r="E48" s="56"/>
      <c r="F48" s="7">
        <f>MATCH($D48,FAC_TOTALS_APTA!$A$2:$BR$2,)</f>
        <v>20</v>
      </c>
      <c r="G48" s="124">
        <f>VLOOKUP(G39,FAC_TOTALS_APTA!$A$4:$BR$126,$F48,FALSE)</f>
        <v>35715.451599492502</v>
      </c>
      <c r="H48" s="124">
        <f>VLOOKUP(H39,FAC_TOTALS_APTA!$A$4:$BR$126,$F48,FALSE)</f>
        <v>28874.309502126802</v>
      </c>
      <c r="I48" s="31">
        <f t="shared" si="14"/>
        <v>-0.19154572575705331</v>
      </c>
      <c r="J48" s="32" t="str">
        <f t="shared" si="15"/>
        <v>_log</v>
      </c>
      <c r="K48" s="32" t="str">
        <f t="shared" si="16"/>
        <v>TOTAL_MED_INC_INDIV_2018_log_FAC</v>
      </c>
      <c r="L48" s="7">
        <f>MATCH($K48,FAC_TOTALS_APTA!$A$2:$BP$2,)</f>
        <v>39</v>
      </c>
      <c r="M48" s="30">
        <f>IF(M39=0,0,VLOOKUP(M39,FAC_TOTALS_APTA!$A$4:$BR$126,$L48,FALSE))</f>
        <v>764162.46220933204</v>
      </c>
      <c r="N48" s="30">
        <f>IF(N39=0,0,VLOOKUP(N39,FAC_TOTALS_APTA!$A$4:$BR$126,$L48,FALSE))</f>
        <v>1290320.3095328</v>
      </c>
      <c r="O48" s="30">
        <f>IF(O39=0,0,VLOOKUP(O39,FAC_TOTALS_APTA!$A$4:$BR$126,$L48,FALSE))</f>
        <v>1254096.8090105599</v>
      </c>
      <c r="P48" s="30">
        <f>IF(P39=0,0,VLOOKUP(P39,FAC_TOTALS_APTA!$A$4:$BR$126,$L48,FALSE))</f>
        <v>2072276.2345523899</v>
      </c>
      <c r="Q48" s="30">
        <f>IF(Q39=0,0,VLOOKUP(Q39,FAC_TOTALS_APTA!$A$4:$BR$126,$L48,FALSE))</f>
        <v>-561922.04558760801</v>
      </c>
      <c r="R48" s="30">
        <f>IF(R39=0,0,VLOOKUP(R39,FAC_TOTALS_APTA!$A$4:$BR$126,$L48,FALSE))</f>
        <v>347000.40934203699</v>
      </c>
      <c r="S48" s="30">
        <f>IF(S39=0,0,VLOOKUP(S39,FAC_TOTALS_APTA!$A$4:$BR$126,$L48,FALSE))</f>
        <v>2812105.7775218501</v>
      </c>
      <c r="T48" s="30">
        <f>IF(T39=0,0,VLOOKUP(T39,FAC_TOTALS_APTA!$A$4:$BR$126,$L48,FALSE))</f>
        <v>805589.05377306405</v>
      </c>
      <c r="U48" s="30">
        <f>IF(U39=0,0,VLOOKUP(U39,FAC_TOTALS_APTA!$A$4:$BR$126,$L48,FALSE))</f>
        <v>987657.78352907498</v>
      </c>
      <c r="V48" s="30">
        <f>IF(V39=0,0,VLOOKUP(V39,FAC_TOTALS_APTA!$A$4:$BR$126,$L48,FALSE))</f>
        <v>495910.00069132599</v>
      </c>
      <c r="W48" s="30">
        <f>IF(W39=0,0,VLOOKUP(W39,FAC_TOTALS_APTA!$A$4:$BR$126,$L48,FALSE))</f>
        <v>0</v>
      </c>
      <c r="X48" s="30">
        <f>IF(X39=0,0,VLOOKUP(X39,FAC_TOTALS_APTA!$A$4:$BR$126,$L48,FALSE))</f>
        <v>0</v>
      </c>
      <c r="Y48" s="30">
        <f>IF(Y39=0,0,VLOOKUP(Y39,FAC_TOTALS_APTA!$A$4:$BR$126,$L48,FALSE))</f>
        <v>0</v>
      </c>
      <c r="Z48" s="30">
        <f>IF(Z39=0,0,VLOOKUP(Z39,FAC_TOTALS_APTA!$A$4:$BR$126,$L48,FALSE))</f>
        <v>0</v>
      </c>
      <c r="AA48" s="30">
        <f>IF(AA39=0,0,VLOOKUP(AA39,FAC_TOTALS_APTA!$A$4:$BR$126,$L48,FALSE))</f>
        <v>0</v>
      </c>
      <c r="AB48" s="30">
        <f>IF(AB39=0,0,VLOOKUP(AB39,FAC_TOTALS_APTA!$A$4:$BR$126,$L48,FALSE))</f>
        <v>0</v>
      </c>
      <c r="AC48" s="33">
        <f t="shared" si="17"/>
        <v>10267196.794574827</v>
      </c>
      <c r="AD48" s="34">
        <f>AC48/G55</f>
        <v>1.4390158199537127E-2</v>
      </c>
    </row>
    <row r="49" spans="1:31" x14ac:dyDescent="0.25">
      <c r="B49" s="26" t="s">
        <v>62</v>
      </c>
      <c r="C49" s="29"/>
      <c r="D49" s="105" t="s">
        <v>9</v>
      </c>
      <c r="E49" s="56"/>
      <c r="F49" s="7">
        <f>MATCH($D49,FAC_TOTALS_APTA!$A$2:$BR$2,)</f>
        <v>21</v>
      </c>
      <c r="G49" s="118">
        <f>VLOOKUP(G39,FAC_TOTALS_APTA!$A$4:$BR$126,$F49,FALSE)</f>
        <v>7.8156462434034699</v>
      </c>
      <c r="H49" s="118">
        <f>VLOOKUP(H39,FAC_TOTALS_APTA!$A$4:$BR$126,$F49,FALSE)</f>
        <v>8.2569154106646199</v>
      </c>
      <c r="I49" s="31">
        <f t="shared" si="14"/>
        <v>5.6459716000271554E-2</v>
      </c>
      <c r="J49" s="32" t="str">
        <f t="shared" si="15"/>
        <v/>
      </c>
      <c r="K49" s="32" t="str">
        <f t="shared" si="16"/>
        <v>PCT_HH_NO_VEH_FAC</v>
      </c>
      <c r="L49" s="7">
        <f>MATCH($K49,FAC_TOTALS_APTA!$A$2:$BP$2,)</f>
        <v>40</v>
      </c>
      <c r="M49" s="30">
        <f>IF(M39=0,0,VLOOKUP(M39,FAC_TOTALS_APTA!$A$4:$BR$126,$L49,FALSE))</f>
        <v>-55438.143519075697</v>
      </c>
      <c r="N49" s="30">
        <f>IF(N39=0,0,VLOOKUP(N39,FAC_TOTALS_APTA!$A$4:$BR$126,$L49,FALSE))</f>
        <v>-59837.460934774601</v>
      </c>
      <c r="O49" s="30">
        <f>IF(O39=0,0,VLOOKUP(O39,FAC_TOTALS_APTA!$A$4:$BR$126,$L49,FALSE))</f>
        <v>-47286.166752112302</v>
      </c>
      <c r="P49" s="30">
        <f>IF(P39=0,0,VLOOKUP(P39,FAC_TOTALS_APTA!$A$4:$BR$126,$L49,FALSE))</f>
        <v>7481.8602955835104</v>
      </c>
      <c r="Q49" s="30">
        <f>IF(Q39=0,0,VLOOKUP(Q39,FAC_TOTALS_APTA!$A$4:$BR$126,$L49,FALSE))</f>
        <v>-169215.10539452999</v>
      </c>
      <c r="R49" s="30">
        <f>IF(R39=0,0,VLOOKUP(R39,FAC_TOTALS_APTA!$A$4:$BR$126,$L49,FALSE))</f>
        <v>334530.17940064799</v>
      </c>
      <c r="S49" s="30">
        <f>IF(S39=0,0,VLOOKUP(S39,FAC_TOTALS_APTA!$A$4:$BR$126,$L49,FALSE))</f>
        <v>187557.11330941401</v>
      </c>
      <c r="T49" s="30">
        <f>IF(T39=0,0,VLOOKUP(T39,FAC_TOTALS_APTA!$A$4:$BR$126,$L49,FALSE))</f>
        <v>484987.47305328498</v>
      </c>
      <c r="U49" s="30">
        <f>IF(U39=0,0,VLOOKUP(U39,FAC_TOTALS_APTA!$A$4:$BR$126,$L49,FALSE))</f>
        <v>499724.31973068003</v>
      </c>
      <c r="V49" s="30">
        <f>IF(V39=0,0,VLOOKUP(V39,FAC_TOTALS_APTA!$A$4:$BR$126,$L49,FALSE))</f>
        <v>53980.922401817501</v>
      </c>
      <c r="W49" s="30">
        <f>IF(W39=0,0,VLOOKUP(W39,FAC_TOTALS_APTA!$A$4:$BR$126,$L49,FALSE))</f>
        <v>0</v>
      </c>
      <c r="X49" s="30">
        <f>IF(X39=0,0,VLOOKUP(X39,FAC_TOTALS_APTA!$A$4:$BR$126,$L49,FALSE))</f>
        <v>0</v>
      </c>
      <c r="Y49" s="30">
        <f>IF(Y39=0,0,VLOOKUP(Y39,FAC_TOTALS_APTA!$A$4:$BR$126,$L49,FALSE))</f>
        <v>0</v>
      </c>
      <c r="Z49" s="30">
        <f>IF(Z39=0,0,VLOOKUP(Z39,FAC_TOTALS_APTA!$A$4:$BR$126,$L49,FALSE))</f>
        <v>0</v>
      </c>
      <c r="AA49" s="30">
        <f>IF(AA39=0,0,VLOOKUP(AA39,FAC_TOTALS_APTA!$A$4:$BR$126,$L49,FALSE))</f>
        <v>0</v>
      </c>
      <c r="AB49" s="30">
        <f>IF(AB39=0,0,VLOOKUP(AB39,FAC_TOTALS_APTA!$A$4:$BR$126,$L49,FALSE))</f>
        <v>0</v>
      </c>
      <c r="AC49" s="33">
        <f t="shared" si="17"/>
        <v>1236484.9915909355</v>
      </c>
      <c r="AD49" s="34">
        <f>AC49/G55</f>
        <v>1.7330158363915657E-3</v>
      </c>
    </row>
    <row r="50" spans="1:31" x14ac:dyDescent="0.25">
      <c r="B50" s="26" t="s">
        <v>47</v>
      </c>
      <c r="C50" s="29"/>
      <c r="D50" s="105" t="s">
        <v>28</v>
      </c>
      <c r="E50" s="56"/>
      <c r="F50" s="7">
        <f>MATCH($D50,FAC_TOTALS_APTA!$A$2:$BR$2,)</f>
        <v>22</v>
      </c>
      <c r="G50" s="126">
        <f>VLOOKUP(G39,FAC_TOTALS_APTA!$A$4:$BR$126,$F50,FALSE)</f>
        <v>3.29893510953965</v>
      </c>
      <c r="H50" s="126">
        <f>VLOOKUP(H39,FAC_TOTALS_APTA!$A$4:$BR$126,$F50,FALSE)</f>
        <v>4.1251469761152801</v>
      </c>
      <c r="I50" s="31">
        <f t="shared" si="14"/>
        <v>0.25044805039857976</v>
      </c>
      <c r="J50" s="32" t="str">
        <f t="shared" si="15"/>
        <v/>
      </c>
      <c r="K50" s="32" t="str">
        <f t="shared" si="16"/>
        <v>JTW_HOME_PCT_FAC</v>
      </c>
      <c r="L50" s="7">
        <f>MATCH($K50,FAC_TOTALS_APTA!$A$2:$BP$2,)</f>
        <v>41</v>
      </c>
      <c r="M50" s="30">
        <f>IF(M39=0,0,VLOOKUP(M39,FAC_TOTALS_APTA!$A$4:$BR$126,$L50,FALSE))</f>
        <v>0</v>
      </c>
      <c r="N50" s="30">
        <f>IF(N39=0,0,VLOOKUP(N39,FAC_TOTALS_APTA!$A$4:$BR$126,$L50,FALSE))</f>
        <v>0</v>
      </c>
      <c r="O50" s="30">
        <f>IF(O39=0,0,VLOOKUP(O39,FAC_TOTALS_APTA!$A$4:$BR$126,$L50,FALSE))</f>
        <v>0</v>
      </c>
      <c r="P50" s="30">
        <f>IF(P39=0,0,VLOOKUP(P39,FAC_TOTALS_APTA!$A$4:$BR$126,$L50,FALSE))</f>
        <v>-1246333.4241684999</v>
      </c>
      <c r="Q50" s="30">
        <f>IF(Q39=0,0,VLOOKUP(Q39,FAC_TOTALS_APTA!$A$4:$BR$126,$L50,FALSE))</f>
        <v>-1291423.2373860499</v>
      </c>
      <c r="R50" s="30">
        <f>IF(R39=0,0,VLOOKUP(R39,FAC_TOTALS_APTA!$A$4:$BR$126,$L50,FALSE))</f>
        <v>-284354.58239750803</v>
      </c>
      <c r="S50" s="30">
        <f>IF(S39=0,0,VLOOKUP(S39,FAC_TOTALS_APTA!$A$4:$BR$126,$L50,FALSE))</f>
        <v>-1670246.82734528</v>
      </c>
      <c r="T50" s="30">
        <f>IF(T39=0,0,VLOOKUP(T39,FAC_TOTALS_APTA!$A$4:$BR$126,$L50,FALSE))</f>
        <v>-7769.6495409352101</v>
      </c>
      <c r="U50" s="30">
        <f>IF(U39=0,0,VLOOKUP(U39,FAC_TOTALS_APTA!$A$4:$BR$126,$L50,FALSE))</f>
        <v>-845027.12729003001</v>
      </c>
      <c r="V50" s="30">
        <f>IF(V39=0,0,VLOOKUP(V39,FAC_TOTALS_APTA!$A$4:$BR$126,$L50,FALSE))</f>
        <v>19222.405059925601</v>
      </c>
      <c r="W50" s="30">
        <f>IF(W39=0,0,VLOOKUP(W39,FAC_TOTALS_APTA!$A$4:$BR$126,$L50,FALSE))</f>
        <v>0</v>
      </c>
      <c r="X50" s="30">
        <f>IF(X39=0,0,VLOOKUP(X39,FAC_TOTALS_APTA!$A$4:$BR$126,$L50,FALSE))</f>
        <v>0</v>
      </c>
      <c r="Y50" s="30">
        <f>IF(Y39=0,0,VLOOKUP(Y39,FAC_TOTALS_APTA!$A$4:$BR$126,$L50,FALSE))</f>
        <v>0</v>
      </c>
      <c r="Z50" s="30">
        <f>IF(Z39=0,0,VLOOKUP(Z39,FAC_TOTALS_APTA!$A$4:$BR$126,$L50,FALSE))</f>
        <v>0</v>
      </c>
      <c r="AA50" s="30">
        <f>IF(AA39=0,0,VLOOKUP(AA39,FAC_TOTALS_APTA!$A$4:$BR$126,$L50,FALSE))</f>
        <v>0</v>
      </c>
      <c r="AB50" s="30">
        <f>IF(AB39=0,0,VLOOKUP(AB39,FAC_TOTALS_APTA!$A$4:$BR$126,$L50,FALSE))</f>
        <v>0</v>
      </c>
      <c r="AC50" s="33">
        <f t="shared" si="17"/>
        <v>-5325932.4430683786</v>
      </c>
      <c r="AD50" s="34">
        <f>AC50/G55</f>
        <v>-7.4646480387225303E-3</v>
      </c>
    </row>
    <row r="51" spans="1:31" x14ac:dyDescent="0.25">
      <c r="B51" s="26" t="s">
        <v>63</v>
      </c>
      <c r="C51" s="29"/>
      <c r="D51" s="12" t="s">
        <v>83</v>
      </c>
      <c r="E51" s="56"/>
      <c r="F51" s="7">
        <f>MATCH($D51,FAC_TOTALS_APTA!$A$2:$BR$2,)</f>
        <v>26</v>
      </c>
      <c r="G51" s="126">
        <f>VLOOKUP(G39,FAC_TOTALS_APTA!$A$4:$BR$126,$F51,FALSE)</f>
        <v>0</v>
      </c>
      <c r="H51" s="126">
        <f>VLOOKUP(H39,FAC_TOTALS_APTA!$A$4:$BR$126,$F51,FALSE)</f>
        <v>0</v>
      </c>
      <c r="I51" s="31" t="str">
        <f t="shared" si="14"/>
        <v>-</v>
      </c>
      <c r="J51" s="32" t="str">
        <f t="shared" si="15"/>
        <v/>
      </c>
      <c r="K51" s="32" t="str">
        <f t="shared" si="16"/>
        <v>YEARS_SINCE_TNC_BUS_MIDLOW_FAC</v>
      </c>
      <c r="L51" s="7">
        <f>MATCH($K51,FAC_TOTALS_APTA!$A$2:$BP$2,)</f>
        <v>45</v>
      </c>
      <c r="M51" s="30">
        <f>IF(M39=0,0,VLOOKUP(M39,FAC_TOTALS_APTA!$A$4:$BR$126,$L51,FALSE))</f>
        <v>0</v>
      </c>
      <c r="N51" s="30">
        <f>IF(N39=0,0,VLOOKUP(N39,FAC_TOTALS_APTA!$A$4:$BR$126,$L51,FALSE))</f>
        <v>0</v>
      </c>
      <c r="O51" s="30">
        <f>IF(O39=0,0,VLOOKUP(O39,FAC_TOTALS_APTA!$A$4:$BR$126,$L51,FALSE))</f>
        <v>0</v>
      </c>
      <c r="P51" s="30">
        <f>IF(P39=0,0,VLOOKUP(P39,FAC_TOTALS_APTA!$A$4:$BR$126,$L51,FALSE))</f>
        <v>0</v>
      </c>
      <c r="Q51" s="30">
        <f>IF(Q39=0,0,VLOOKUP(Q39,FAC_TOTALS_APTA!$A$4:$BR$126,$L51,FALSE))</f>
        <v>0</v>
      </c>
      <c r="R51" s="30">
        <f>IF(R39=0,0,VLOOKUP(R39,FAC_TOTALS_APTA!$A$4:$BR$126,$L51,FALSE))</f>
        <v>0</v>
      </c>
      <c r="S51" s="30">
        <f>IF(S39=0,0,VLOOKUP(S39,FAC_TOTALS_APTA!$A$4:$BR$126,$L51,FALSE))</f>
        <v>0</v>
      </c>
      <c r="T51" s="30">
        <f>IF(T39=0,0,VLOOKUP(T39,FAC_TOTALS_APTA!$A$4:$BR$126,$L51,FALSE))</f>
        <v>0</v>
      </c>
      <c r="U51" s="30">
        <f>IF(U39=0,0,VLOOKUP(U39,FAC_TOTALS_APTA!$A$4:$BR$126,$L51,FALSE))</f>
        <v>0</v>
      </c>
      <c r="V51" s="30">
        <f>IF(V39=0,0,VLOOKUP(V39,FAC_TOTALS_APTA!$A$4:$BR$126,$L51,FALSE))</f>
        <v>0</v>
      </c>
      <c r="W51" s="30">
        <f>IF(W39=0,0,VLOOKUP(W39,FAC_TOTALS_APTA!$A$4:$BR$126,$L51,FALSE))</f>
        <v>0</v>
      </c>
      <c r="X51" s="30">
        <f>IF(X39=0,0,VLOOKUP(X39,FAC_TOTALS_APTA!$A$4:$BR$126,$L51,FALSE))</f>
        <v>0</v>
      </c>
      <c r="Y51" s="30">
        <f>IF(Y39=0,0,VLOOKUP(Y39,FAC_TOTALS_APTA!$A$4:$BR$126,$L51,FALSE))</f>
        <v>0</v>
      </c>
      <c r="Z51" s="30">
        <f>IF(Z39=0,0,VLOOKUP(Z39,FAC_TOTALS_APTA!$A$4:$BR$126,$L51,FALSE))</f>
        <v>0</v>
      </c>
      <c r="AA51" s="30">
        <f>IF(AA39=0,0,VLOOKUP(AA39,FAC_TOTALS_APTA!$A$4:$BR$126,$L51,FALSE))</f>
        <v>0</v>
      </c>
      <c r="AB51" s="30">
        <f>IF(AB39=0,0,VLOOKUP(AB39,FAC_TOTALS_APTA!$A$4:$BR$126,$L51,FALSE))</f>
        <v>0</v>
      </c>
      <c r="AC51" s="33">
        <f t="shared" si="17"/>
        <v>0</v>
      </c>
      <c r="AD51" s="34">
        <f>AC51/G55</f>
        <v>0</v>
      </c>
    </row>
    <row r="52" spans="1:31" x14ac:dyDescent="0.25">
      <c r="B52" s="26" t="s">
        <v>64</v>
      </c>
      <c r="C52" s="29"/>
      <c r="D52" s="105" t="s">
        <v>43</v>
      </c>
      <c r="E52" s="56"/>
      <c r="F52" s="7">
        <f>MATCH($D52,FAC_TOTALS_APTA!$A$2:$BR$2,)</f>
        <v>29</v>
      </c>
      <c r="G52" s="126">
        <f>VLOOKUP(G39,FAC_TOTALS_APTA!$A$4:$BR$126,$F52,FALSE)</f>
        <v>4.7394709953269498E-2</v>
      </c>
      <c r="H52" s="126">
        <f>VLOOKUP(H39,FAC_TOTALS_APTA!$A$4:$BR$126,$F52,FALSE)</f>
        <v>8.9326402136675601E-2</v>
      </c>
      <c r="I52" s="31">
        <f t="shared" si="14"/>
        <v>0.88473359631803095</v>
      </c>
      <c r="J52" s="32" t="str">
        <f t="shared" si="15"/>
        <v/>
      </c>
      <c r="K52" s="32" t="str">
        <f t="shared" si="16"/>
        <v>BIKE_SHARE_FAC</v>
      </c>
      <c r="L52" s="7">
        <f>MATCH($K52,FAC_TOTALS_APTA!$A$2:$BP$2,)</f>
        <v>48</v>
      </c>
      <c r="M52" s="30">
        <f>IF(M39=0,0,VLOOKUP(M39,FAC_TOTALS_APTA!$A$4:$BR$126,$L52,FALSE))</f>
        <v>0</v>
      </c>
      <c r="N52" s="30">
        <f>IF(N39=0,0,VLOOKUP(N39,FAC_TOTALS_APTA!$A$4:$BR$126,$L52,FALSE))</f>
        <v>0</v>
      </c>
      <c r="O52" s="30">
        <f>IF(O39=0,0,VLOOKUP(O39,FAC_TOTALS_APTA!$A$4:$BR$126,$L52,FALSE))</f>
        <v>0</v>
      </c>
      <c r="P52" s="30">
        <f>IF(P39=0,0,VLOOKUP(P39,FAC_TOTALS_APTA!$A$4:$BR$126,$L52,FALSE))</f>
        <v>0</v>
      </c>
      <c r="Q52" s="30">
        <f>IF(Q39=0,0,VLOOKUP(Q39,FAC_TOTALS_APTA!$A$4:$BR$126,$L52,FALSE))</f>
        <v>0</v>
      </c>
      <c r="R52" s="30">
        <f>IF(R39=0,0,VLOOKUP(R39,FAC_TOTALS_APTA!$A$4:$BR$126,$L52,FALSE))</f>
        <v>0</v>
      </c>
      <c r="S52" s="30">
        <f>IF(S39=0,0,VLOOKUP(S39,FAC_TOTALS_APTA!$A$4:$BR$126,$L52,FALSE))</f>
        <v>0</v>
      </c>
      <c r="T52" s="30">
        <f>IF(T39=0,0,VLOOKUP(T39,FAC_TOTALS_APTA!$A$4:$BR$126,$L52,FALSE))</f>
        <v>0</v>
      </c>
      <c r="U52" s="30">
        <f>IF(U39=0,0,VLOOKUP(U39,FAC_TOTALS_APTA!$A$4:$BR$126,$L52,FALSE))</f>
        <v>-182614.52645175901</v>
      </c>
      <c r="V52" s="30">
        <f>IF(V39=0,0,VLOOKUP(V39,FAC_TOTALS_APTA!$A$4:$BR$126,$L52,FALSE))</f>
        <v>-524333.12603442406</v>
      </c>
      <c r="W52" s="30">
        <f>IF(W39=0,0,VLOOKUP(W39,FAC_TOTALS_APTA!$A$4:$BR$126,$L52,FALSE))</f>
        <v>0</v>
      </c>
      <c r="X52" s="30">
        <f>IF(X39=0,0,VLOOKUP(X39,FAC_TOTALS_APTA!$A$4:$BR$126,$L52,FALSE))</f>
        <v>0</v>
      </c>
      <c r="Y52" s="30">
        <f>IF(Y39=0,0,VLOOKUP(Y39,FAC_TOTALS_APTA!$A$4:$BR$126,$L52,FALSE))</f>
        <v>0</v>
      </c>
      <c r="Z52" s="30">
        <f>IF(Z39=0,0,VLOOKUP(Z39,FAC_TOTALS_APTA!$A$4:$BR$126,$L52,FALSE))</f>
        <v>0</v>
      </c>
      <c r="AA52" s="30">
        <f>IF(AA39=0,0,VLOOKUP(AA39,FAC_TOTALS_APTA!$A$4:$BR$126,$L52,FALSE))</f>
        <v>0</v>
      </c>
      <c r="AB52" s="30">
        <f>IF(AB39=0,0,VLOOKUP(AB39,FAC_TOTALS_APTA!$A$4:$BR$126,$L52,FALSE))</f>
        <v>0</v>
      </c>
      <c r="AC52" s="33">
        <f t="shared" si="17"/>
        <v>-706947.6524861831</v>
      </c>
      <c r="AD52" s="34">
        <f>AC52/G55</f>
        <v>-9.9083408661680824E-4</v>
      </c>
    </row>
    <row r="53" spans="1:31" x14ac:dyDescent="0.25">
      <c r="B53" s="9" t="s">
        <v>65</v>
      </c>
      <c r="C53" s="28"/>
      <c r="D53" s="130" t="s">
        <v>44</v>
      </c>
      <c r="E53" s="57"/>
      <c r="F53" s="8">
        <f>MATCH($D53,FAC_TOTALS_APTA!$A$2:$BR$2,)</f>
        <v>30</v>
      </c>
      <c r="G53" s="132">
        <f>VLOOKUP(G39,FAC_TOTALS_APTA!$A$4:$BR$126,$F53,FALSE)</f>
        <v>0</v>
      </c>
      <c r="H53" s="132">
        <f>VLOOKUP(H39,FAC_TOTALS_APTA!$A$4:$BR$126,$F53,FALSE)</f>
        <v>0</v>
      </c>
      <c r="I53" s="37" t="str">
        <f t="shared" si="14"/>
        <v>-</v>
      </c>
      <c r="J53" s="38" t="str">
        <f t="shared" si="15"/>
        <v/>
      </c>
      <c r="K53" s="38" t="str">
        <f t="shared" si="16"/>
        <v>scooter_flag_FAC</v>
      </c>
      <c r="L53" s="8">
        <f>MATCH($K53,FAC_TOTALS_APTA!$A$2:$BP$2,)</f>
        <v>49</v>
      </c>
      <c r="M53" s="39">
        <f>IF(M39=0,0,VLOOKUP(M39,FAC_TOTALS_APTA!$A$4:$BR$126,$L53,FALSE))</f>
        <v>0</v>
      </c>
      <c r="N53" s="39">
        <f>IF(N39=0,0,VLOOKUP(N39,FAC_TOTALS_APTA!$A$4:$BR$126,$L53,FALSE))</f>
        <v>0</v>
      </c>
      <c r="O53" s="39">
        <f>IF(O39=0,0,VLOOKUP(O39,FAC_TOTALS_APTA!$A$4:$BR$126,$L53,FALSE))</f>
        <v>0</v>
      </c>
      <c r="P53" s="39">
        <f>IF(P39=0,0,VLOOKUP(P39,FAC_TOTALS_APTA!$A$4:$BR$126,$L53,FALSE))</f>
        <v>0</v>
      </c>
      <c r="Q53" s="39">
        <f>IF(Q39=0,0,VLOOKUP(Q39,FAC_TOTALS_APTA!$A$4:$BR$126,$L53,FALSE))</f>
        <v>0</v>
      </c>
      <c r="R53" s="39">
        <f>IF(R39=0,0,VLOOKUP(R39,FAC_TOTALS_APTA!$A$4:$BR$126,$L53,FALSE))</f>
        <v>0</v>
      </c>
      <c r="S53" s="39">
        <f>IF(S39=0,0,VLOOKUP(S39,FAC_TOTALS_APTA!$A$4:$BR$126,$L53,FALSE))</f>
        <v>0</v>
      </c>
      <c r="T53" s="39">
        <f>IF(T39=0,0,VLOOKUP(T39,FAC_TOTALS_APTA!$A$4:$BR$126,$L53,FALSE))</f>
        <v>0</v>
      </c>
      <c r="U53" s="39">
        <f>IF(U39=0,0,VLOOKUP(U39,FAC_TOTALS_APTA!$A$4:$BR$126,$L53,FALSE))</f>
        <v>0</v>
      </c>
      <c r="V53" s="39">
        <f>IF(V39=0,0,VLOOKUP(V39,FAC_TOTALS_APTA!$A$4:$BR$126,$L53,FALSE))</f>
        <v>0</v>
      </c>
      <c r="W53" s="39">
        <f>IF(W39=0,0,VLOOKUP(W39,FAC_TOTALS_APTA!$A$4:$BR$126,$L53,FALSE))</f>
        <v>0</v>
      </c>
      <c r="X53" s="39">
        <f>IF(X39=0,0,VLOOKUP(X39,FAC_TOTALS_APTA!$A$4:$BR$126,$L53,FALSE))</f>
        <v>0</v>
      </c>
      <c r="Y53" s="39">
        <f>IF(Y39=0,0,VLOOKUP(Y39,FAC_TOTALS_APTA!$A$4:$BR$126,$L53,FALSE))</f>
        <v>0</v>
      </c>
      <c r="Z53" s="39">
        <f>IF(Z39=0,0,VLOOKUP(Z39,FAC_TOTALS_APTA!$A$4:$BR$126,$L53,FALSE))</f>
        <v>0</v>
      </c>
      <c r="AA53" s="39">
        <f>IF(AA39=0,0,VLOOKUP(AA39,FAC_TOTALS_APTA!$A$4:$BR$126,$L53,FALSE))</f>
        <v>0</v>
      </c>
      <c r="AB53" s="39">
        <f>IF(AB39=0,0,VLOOKUP(AB39,FAC_TOTALS_APTA!$A$4:$BR$126,$L53,FALSE))</f>
        <v>0</v>
      </c>
      <c r="AC53" s="40">
        <f t="shared" si="17"/>
        <v>0</v>
      </c>
      <c r="AD53" s="41">
        <f>AC53/G55</f>
        <v>0</v>
      </c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142"/>
      <c r="H54" s="142"/>
      <c r="I54" s="47"/>
      <c r="J54" s="48"/>
      <c r="K54" s="48" t="str">
        <f t="shared" si="16"/>
        <v>New_Reporter_FAC</v>
      </c>
      <c r="L54" s="45">
        <f>MATCH($K54,FAC_TOTALS_APTA!$A$2:$BP$2,)</f>
        <v>53</v>
      </c>
      <c r="M54" s="46">
        <f>IF(M39=0,0,VLOOKUP(M39,FAC_TOTALS_APTA!$A$4:$BR$126,$L54,FALSE))</f>
        <v>64490437</v>
      </c>
      <c r="N54" s="46">
        <f>IF(N39=0,0,VLOOKUP(N39,FAC_TOTALS_APTA!$A$4:$BR$126,$L54,FALSE))</f>
        <v>27575194</v>
      </c>
      <c r="O54" s="46">
        <f>IF(O39=0,0,VLOOKUP(O39,FAC_TOTALS_APTA!$A$4:$BR$126,$L54,FALSE))</f>
        <v>22919974</v>
      </c>
      <c r="P54" s="46">
        <f>IF(P39=0,0,VLOOKUP(P39,FAC_TOTALS_APTA!$A$4:$BR$126,$L54,FALSE))</f>
        <v>15747264</v>
      </c>
      <c r="Q54" s="46">
        <f>IF(Q39=0,0,VLOOKUP(Q39,FAC_TOTALS_APTA!$A$4:$BR$126,$L54,FALSE))</f>
        <v>8688267.9999999907</v>
      </c>
      <c r="R54" s="46">
        <f>IF(R39=0,0,VLOOKUP(R39,FAC_TOTALS_APTA!$A$4:$BR$126,$L54,FALSE))</f>
        <v>0</v>
      </c>
      <c r="S54" s="46">
        <f>IF(S39=0,0,VLOOKUP(S39,FAC_TOTALS_APTA!$A$4:$BR$126,$L54,FALSE))</f>
        <v>0</v>
      </c>
      <c r="T54" s="46">
        <f>IF(T39=0,0,VLOOKUP(T39,FAC_TOTALS_APTA!$A$4:$BR$126,$L54,FALSE))</f>
        <v>2308521.9999999902</v>
      </c>
      <c r="U54" s="46">
        <f>IF(U39=0,0,VLOOKUP(U39,FAC_TOTALS_APTA!$A$4:$BR$126,$L54,FALSE))</f>
        <v>0</v>
      </c>
      <c r="V54" s="46">
        <f>IF(V39=0,0,VLOOKUP(V39,FAC_TOTALS_APTA!$A$4:$BR$126,$L54,FALSE))</f>
        <v>0</v>
      </c>
      <c r="W54" s="46">
        <f>IF(W39=0,0,VLOOKUP(W39,FAC_TOTALS_APTA!$A$4:$BR$126,$L54,FALSE))</f>
        <v>0</v>
      </c>
      <c r="X54" s="46">
        <f>IF(X39=0,0,VLOOKUP(X39,FAC_TOTALS_APTA!$A$4:$BR$126,$L54,FALSE))</f>
        <v>0</v>
      </c>
      <c r="Y54" s="46">
        <f>IF(Y39=0,0,VLOOKUP(Y39,FAC_TOTALS_APTA!$A$4:$BR$126,$L54,FALSE))</f>
        <v>0</v>
      </c>
      <c r="Z54" s="46">
        <f>IF(Z39=0,0,VLOOKUP(Z39,FAC_TOTALS_APTA!$A$4:$BR$126,$L54,FALSE))</f>
        <v>0</v>
      </c>
      <c r="AA54" s="46">
        <f>IF(AA39=0,0,VLOOKUP(AA39,FAC_TOTALS_APTA!$A$4:$BR$126,$L54,FALSE))</f>
        <v>0</v>
      </c>
      <c r="AB54" s="46">
        <f>IF(AB39=0,0,VLOOKUP(AB39,FAC_TOTALS_APTA!$A$4:$BR$126,$L54,FALSE))</f>
        <v>0</v>
      </c>
      <c r="AC54" s="49">
        <f>SUM(M54:AB54)</f>
        <v>141729659</v>
      </c>
      <c r="AD54" s="50">
        <f>AC54/G56</f>
        <v>0.20455094104988761</v>
      </c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MATCH($D55,FAC_TOTALS_APTA!$A$2:$BP$2,)</f>
        <v>10</v>
      </c>
      <c r="G55" s="118">
        <f>VLOOKUP(G39,FAC_TOTALS_APTA!$A$4:$BR$126,$F55,FALSE)</f>
        <v>713487416.34439301</v>
      </c>
      <c r="H55" s="118">
        <f>VLOOKUP(H39,FAC_TOTALS_APTA!$A$4:$BP$126,$F55,FALSE)</f>
        <v>952218902.74761403</v>
      </c>
      <c r="I55" s="113">
        <f t="shared" ref="I55" si="18">H55/G55-1</f>
        <v>0.33459803345429684</v>
      </c>
      <c r="J55" s="32"/>
      <c r="K55" s="32"/>
      <c r="L55" s="7"/>
      <c r="M55" s="30">
        <f t="shared" ref="M55:AB55" si="19">SUM(M41:M48)</f>
        <v>14229238.776821047</v>
      </c>
      <c r="N55" s="30">
        <f t="shared" si="19"/>
        <v>19403710.271076158</v>
      </c>
      <c r="O55" s="30">
        <f t="shared" si="19"/>
        <v>20551580.624517955</v>
      </c>
      <c r="P55" s="30">
        <f t="shared" si="19"/>
        <v>16323329.334883984</v>
      </c>
      <c r="Q55" s="30">
        <f t="shared" si="19"/>
        <v>5318062.2217471618</v>
      </c>
      <c r="R55" s="30">
        <f t="shared" si="19"/>
        <v>23227937.964340441</v>
      </c>
      <c r="S55" s="30">
        <f t="shared" si="19"/>
        <v>-74257916.014209747</v>
      </c>
      <c r="T55" s="30">
        <f t="shared" si="19"/>
        <v>13424220.850598283</v>
      </c>
      <c r="U55" s="30">
        <f t="shared" si="19"/>
        <v>20414324.800047833</v>
      </c>
      <c r="V55" s="30">
        <f t="shared" si="19"/>
        <v>-5365247.744404735</v>
      </c>
      <c r="W55" s="30">
        <f t="shared" si="19"/>
        <v>0</v>
      </c>
      <c r="X55" s="30">
        <f t="shared" si="19"/>
        <v>0</v>
      </c>
      <c r="Y55" s="30">
        <f t="shared" si="19"/>
        <v>0</v>
      </c>
      <c r="Z55" s="30">
        <f t="shared" si="19"/>
        <v>0</v>
      </c>
      <c r="AA55" s="30">
        <f t="shared" si="19"/>
        <v>0</v>
      </c>
      <c r="AB55" s="30">
        <f t="shared" si="19"/>
        <v>0</v>
      </c>
      <c r="AC55" s="33">
        <f>H55-G55</f>
        <v>238731486.40322101</v>
      </c>
      <c r="AD55" s="34">
        <f>I55</f>
        <v>0.33459803345429684</v>
      </c>
      <c r="AE55" s="107"/>
    </row>
    <row r="56" spans="1:31" ht="13.5" customHeight="1" thickBot="1" x14ac:dyDescent="0.3">
      <c r="B56" s="10" t="s">
        <v>50</v>
      </c>
      <c r="C56" s="24"/>
      <c r="D56" s="24" t="s">
        <v>4</v>
      </c>
      <c r="E56" s="24"/>
      <c r="F56" s="24">
        <f>MATCH($D56,FAC_TOTALS_APTA!$A$2:$BP$2,)</f>
        <v>8</v>
      </c>
      <c r="G56" s="115">
        <f>VLOOKUP(G39,FAC_TOTALS_APTA!$A$4:$BP$126,$F56,FALSE)</f>
        <v>692881970</v>
      </c>
      <c r="H56" s="115">
        <f>VLOOKUP(H39,FAC_TOTALS_APTA!$A$4:$BP$126,$F56,FALSE)</f>
        <v>961216517.99999905</v>
      </c>
      <c r="I56" s="114">
        <f t="shared" ref="I56" si="20">H56/G56-1</f>
        <v>0.38727309934186782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268334547.99999905</v>
      </c>
      <c r="AD56" s="53">
        <f>I56</f>
        <v>0.38727309934186782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155"/>
      <c r="H57" s="155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5.2675065887570982E-2</v>
      </c>
    </row>
    <row r="58" spans="1:31" ht="13.5" thickTop="1" x14ac:dyDescent="0.25"/>
    <row r="59" spans="1:31" s="11" customFormat="1" x14ac:dyDescent="0.25">
      <c r="B59" s="19" t="s">
        <v>25</v>
      </c>
      <c r="E59" s="7"/>
      <c r="G59" s="107"/>
      <c r="H59" s="107"/>
      <c r="I59" s="18"/>
    </row>
    <row r="60" spans="1:31" x14ac:dyDescent="0.25">
      <c r="B60" s="16" t="s">
        <v>16</v>
      </c>
      <c r="C60" s="17" t="s">
        <v>17</v>
      </c>
      <c r="D60" s="11"/>
      <c r="E60" s="7"/>
      <c r="F60" s="11"/>
      <c r="G60" s="107"/>
      <c r="H60" s="107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1" x14ac:dyDescent="0.25">
      <c r="B61" s="16"/>
      <c r="C61" s="17"/>
      <c r="D61" s="11"/>
      <c r="E61" s="7"/>
      <c r="F61" s="11"/>
      <c r="G61" s="107"/>
      <c r="H61" s="107"/>
      <c r="I61" s="1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1" x14ac:dyDescent="0.25">
      <c r="B62" s="19" t="s">
        <v>26</v>
      </c>
      <c r="C62" s="20">
        <v>0</v>
      </c>
      <c r="D62" s="11"/>
      <c r="E62" s="7"/>
      <c r="F62" s="11"/>
      <c r="G62" s="107"/>
      <c r="H62" s="107"/>
      <c r="I62" s="1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1" ht="13.5" thickBot="1" x14ac:dyDescent="0.3">
      <c r="B63" s="21" t="s">
        <v>34</v>
      </c>
      <c r="C63" s="22">
        <v>3</v>
      </c>
      <c r="D63" s="23"/>
      <c r="E63" s="24"/>
      <c r="F63" s="23"/>
      <c r="G63" s="158"/>
      <c r="H63" s="158"/>
      <c r="I63" s="25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1" ht="13.5" thickTop="1" x14ac:dyDescent="0.25">
      <c r="B64" s="62"/>
      <c r="C64" s="63"/>
      <c r="D64" s="63"/>
      <c r="E64" s="63"/>
      <c r="F64" s="63"/>
      <c r="G64" s="171" t="s">
        <v>51</v>
      </c>
      <c r="H64" s="171"/>
      <c r="I64" s="171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171" t="s">
        <v>55</v>
      </c>
      <c r="AD64" s="171"/>
    </row>
    <row r="65" spans="1:33" x14ac:dyDescent="0.25">
      <c r="B65" s="9" t="s">
        <v>18</v>
      </c>
      <c r="C65" s="28" t="s">
        <v>19</v>
      </c>
      <c r="D65" s="8" t="s">
        <v>20</v>
      </c>
      <c r="E65" s="8"/>
      <c r="F65" s="8"/>
      <c r="G65" s="129">
        <f>$C$1</f>
        <v>2002</v>
      </c>
      <c r="H65" s="129">
        <f>$C$2</f>
        <v>2012</v>
      </c>
      <c r="I65" s="28" t="s">
        <v>22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 t="s">
        <v>24</v>
      </c>
      <c r="AD65" s="28" t="s">
        <v>22</v>
      </c>
    </row>
    <row r="66" spans="1:33" ht="12.95" hidden="1" customHeight="1" x14ac:dyDescent="0.25">
      <c r="B66" s="26"/>
      <c r="C66" s="29"/>
      <c r="D66" s="7"/>
      <c r="E66" s="7"/>
      <c r="F66" s="7"/>
      <c r="G66" s="105"/>
      <c r="H66" s="105"/>
      <c r="I66" s="29"/>
      <c r="J66" s="7"/>
      <c r="K66" s="7"/>
      <c r="L66" s="7"/>
      <c r="M66" s="7">
        <v>1</v>
      </c>
      <c r="N66" s="7">
        <v>2</v>
      </c>
      <c r="O66" s="7">
        <v>3</v>
      </c>
      <c r="P66" s="7">
        <v>4</v>
      </c>
      <c r="Q66" s="7">
        <v>5</v>
      </c>
      <c r="R66" s="7">
        <v>6</v>
      </c>
      <c r="S66" s="7">
        <v>7</v>
      </c>
      <c r="T66" s="7">
        <v>8</v>
      </c>
      <c r="U66" s="7">
        <v>9</v>
      </c>
      <c r="V66" s="7">
        <v>10</v>
      </c>
      <c r="W66" s="7">
        <v>11</v>
      </c>
      <c r="X66" s="7">
        <v>12</v>
      </c>
      <c r="Y66" s="7">
        <v>13</v>
      </c>
      <c r="Z66" s="7">
        <v>14</v>
      </c>
      <c r="AA66" s="7">
        <v>15</v>
      </c>
      <c r="AB66" s="7">
        <v>16</v>
      </c>
      <c r="AC66" s="7"/>
      <c r="AD66" s="7"/>
    </row>
    <row r="67" spans="1:33" ht="12.95" hidden="1" customHeight="1" x14ac:dyDescent="0.25">
      <c r="B67" s="26"/>
      <c r="C67" s="29"/>
      <c r="D67" s="7"/>
      <c r="E67" s="7"/>
      <c r="F67" s="7"/>
      <c r="G67" s="105" t="str">
        <f>CONCATENATE($C62,"_",$C63,"_",G65)</f>
        <v>0_3_2002</v>
      </c>
      <c r="H67" s="105" t="str">
        <f>CONCATENATE($C62,"_",$C63,"_",H65)</f>
        <v>0_3_2012</v>
      </c>
      <c r="I67" s="29"/>
      <c r="J67" s="7"/>
      <c r="K67" s="7"/>
      <c r="L67" s="7"/>
      <c r="M67" s="7" t="str">
        <f>IF($G65+M66&gt;$H65,0,CONCATENATE($C62,"_",$C63,"_",$G65+M66))</f>
        <v>0_3_2003</v>
      </c>
      <c r="N67" s="7" t="str">
        <f t="shared" ref="N67:AB67" si="21">IF($G65+N66&gt;$H65,0,CONCATENATE($C62,"_",$C63,"_",$G65+N66))</f>
        <v>0_3_2004</v>
      </c>
      <c r="O67" s="7" t="str">
        <f t="shared" si="21"/>
        <v>0_3_2005</v>
      </c>
      <c r="P67" s="7" t="str">
        <f t="shared" si="21"/>
        <v>0_3_2006</v>
      </c>
      <c r="Q67" s="7" t="str">
        <f t="shared" si="21"/>
        <v>0_3_2007</v>
      </c>
      <c r="R67" s="7" t="str">
        <f t="shared" si="21"/>
        <v>0_3_2008</v>
      </c>
      <c r="S67" s="7" t="str">
        <f t="shared" si="21"/>
        <v>0_3_2009</v>
      </c>
      <c r="T67" s="7" t="str">
        <f t="shared" si="21"/>
        <v>0_3_2010</v>
      </c>
      <c r="U67" s="7" t="str">
        <f t="shared" si="21"/>
        <v>0_3_2011</v>
      </c>
      <c r="V67" s="7" t="str">
        <f t="shared" si="21"/>
        <v>0_3_2012</v>
      </c>
      <c r="W67" s="7">
        <f t="shared" si="21"/>
        <v>0</v>
      </c>
      <c r="X67" s="7">
        <f t="shared" si="21"/>
        <v>0</v>
      </c>
      <c r="Y67" s="7">
        <f t="shared" si="21"/>
        <v>0</v>
      </c>
      <c r="Z67" s="7">
        <f t="shared" si="21"/>
        <v>0</v>
      </c>
      <c r="AA67" s="7">
        <f t="shared" si="21"/>
        <v>0</v>
      </c>
      <c r="AB67" s="7">
        <f t="shared" si="21"/>
        <v>0</v>
      </c>
      <c r="AC67" s="7"/>
      <c r="AD67" s="7"/>
    </row>
    <row r="68" spans="1:33" ht="12.95" hidden="1" customHeight="1" x14ac:dyDescent="0.25">
      <c r="B68" s="26"/>
      <c r="C68" s="29"/>
      <c r="D68" s="7"/>
      <c r="E68" s="7"/>
      <c r="F68" s="7" t="s">
        <v>23</v>
      </c>
      <c r="G68" s="118"/>
      <c r="H68" s="118"/>
      <c r="I68" s="29"/>
      <c r="J68" s="7"/>
      <c r="K68" s="7"/>
      <c r="L68" s="7" t="s">
        <v>23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25">
      <c r="B69" s="26" t="s">
        <v>31</v>
      </c>
      <c r="C69" s="29" t="s">
        <v>21</v>
      </c>
      <c r="D69" s="105" t="s">
        <v>95</v>
      </c>
      <c r="E69" s="56"/>
      <c r="F69" s="7">
        <f>MATCH($D69,FAC_TOTALS_APTA!$A$2:$BR$2,)</f>
        <v>13</v>
      </c>
      <c r="G69" s="118">
        <f>VLOOKUP(G67,FAC_TOTALS_APTA!$A$4:$BR$126,$F69,FALSE)</f>
        <v>2436593.4779696302</v>
      </c>
      <c r="H69" s="118">
        <f>VLOOKUP(H67,FAC_TOTALS_APTA!$A$4:$BR$126,$F69,FALSE)</f>
        <v>1935564.7547657499</v>
      </c>
      <c r="I69" s="31">
        <f>IFERROR(H69/G69-1,"-")</f>
        <v>-0.20562671932512044</v>
      </c>
      <c r="J69" s="32" t="str">
        <f>IF(C69="Log","_log","")</f>
        <v>_log</v>
      </c>
      <c r="K69" s="32" t="str">
        <f>CONCATENATE(D69,J69,"_FAC")</f>
        <v>VRM_ADJ_MIDLOW_log_FAC</v>
      </c>
      <c r="L69" s="7">
        <f>MATCH($K69,FAC_TOTALS_APTA!$A$2:$BP$2,)</f>
        <v>32</v>
      </c>
      <c r="M69" s="30">
        <f>IF(M67=0,0,VLOOKUP(M67,FAC_TOTALS_APTA!$A$4:$BR$126,$L69,FALSE))</f>
        <v>157443.448436912</v>
      </c>
      <c r="N69" s="30">
        <f>IF(N67=0,0,VLOOKUP(N67,FAC_TOTALS_APTA!$A$4:$BR$126,$L69,FALSE))</f>
        <v>1133292.4179045099</v>
      </c>
      <c r="O69" s="30">
        <f>IF(O67=0,0,VLOOKUP(O67,FAC_TOTALS_APTA!$A$4:$BR$126,$L69,FALSE))</f>
        <v>-1472249.05092753</v>
      </c>
      <c r="P69" s="30">
        <f>IF(P67=0,0,VLOOKUP(P67,FAC_TOTALS_APTA!$A$4:$BR$126,$L69,FALSE))</f>
        <v>2923369.9875136898</v>
      </c>
      <c r="Q69" s="30">
        <f>IF(Q67=0,0,VLOOKUP(Q67,FAC_TOTALS_APTA!$A$4:$BR$126,$L69,FALSE))</f>
        <v>3106942.0192821999</v>
      </c>
      <c r="R69" s="30">
        <f>IF(R67=0,0,VLOOKUP(R67,FAC_TOTALS_APTA!$A$4:$BR$126,$L69,FALSE))</f>
        <v>1706429.87984847</v>
      </c>
      <c r="S69" s="30">
        <f>IF(S67=0,0,VLOOKUP(S67,FAC_TOTALS_APTA!$A$4:$BR$126,$L69,FALSE))</f>
        <v>1439488.35666493</v>
      </c>
      <c r="T69" s="30">
        <f>IF(T67=0,0,VLOOKUP(T67,FAC_TOTALS_APTA!$A$4:$BR$126,$L69,FALSE))</f>
        <v>554191.17595244898</v>
      </c>
      <c r="U69" s="30">
        <f>IF(U67=0,0,VLOOKUP(U67,FAC_TOTALS_APTA!$A$4:$BR$126,$L69,FALSE))</f>
        <v>-288825.81635668699</v>
      </c>
      <c r="V69" s="30">
        <f>IF(V67=0,0,VLOOKUP(V67,FAC_TOTALS_APTA!$A$4:$BR$126,$L69,FALSE))</f>
        <v>438988.16801953298</v>
      </c>
      <c r="W69" s="30">
        <f>IF(W67=0,0,VLOOKUP(W67,FAC_TOTALS_APTA!$A$4:$BR$126,$L69,FALSE))</f>
        <v>0</v>
      </c>
      <c r="X69" s="30">
        <f>IF(X67=0,0,VLOOKUP(X67,FAC_TOTALS_APTA!$A$4:$BR$126,$L69,FALSE))</f>
        <v>0</v>
      </c>
      <c r="Y69" s="30">
        <f>IF(Y67=0,0,VLOOKUP(Y67,FAC_TOTALS_APTA!$A$4:$BR$126,$L69,FALSE))</f>
        <v>0</v>
      </c>
      <c r="Z69" s="30">
        <f>IF(Z67=0,0,VLOOKUP(Z67,FAC_TOTALS_APTA!$A$4:$BR$126,$L69,FALSE))</f>
        <v>0</v>
      </c>
      <c r="AA69" s="30">
        <f>IF(AA67=0,0,VLOOKUP(AA67,FAC_TOTALS_APTA!$A$4:$BR$126,$L69,FALSE))</f>
        <v>0</v>
      </c>
      <c r="AB69" s="30">
        <f>IF(AB67=0,0,VLOOKUP(AB67,FAC_TOTALS_APTA!$A$4:$BR$126,$L69,FALSE))</f>
        <v>0</v>
      </c>
      <c r="AC69" s="33">
        <f>SUM(M69:AB69)</f>
        <v>9699070.5863384772</v>
      </c>
      <c r="AD69" s="34">
        <f>AC69/G83</f>
        <v>9.2158797204148588E-2</v>
      </c>
    </row>
    <row r="70" spans="1:33" x14ac:dyDescent="0.25">
      <c r="B70" s="26" t="s">
        <v>52</v>
      </c>
      <c r="C70" s="29" t="s">
        <v>21</v>
      </c>
      <c r="D70" s="105" t="s">
        <v>79</v>
      </c>
      <c r="E70" s="56"/>
      <c r="F70" s="7">
        <f>MATCH($D70,FAC_TOTALS_APTA!$A$2:$BR$2,)</f>
        <v>15</v>
      </c>
      <c r="G70" s="124">
        <f>VLOOKUP(G67,FAC_TOTALS_APTA!$A$4:$BR$126,$F70,FALSE)</f>
        <v>0.90327811224383903</v>
      </c>
      <c r="H70" s="124">
        <f>VLOOKUP(H67,FAC_TOTALS_APTA!$A$4:$BR$126,$F70,FALSE)</f>
        <v>0.82821757692531495</v>
      </c>
      <c r="I70" s="31">
        <f t="shared" ref="I70:I81" si="22">IFERROR(H70/G70-1,"-")</f>
        <v>-8.3097923331791668E-2</v>
      </c>
      <c r="J70" s="32" t="str">
        <f t="shared" ref="J70:J79" si="23">IF(C70="Log","_log","")</f>
        <v>_log</v>
      </c>
      <c r="K70" s="32" t="str">
        <f t="shared" ref="K70:K82" si="24">CONCATENATE(D70,J70,"_FAC")</f>
        <v>FARE_per_UPT_cleaned_2018_MIDLOW_log_FAC</v>
      </c>
      <c r="L70" s="7">
        <f>MATCH($K70,FAC_TOTALS_APTA!$A$2:$BP$2,)</f>
        <v>34</v>
      </c>
      <c r="M70" s="30">
        <f>IF(M67=0,0,VLOOKUP(M67,FAC_TOTALS_APTA!$A$4:$BR$126,$L70,FALSE))</f>
        <v>762532.23311679601</v>
      </c>
      <c r="N70" s="30">
        <f>IF(N67=0,0,VLOOKUP(N67,FAC_TOTALS_APTA!$A$4:$BR$126,$L70,FALSE))</f>
        <v>263863.07812151598</v>
      </c>
      <c r="O70" s="30">
        <f>IF(O67=0,0,VLOOKUP(O67,FAC_TOTALS_APTA!$A$4:$BR$126,$L70,FALSE))</f>
        <v>492480.89839428</v>
      </c>
      <c r="P70" s="30">
        <f>IF(P67=0,0,VLOOKUP(P67,FAC_TOTALS_APTA!$A$4:$BR$126,$L70,FALSE))</f>
        <v>-271600.577961742</v>
      </c>
      <c r="Q70" s="30">
        <f>IF(Q67=0,0,VLOOKUP(Q67,FAC_TOTALS_APTA!$A$4:$BR$126,$L70,FALSE))</f>
        <v>312709.69340953598</v>
      </c>
      <c r="R70" s="30">
        <f>IF(R67=0,0,VLOOKUP(R67,FAC_TOTALS_APTA!$A$4:$BR$126,$L70,FALSE))</f>
        <v>1157014.65943773</v>
      </c>
      <c r="S70" s="30">
        <f>IF(S67=0,0,VLOOKUP(S67,FAC_TOTALS_APTA!$A$4:$BR$126,$L70,FALSE))</f>
        <v>-4040505.67091048</v>
      </c>
      <c r="T70" s="30">
        <f>IF(T67=0,0,VLOOKUP(T67,FAC_TOTALS_APTA!$A$4:$BR$126,$L70,FALSE))</f>
        <v>1439955.7387653501</v>
      </c>
      <c r="U70" s="30">
        <f>IF(U67=0,0,VLOOKUP(U67,FAC_TOTALS_APTA!$A$4:$BR$126,$L70,FALSE))</f>
        <v>2531827.3558936301</v>
      </c>
      <c r="V70" s="30">
        <f>IF(V67=0,0,VLOOKUP(V67,FAC_TOTALS_APTA!$A$4:$BR$126,$L70,FALSE))</f>
        <v>-331553.56327866297</v>
      </c>
      <c r="W70" s="30">
        <f>IF(W67=0,0,VLOOKUP(W67,FAC_TOTALS_APTA!$A$4:$BR$126,$L70,FALSE))</f>
        <v>0</v>
      </c>
      <c r="X70" s="30">
        <f>IF(X67=0,0,VLOOKUP(X67,FAC_TOTALS_APTA!$A$4:$BR$126,$L70,FALSE))</f>
        <v>0</v>
      </c>
      <c r="Y70" s="30">
        <f>IF(Y67=0,0,VLOOKUP(Y67,FAC_TOTALS_APTA!$A$4:$BR$126,$L70,FALSE))</f>
        <v>0</v>
      </c>
      <c r="Z70" s="30">
        <f>IF(Z67=0,0,VLOOKUP(Z67,FAC_TOTALS_APTA!$A$4:$BR$126,$L70,FALSE))</f>
        <v>0</v>
      </c>
      <c r="AA70" s="30">
        <f>IF(AA67=0,0,VLOOKUP(AA67,FAC_TOTALS_APTA!$A$4:$BR$126,$L70,FALSE))</f>
        <v>0</v>
      </c>
      <c r="AB70" s="30">
        <f>IF(AB67=0,0,VLOOKUP(AB67,FAC_TOTALS_APTA!$A$4:$BR$126,$L70,FALSE))</f>
        <v>0</v>
      </c>
      <c r="AC70" s="33">
        <f t="shared" ref="AC70:AC81" si="25">SUM(M70:AB70)</f>
        <v>2316723.8449879531</v>
      </c>
      <c r="AD70" s="34">
        <f>AC70/G83</f>
        <v>2.2013086832154045E-2</v>
      </c>
    </row>
    <row r="71" spans="1:33" s="14" customFormat="1" x14ac:dyDescent="0.25">
      <c r="A71" s="7"/>
      <c r="B71" s="116" t="s">
        <v>90</v>
      </c>
      <c r="C71" s="117"/>
      <c r="D71" s="105" t="s">
        <v>81</v>
      </c>
      <c r="E71" s="119"/>
      <c r="F71" s="105">
        <f>MATCH($D71,FAC_TOTALS_APTA!$A$2:$BR$2,)</f>
        <v>24</v>
      </c>
      <c r="G71" s="118">
        <f>VLOOKUP(G67,FAC_TOTALS_APTA!$A$4:$BR$126,$F71,FALSE)</f>
        <v>0</v>
      </c>
      <c r="H71" s="118">
        <f>VLOOKUP(H67,FAC_TOTALS_APTA!$A$4:$BR$126,$F71,FALSE)</f>
        <v>1.81254270699816E-2</v>
      </c>
      <c r="I71" s="120" t="str">
        <f>IFERROR(H71/G71-1,"-")</f>
        <v>-</v>
      </c>
      <c r="J71" s="121" t="str">
        <f t="shared" si="23"/>
        <v/>
      </c>
      <c r="K71" s="121" t="str">
        <f t="shared" si="24"/>
        <v>RESTRUCTURE_FAC</v>
      </c>
      <c r="L71" s="105">
        <f>MATCH($K71,FAC_TOTALS_APTA!$A$2:$BP$2,)</f>
        <v>43</v>
      </c>
      <c r="M71" s="118">
        <f>IF(M67=0,0,VLOOKUP(M67,FAC_TOTALS_APTA!$A$4:$BR$126,$L71,FALSE))</f>
        <v>0</v>
      </c>
      <c r="N71" s="118">
        <f>IF(N67=0,0,VLOOKUP(N67,FAC_TOTALS_APTA!$A$4:$BR$126,$L71,FALSE))</f>
        <v>0</v>
      </c>
      <c r="O71" s="118">
        <f>IF(O67=0,0,VLOOKUP(O67,FAC_TOTALS_APTA!$A$4:$BR$126,$L71,FALSE))</f>
        <v>0</v>
      </c>
      <c r="P71" s="118">
        <f>IF(P67=0,0,VLOOKUP(P67,FAC_TOTALS_APTA!$A$4:$BR$126,$L71,FALSE))</f>
        <v>0</v>
      </c>
      <c r="Q71" s="118">
        <f>IF(Q67=0,0,VLOOKUP(Q67,FAC_TOTALS_APTA!$A$4:$BR$126,$L71,FALSE))</f>
        <v>0</v>
      </c>
      <c r="R71" s="118">
        <f>IF(R67=0,0,VLOOKUP(R67,FAC_TOTALS_APTA!$A$4:$BR$126,$L71,FALSE))</f>
        <v>0</v>
      </c>
      <c r="S71" s="118">
        <f>IF(S67=0,0,VLOOKUP(S67,FAC_TOTALS_APTA!$A$4:$BR$126,$L71,FALSE))</f>
        <v>0</v>
      </c>
      <c r="T71" s="118">
        <f>IF(T67=0,0,VLOOKUP(T67,FAC_TOTALS_APTA!$A$4:$BR$126,$L71,FALSE))</f>
        <v>0</v>
      </c>
      <c r="U71" s="118">
        <f>IF(U67=0,0,VLOOKUP(U67,FAC_TOTALS_APTA!$A$4:$BR$126,$L71,FALSE))</f>
        <v>88061.948083234907</v>
      </c>
      <c r="V71" s="118">
        <f>IF(V67=0,0,VLOOKUP(V67,FAC_TOTALS_APTA!$A$4:$BR$126,$L71,FALSE))</f>
        <v>85178.498145523903</v>
      </c>
      <c r="W71" s="118">
        <f>IF(W67=0,0,VLOOKUP(W67,FAC_TOTALS_APTA!$A$4:$BR$126,$L71,FALSE))</f>
        <v>0</v>
      </c>
      <c r="X71" s="118">
        <f>IF(X67=0,0,VLOOKUP(X67,FAC_TOTALS_APTA!$A$4:$BR$126,$L71,FALSE))</f>
        <v>0</v>
      </c>
      <c r="Y71" s="118">
        <f>IF(Y67=0,0,VLOOKUP(Y67,FAC_TOTALS_APTA!$A$4:$BR$126,$L71,FALSE))</f>
        <v>0</v>
      </c>
      <c r="Z71" s="118">
        <f>IF(Z67=0,0,VLOOKUP(Z67,FAC_TOTALS_APTA!$A$4:$BR$126,$L71,FALSE))</f>
        <v>0</v>
      </c>
      <c r="AA71" s="118">
        <f>IF(AA67=0,0,VLOOKUP(AA67,FAC_TOTALS_APTA!$A$4:$BR$126,$L71,FALSE))</f>
        <v>0</v>
      </c>
      <c r="AB71" s="118">
        <f>IF(AB67=0,0,VLOOKUP(AB67,FAC_TOTALS_APTA!$A$4:$BR$126,$L71,FALSE))</f>
        <v>0</v>
      </c>
      <c r="AC71" s="122">
        <f t="shared" si="25"/>
        <v>173240.44622875881</v>
      </c>
      <c r="AD71" s="123">
        <f>AC71/G84</f>
        <v>1.8555798572372421E-3</v>
      </c>
      <c r="AE71" s="7"/>
    </row>
    <row r="72" spans="1:33" s="14" customFormat="1" x14ac:dyDescent="0.25">
      <c r="A72" s="7"/>
      <c r="B72" s="116" t="s">
        <v>93</v>
      </c>
      <c r="C72" s="117"/>
      <c r="D72" s="105" t="s">
        <v>80</v>
      </c>
      <c r="E72" s="119"/>
      <c r="F72" s="105">
        <f>MATCH($D72,FAC_TOTALS_APTA!$A$2:$BR$2,)</f>
        <v>23</v>
      </c>
      <c r="G72" s="118">
        <f>VLOOKUP(G67,FAC_TOTALS_APTA!$A$4:$BR$126,$F72,FALSE)</f>
        <v>0</v>
      </c>
      <c r="H72" s="118">
        <f>VLOOKUP(H67,FAC_TOTALS_APTA!$A$4:$BR$126,$F72,FALSE)</f>
        <v>0</v>
      </c>
      <c r="I72" s="120" t="str">
        <f>IFERROR(H72/G72-1,"-")</f>
        <v>-</v>
      </c>
      <c r="J72" s="121" t="str">
        <f t="shared" si="23"/>
        <v/>
      </c>
      <c r="K72" s="121" t="str">
        <f t="shared" si="24"/>
        <v>MAINTENANCE_WMATA_FAC</v>
      </c>
      <c r="L72" s="105">
        <f>MATCH($K72,FAC_TOTALS_APTA!$A$2:$BP$2,)</f>
        <v>42</v>
      </c>
      <c r="M72" s="118">
        <f>IF(M68=0,0,VLOOKUP(M68,FAC_TOTALS_APTA!$A$4:$BR$126,$L72,FALSE))</f>
        <v>0</v>
      </c>
      <c r="N72" s="118">
        <f>IF(N68=0,0,VLOOKUP(N68,FAC_TOTALS_APTA!$A$4:$BR$126,$L72,FALSE))</f>
        <v>0</v>
      </c>
      <c r="O72" s="118">
        <f>IF(O68=0,0,VLOOKUP(O68,FAC_TOTALS_APTA!$A$4:$BR$126,$L72,FALSE))</f>
        <v>0</v>
      </c>
      <c r="P72" s="118">
        <f>IF(P68=0,0,VLOOKUP(P68,FAC_TOTALS_APTA!$A$4:$BR$126,$L72,FALSE))</f>
        <v>0</v>
      </c>
      <c r="Q72" s="118">
        <f>IF(Q68=0,0,VLOOKUP(Q68,FAC_TOTALS_APTA!$A$4:$BR$126,$L72,FALSE))</f>
        <v>0</v>
      </c>
      <c r="R72" s="118">
        <f>IF(R68=0,0,VLOOKUP(R68,FAC_TOTALS_APTA!$A$4:$BR$126,$L72,FALSE))</f>
        <v>0</v>
      </c>
      <c r="S72" s="118">
        <f>IF(S68=0,0,VLOOKUP(S68,FAC_TOTALS_APTA!$A$4:$BR$126,$L72,FALSE))</f>
        <v>0</v>
      </c>
      <c r="T72" s="118">
        <f>IF(T68=0,0,VLOOKUP(T68,FAC_TOTALS_APTA!$A$4:$BR$126,$L72,FALSE))</f>
        <v>0</v>
      </c>
      <c r="U72" s="118">
        <f>IF(U68=0,0,VLOOKUP(U68,FAC_TOTALS_APTA!$A$4:$BR$126,$L72,FALSE))</f>
        <v>0</v>
      </c>
      <c r="V72" s="118">
        <f>IF(V68=0,0,VLOOKUP(V68,FAC_TOTALS_APTA!$A$4:$BR$126,$L72,FALSE))</f>
        <v>0</v>
      </c>
      <c r="W72" s="118">
        <f>IF(W68=0,0,VLOOKUP(W68,FAC_TOTALS_APTA!$A$4:$BR$126,$L72,FALSE))</f>
        <v>0</v>
      </c>
      <c r="X72" s="118">
        <f>IF(X68=0,0,VLOOKUP(X68,FAC_TOTALS_APTA!$A$4:$BR$126,$L72,FALSE))</f>
        <v>0</v>
      </c>
      <c r="Y72" s="118">
        <f>IF(Y68=0,0,VLOOKUP(Y68,FAC_TOTALS_APTA!$A$4:$BR$126,$L72,FALSE))</f>
        <v>0</v>
      </c>
      <c r="Z72" s="118">
        <f>IF(Z68=0,0,VLOOKUP(Z68,FAC_TOTALS_APTA!$A$4:$BR$126,$L72,FALSE))</f>
        <v>0</v>
      </c>
      <c r="AA72" s="118">
        <f>IF(AA68=0,0,VLOOKUP(AA68,FAC_TOTALS_APTA!$A$4:$BR$126,$L72,FALSE))</f>
        <v>0</v>
      </c>
      <c r="AB72" s="118">
        <f>IF(AB68=0,0,VLOOKUP(AB68,FAC_TOTALS_APTA!$A$4:$BR$126,$L72,FALSE))</f>
        <v>0</v>
      </c>
      <c r="AC72" s="122">
        <f t="shared" si="25"/>
        <v>0</v>
      </c>
      <c r="AD72" s="123">
        <f>AC72/G84</f>
        <v>0</v>
      </c>
      <c r="AE72" s="7"/>
    </row>
    <row r="73" spans="1:33" x14ac:dyDescent="0.25">
      <c r="B73" s="26" t="s">
        <v>48</v>
      </c>
      <c r="C73" s="29" t="s">
        <v>21</v>
      </c>
      <c r="D73" s="105" t="s">
        <v>8</v>
      </c>
      <c r="E73" s="56"/>
      <c r="F73" s="7">
        <f>MATCH($D73,FAC_TOTALS_APTA!$A$2:$BR$2,)</f>
        <v>16</v>
      </c>
      <c r="G73" s="118">
        <f>VLOOKUP(G67,FAC_TOTALS_APTA!$A$4:$BR$126,$F73,FALSE)</f>
        <v>625427.99872995203</v>
      </c>
      <c r="H73" s="118">
        <f>VLOOKUP(H67,FAC_TOTALS_APTA!$A$4:$BR$126,$F73,FALSE)</f>
        <v>608223.96752153302</v>
      </c>
      <c r="I73" s="31">
        <f t="shared" si="22"/>
        <v>-2.750761277613889E-2</v>
      </c>
      <c r="J73" s="32" t="str">
        <f t="shared" si="23"/>
        <v>_log</v>
      </c>
      <c r="K73" s="32" t="str">
        <f t="shared" si="24"/>
        <v>POP_EMP_log_FAC</v>
      </c>
      <c r="L73" s="7">
        <f>MATCH($K73,FAC_TOTALS_APTA!$A$2:$BP$2,)</f>
        <v>35</v>
      </c>
      <c r="M73" s="30">
        <f>IF(M67=0,0,VLOOKUP(M67,FAC_TOTALS_APTA!$A$4:$BR$126,$L73,FALSE))</f>
        <v>608141.99839252001</v>
      </c>
      <c r="N73" s="30">
        <f>IF(N67=0,0,VLOOKUP(N67,FAC_TOTALS_APTA!$A$4:$BR$126,$L73,FALSE))</f>
        <v>804330.10115737095</v>
      </c>
      <c r="O73" s="30">
        <f>IF(O67=0,0,VLOOKUP(O67,FAC_TOTALS_APTA!$A$4:$BR$126,$L73,FALSE))</f>
        <v>1257166.2580039401</v>
      </c>
      <c r="P73" s="30">
        <f>IF(P67=0,0,VLOOKUP(P67,FAC_TOTALS_APTA!$A$4:$BR$126,$L73,FALSE))</f>
        <v>1615128.34694453</v>
      </c>
      <c r="Q73" s="30">
        <f>IF(Q67=0,0,VLOOKUP(Q67,FAC_TOTALS_APTA!$A$4:$BR$126,$L73,FALSE))</f>
        <v>631933.58001329505</v>
      </c>
      <c r="R73" s="30">
        <f>IF(R67=0,0,VLOOKUP(R67,FAC_TOTALS_APTA!$A$4:$BR$126,$L73,FALSE))</f>
        <v>226035.72359459801</v>
      </c>
      <c r="S73" s="30">
        <f>IF(S67=0,0,VLOOKUP(S67,FAC_TOTALS_APTA!$A$4:$BR$126,$L73,FALSE))</f>
        <v>-224832.38844731901</v>
      </c>
      <c r="T73" s="30">
        <f>IF(T67=0,0,VLOOKUP(T67,FAC_TOTALS_APTA!$A$4:$BR$126,$L73,FALSE))</f>
        <v>489586.48907537898</v>
      </c>
      <c r="U73" s="30">
        <f>IF(U67=0,0,VLOOKUP(U67,FAC_TOTALS_APTA!$A$4:$BR$126,$L73,FALSE))</f>
        <v>373464.000627901</v>
      </c>
      <c r="V73" s="30">
        <f>IF(V67=0,0,VLOOKUP(V67,FAC_TOTALS_APTA!$A$4:$BR$126,$L73,FALSE))</f>
        <v>493891.69083787902</v>
      </c>
      <c r="W73" s="30">
        <f>IF(W67=0,0,VLOOKUP(W67,FAC_TOTALS_APTA!$A$4:$BR$126,$L73,FALSE))</f>
        <v>0</v>
      </c>
      <c r="X73" s="30">
        <f>IF(X67=0,0,VLOOKUP(X67,FAC_TOTALS_APTA!$A$4:$BR$126,$L73,FALSE))</f>
        <v>0</v>
      </c>
      <c r="Y73" s="30">
        <f>IF(Y67=0,0,VLOOKUP(Y67,FAC_TOTALS_APTA!$A$4:$BR$126,$L73,FALSE))</f>
        <v>0</v>
      </c>
      <c r="Z73" s="30">
        <f>IF(Z67=0,0,VLOOKUP(Z67,FAC_TOTALS_APTA!$A$4:$BR$126,$L73,FALSE))</f>
        <v>0</v>
      </c>
      <c r="AA73" s="30">
        <f>IF(AA67=0,0,VLOOKUP(AA67,FAC_TOTALS_APTA!$A$4:$BR$126,$L73,FALSE))</f>
        <v>0</v>
      </c>
      <c r="AB73" s="30">
        <f>IF(AB67=0,0,VLOOKUP(AB67,FAC_TOTALS_APTA!$A$4:$BR$126,$L73,FALSE))</f>
        <v>0</v>
      </c>
      <c r="AC73" s="33">
        <f t="shared" si="25"/>
        <v>6274845.8002000935</v>
      </c>
      <c r="AD73" s="34">
        <f>AC73/G83</f>
        <v>5.9622438711032497E-2</v>
      </c>
    </row>
    <row r="74" spans="1:33" x14ac:dyDescent="0.25">
      <c r="B74" s="26" t="s">
        <v>74</v>
      </c>
      <c r="C74" s="29"/>
      <c r="D74" s="105" t="s">
        <v>73</v>
      </c>
      <c r="E74" s="56"/>
      <c r="F74" s="7">
        <f>MATCH($D74,FAC_TOTALS_APTA!$A$2:$BR$2,)</f>
        <v>17</v>
      </c>
      <c r="G74" s="124">
        <f>VLOOKUP(G67,FAC_TOTALS_APTA!$A$4:$BR$126,$F74,FALSE)</f>
        <v>0.24101167174693</v>
      </c>
      <c r="H74" s="124">
        <f>VLOOKUP(H67,FAC_TOTALS_APTA!$A$4:$BR$126,$F74,FALSE)</f>
        <v>0.20287939749310699</v>
      </c>
      <c r="I74" s="31">
        <f t="shared" si="22"/>
        <v>-0.15821754182039416</v>
      </c>
      <c r="J74" s="32" t="str">
        <f t="shared" si="23"/>
        <v/>
      </c>
      <c r="K74" s="32" t="str">
        <f t="shared" si="24"/>
        <v>TSD_POP_EMP_PCT_FAC</v>
      </c>
      <c r="L74" s="7">
        <f>MATCH($K74,FAC_TOTALS_APTA!$A$2:$BP$2,)</f>
        <v>36</v>
      </c>
      <c r="M74" s="30">
        <f>IF(M67=0,0,VLOOKUP(M67,FAC_TOTALS_APTA!$A$4:$BR$126,$L74,FALSE))</f>
        <v>-155858.90619664799</v>
      </c>
      <c r="N74" s="30">
        <f>IF(N67=0,0,VLOOKUP(N67,FAC_TOTALS_APTA!$A$4:$BR$126,$L74,FALSE))</f>
        <v>-12152.1090875105</v>
      </c>
      <c r="O74" s="30">
        <f>IF(O67=0,0,VLOOKUP(O67,FAC_TOTALS_APTA!$A$4:$BR$126,$L74,FALSE))</f>
        <v>-385094.25691237301</v>
      </c>
      <c r="P74" s="30">
        <f>IF(P67=0,0,VLOOKUP(P67,FAC_TOTALS_APTA!$A$4:$BR$126,$L74,FALSE))</f>
        <v>-36516.219508408998</v>
      </c>
      <c r="Q74" s="30">
        <f>IF(Q67=0,0,VLOOKUP(Q67,FAC_TOTALS_APTA!$A$4:$BR$126,$L74,FALSE))</f>
        <v>-353391.761511939</v>
      </c>
      <c r="R74" s="30">
        <f>IF(R67=0,0,VLOOKUP(R67,FAC_TOTALS_APTA!$A$4:$BR$126,$L74,FALSE))</f>
        <v>-444403.14282538998</v>
      </c>
      <c r="S74" s="30">
        <f>IF(S67=0,0,VLOOKUP(S67,FAC_TOTALS_APTA!$A$4:$BR$126,$L74,FALSE))</f>
        <v>731841.69544798695</v>
      </c>
      <c r="T74" s="30">
        <f>IF(T67=0,0,VLOOKUP(T67,FAC_TOTALS_APTA!$A$4:$BR$126,$L74,FALSE))</f>
        <v>289029.36611292203</v>
      </c>
      <c r="U74" s="30">
        <f>IF(U67=0,0,VLOOKUP(U67,FAC_TOTALS_APTA!$A$4:$BR$126,$L74,FALSE))</f>
        <v>-761753.08054374706</v>
      </c>
      <c r="V74" s="30">
        <f>IF(V67=0,0,VLOOKUP(V67,FAC_TOTALS_APTA!$A$4:$BR$126,$L74,FALSE))</f>
        <v>-1249356.0988308899</v>
      </c>
      <c r="W74" s="30">
        <f>IF(W67=0,0,VLOOKUP(W67,FAC_TOTALS_APTA!$A$4:$BR$126,$L74,FALSE))</f>
        <v>0</v>
      </c>
      <c r="X74" s="30">
        <f>IF(X67=0,0,VLOOKUP(X67,FAC_TOTALS_APTA!$A$4:$BR$126,$L74,FALSE))</f>
        <v>0</v>
      </c>
      <c r="Y74" s="30">
        <f>IF(Y67=0,0,VLOOKUP(Y67,FAC_TOTALS_APTA!$A$4:$BR$126,$L74,FALSE))</f>
        <v>0</v>
      </c>
      <c r="Z74" s="30">
        <f>IF(Z67=0,0,VLOOKUP(Z67,FAC_TOTALS_APTA!$A$4:$BR$126,$L74,FALSE))</f>
        <v>0</v>
      </c>
      <c r="AA74" s="30">
        <f>IF(AA67=0,0,VLOOKUP(AA67,FAC_TOTALS_APTA!$A$4:$BR$126,$L74,FALSE))</f>
        <v>0</v>
      </c>
      <c r="AB74" s="30">
        <f>IF(AB67=0,0,VLOOKUP(AB67,FAC_TOTALS_APTA!$A$4:$BR$126,$L74,FALSE))</f>
        <v>0</v>
      </c>
      <c r="AC74" s="33">
        <f t="shared" si="25"/>
        <v>-2377654.5138559975</v>
      </c>
      <c r="AD74" s="34">
        <f>AC74/G83</f>
        <v>-2.259203891892745E-2</v>
      </c>
    </row>
    <row r="75" spans="1:33" x14ac:dyDescent="0.2">
      <c r="B75" s="26" t="s">
        <v>49</v>
      </c>
      <c r="C75" s="29" t="s">
        <v>21</v>
      </c>
      <c r="D75" s="125" t="s">
        <v>97</v>
      </c>
      <c r="E75" s="56"/>
      <c r="F75" s="7">
        <f>MATCH($D75,FAC_TOTALS_APTA!$A$2:$BR$2,)</f>
        <v>19</v>
      </c>
      <c r="G75" s="126">
        <f>VLOOKUP(G67,FAC_TOTALS_APTA!$A$4:$BR$126,$F75,FALSE)</f>
        <v>1.9327110653241599</v>
      </c>
      <c r="H75" s="126">
        <f>VLOOKUP(H67,FAC_TOTALS_APTA!$A$4:$BR$126,$F75,FALSE)</f>
        <v>3.99676458590372</v>
      </c>
      <c r="I75" s="31">
        <f t="shared" si="22"/>
        <v>1.0679576257475252</v>
      </c>
      <c r="J75" s="32" t="str">
        <f t="shared" si="23"/>
        <v>_log</v>
      </c>
      <c r="K75" s="32" t="str">
        <f t="shared" si="24"/>
        <v>GAS_PRICE_2018_MIDLOW_log_FAC</v>
      </c>
      <c r="L75" s="7">
        <f>MATCH($K75,FAC_TOTALS_APTA!$A$2:$BP$2,)</f>
        <v>38</v>
      </c>
      <c r="M75" s="30">
        <f>IF(M67=0,0,VLOOKUP(M67,FAC_TOTALS_APTA!$A$4:$BR$126,$L75,FALSE))</f>
        <v>1187373.00763885</v>
      </c>
      <c r="N75" s="30">
        <f>IF(N67=0,0,VLOOKUP(N67,FAC_TOTALS_APTA!$A$4:$BR$126,$L75,FALSE))</f>
        <v>1607132.29828078</v>
      </c>
      <c r="O75" s="30">
        <f>IF(O67=0,0,VLOOKUP(O67,FAC_TOTALS_APTA!$A$4:$BR$126,$L75,FALSE))</f>
        <v>3035518.9783528699</v>
      </c>
      <c r="P75" s="30">
        <f>IF(P67=0,0,VLOOKUP(P67,FAC_TOTALS_APTA!$A$4:$BR$126,$L75,FALSE))</f>
        <v>1984813.2741443799</v>
      </c>
      <c r="Q75" s="30">
        <f>IF(Q67=0,0,VLOOKUP(Q67,FAC_TOTALS_APTA!$A$4:$BR$126,$L75,FALSE))</f>
        <v>1437247.79032071</v>
      </c>
      <c r="R75" s="30">
        <f>IF(R67=0,0,VLOOKUP(R67,FAC_TOTALS_APTA!$A$4:$BR$126,$L75,FALSE))</f>
        <v>3458455.4889103202</v>
      </c>
      <c r="S75" s="30">
        <f>IF(S67=0,0,VLOOKUP(S67,FAC_TOTALS_APTA!$A$4:$BR$126,$L75,FALSE))</f>
        <v>-10062119.253615201</v>
      </c>
      <c r="T75" s="30">
        <f>IF(T67=0,0,VLOOKUP(T67,FAC_TOTALS_APTA!$A$4:$BR$126,$L75,FALSE))</f>
        <v>4856611.3212624798</v>
      </c>
      <c r="U75" s="30">
        <f>IF(U67=0,0,VLOOKUP(U67,FAC_TOTALS_APTA!$A$4:$BR$126,$L75,FALSE))</f>
        <v>7017868.12680595</v>
      </c>
      <c r="V75" s="30">
        <f>IF(V67=0,0,VLOOKUP(V67,FAC_TOTALS_APTA!$A$4:$BR$126,$L75,FALSE))</f>
        <v>74024.243563328404</v>
      </c>
      <c r="W75" s="30">
        <f>IF(W67=0,0,VLOOKUP(W67,FAC_TOTALS_APTA!$A$4:$BR$126,$L75,FALSE))</f>
        <v>0</v>
      </c>
      <c r="X75" s="30">
        <f>IF(X67=0,0,VLOOKUP(X67,FAC_TOTALS_APTA!$A$4:$BR$126,$L75,FALSE))</f>
        <v>0</v>
      </c>
      <c r="Y75" s="30">
        <f>IF(Y67=0,0,VLOOKUP(Y67,FAC_TOTALS_APTA!$A$4:$BR$126,$L75,FALSE))</f>
        <v>0</v>
      </c>
      <c r="Z75" s="30">
        <f>IF(Z67=0,0,VLOOKUP(Z67,FAC_TOTALS_APTA!$A$4:$BR$126,$L75,FALSE))</f>
        <v>0</v>
      </c>
      <c r="AA75" s="30">
        <f>IF(AA67=0,0,VLOOKUP(AA67,FAC_TOTALS_APTA!$A$4:$BR$126,$L75,FALSE))</f>
        <v>0</v>
      </c>
      <c r="AB75" s="30">
        <f>IF(AB67=0,0,VLOOKUP(AB67,FAC_TOTALS_APTA!$A$4:$BR$126,$L75,FALSE))</f>
        <v>0</v>
      </c>
      <c r="AC75" s="33">
        <f t="shared" si="25"/>
        <v>14596925.275664464</v>
      </c>
      <c r="AD75" s="34">
        <f>AC75/G83</f>
        <v>0.1386973178831061</v>
      </c>
    </row>
    <row r="76" spans="1:33" x14ac:dyDescent="0.25">
      <c r="B76" s="26" t="s">
        <v>46</v>
      </c>
      <c r="C76" s="29" t="s">
        <v>21</v>
      </c>
      <c r="D76" s="105" t="s">
        <v>14</v>
      </c>
      <c r="E76" s="56"/>
      <c r="F76" s="7">
        <f>MATCH($D76,FAC_TOTALS_APTA!$A$2:$BR$2,)</f>
        <v>20</v>
      </c>
      <c r="G76" s="124">
        <f>VLOOKUP(G67,FAC_TOTALS_APTA!$A$4:$BR$126,$F76,FALSE)</f>
        <v>34213.9259747588</v>
      </c>
      <c r="H76" s="124">
        <f>VLOOKUP(H67,FAC_TOTALS_APTA!$A$4:$BR$126,$F76,FALSE)</f>
        <v>25928.146323228299</v>
      </c>
      <c r="I76" s="31">
        <f t="shared" si="22"/>
        <v>-0.24217564677153114</v>
      </c>
      <c r="J76" s="32" t="str">
        <f t="shared" si="23"/>
        <v>_log</v>
      </c>
      <c r="K76" s="32" t="str">
        <f t="shared" si="24"/>
        <v>TOTAL_MED_INC_INDIV_2018_log_FAC</v>
      </c>
      <c r="L76" s="7">
        <f>MATCH($K76,FAC_TOTALS_APTA!$A$2:$BP$2,)</f>
        <v>39</v>
      </c>
      <c r="M76" s="30">
        <f>IF(M67=0,0,VLOOKUP(M67,FAC_TOTALS_APTA!$A$4:$BR$126,$L76,FALSE))</f>
        <v>184748.992492269</v>
      </c>
      <c r="N76" s="30">
        <f>IF(N67=0,0,VLOOKUP(N67,FAC_TOTALS_APTA!$A$4:$BR$126,$L76,FALSE))</f>
        <v>282928.34425146901</v>
      </c>
      <c r="O76" s="30">
        <f>IF(O67=0,0,VLOOKUP(O67,FAC_TOTALS_APTA!$A$4:$BR$126,$L76,FALSE))</f>
        <v>354667.828819683</v>
      </c>
      <c r="P76" s="30">
        <f>IF(P67=0,0,VLOOKUP(P67,FAC_TOTALS_APTA!$A$4:$BR$126,$L76,FALSE))</f>
        <v>594234.35155809997</v>
      </c>
      <c r="Q76" s="30">
        <f>IF(Q67=0,0,VLOOKUP(Q67,FAC_TOTALS_APTA!$A$4:$BR$126,$L76,FALSE))</f>
        <v>-145005.946059334</v>
      </c>
      <c r="R76" s="30">
        <f>IF(R67=0,0,VLOOKUP(R67,FAC_TOTALS_APTA!$A$4:$BR$126,$L76,FALSE))</f>
        <v>-94291.329547985602</v>
      </c>
      <c r="S76" s="30">
        <f>IF(S67=0,0,VLOOKUP(S67,FAC_TOTALS_APTA!$A$4:$BR$126,$L76,FALSE))</f>
        <v>756408.53139219398</v>
      </c>
      <c r="T76" s="30">
        <f>IF(T67=0,0,VLOOKUP(T67,FAC_TOTALS_APTA!$A$4:$BR$126,$L76,FALSE))</f>
        <v>-47498.272018117503</v>
      </c>
      <c r="U76" s="30">
        <f>IF(U67=0,0,VLOOKUP(U67,FAC_TOTALS_APTA!$A$4:$BR$126,$L76,FALSE))</f>
        <v>88199.878938313806</v>
      </c>
      <c r="V76" s="30">
        <f>IF(V67=0,0,VLOOKUP(V67,FAC_TOTALS_APTA!$A$4:$BR$126,$L76,FALSE))</f>
        <v>264664.64057945902</v>
      </c>
      <c r="W76" s="30">
        <f>IF(W67=0,0,VLOOKUP(W67,FAC_TOTALS_APTA!$A$4:$BR$126,$L76,FALSE))</f>
        <v>0</v>
      </c>
      <c r="X76" s="30">
        <f>IF(X67=0,0,VLOOKUP(X67,FAC_TOTALS_APTA!$A$4:$BR$126,$L76,FALSE))</f>
        <v>0</v>
      </c>
      <c r="Y76" s="30">
        <f>IF(Y67=0,0,VLOOKUP(Y67,FAC_TOTALS_APTA!$A$4:$BR$126,$L76,FALSE))</f>
        <v>0</v>
      </c>
      <c r="Z76" s="30">
        <f>IF(Z67=0,0,VLOOKUP(Z67,FAC_TOTALS_APTA!$A$4:$BR$126,$L76,FALSE))</f>
        <v>0</v>
      </c>
      <c r="AA76" s="30">
        <f>IF(AA67=0,0,VLOOKUP(AA67,FAC_TOTALS_APTA!$A$4:$BR$126,$L76,FALSE))</f>
        <v>0</v>
      </c>
      <c r="AB76" s="30">
        <f>IF(AB67=0,0,VLOOKUP(AB67,FAC_TOTALS_APTA!$A$4:$BR$126,$L76,FALSE))</f>
        <v>0</v>
      </c>
      <c r="AC76" s="33">
        <f t="shared" si="25"/>
        <v>2239057.0204060506</v>
      </c>
      <c r="AD76" s="34">
        <f>AC76/G83</f>
        <v>2.1275110850598078E-2</v>
      </c>
    </row>
    <row r="77" spans="1:33" x14ac:dyDescent="0.25">
      <c r="B77" s="26" t="s">
        <v>62</v>
      </c>
      <c r="C77" s="29"/>
      <c r="D77" s="105" t="s">
        <v>9</v>
      </c>
      <c r="E77" s="56"/>
      <c r="F77" s="7">
        <f>MATCH($D77,FAC_TOTALS_APTA!$A$2:$BR$2,)</f>
        <v>21</v>
      </c>
      <c r="G77" s="118">
        <f>VLOOKUP(G67,FAC_TOTALS_APTA!$A$4:$BR$126,$F77,FALSE)</f>
        <v>6.6866462964353799</v>
      </c>
      <c r="H77" s="118">
        <f>VLOOKUP(H67,FAC_TOTALS_APTA!$A$4:$BR$126,$F77,FALSE)</f>
        <v>7.33093904795337</v>
      </c>
      <c r="I77" s="31">
        <f t="shared" si="22"/>
        <v>9.6355141719019821E-2</v>
      </c>
      <c r="J77" s="32" t="str">
        <f t="shared" si="23"/>
        <v/>
      </c>
      <c r="K77" s="32" t="str">
        <f t="shared" si="24"/>
        <v>PCT_HH_NO_VEH_FAC</v>
      </c>
      <c r="L77" s="7">
        <f>MATCH($K77,FAC_TOTALS_APTA!$A$2:$BP$2,)</f>
        <v>40</v>
      </c>
      <c r="M77" s="30">
        <f>IF(M67=0,0,VLOOKUP(M67,FAC_TOTALS_APTA!$A$4:$BR$126,$L77,FALSE))</f>
        <v>28741.089648842801</v>
      </c>
      <c r="N77" s="30">
        <f>IF(N67=0,0,VLOOKUP(N67,FAC_TOTALS_APTA!$A$4:$BR$126,$L77,FALSE))</f>
        <v>23666.113546852801</v>
      </c>
      <c r="O77" s="30">
        <f>IF(O67=0,0,VLOOKUP(O67,FAC_TOTALS_APTA!$A$4:$BR$126,$L77,FALSE))</f>
        <v>33409.377398696401</v>
      </c>
      <c r="P77" s="30">
        <f>IF(P67=0,0,VLOOKUP(P67,FAC_TOTALS_APTA!$A$4:$BR$126,$L77,FALSE))</f>
        <v>48392.422151587401</v>
      </c>
      <c r="Q77" s="30">
        <f>IF(Q67=0,0,VLOOKUP(Q67,FAC_TOTALS_APTA!$A$4:$BR$126,$L77,FALSE))</f>
        <v>44561.113257122503</v>
      </c>
      <c r="R77" s="30">
        <f>IF(R67=0,0,VLOOKUP(R67,FAC_TOTALS_APTA!$A$4:$BR$126,$L77,FALSE))</f>
        <v>-13758.965644677501</v>
      </c>
      <c r="S77" s="30">
        <f>IF(S67=0,0,VLOOKUP(S67,FAC_TOTALS_APTA!$A$4:$BR$126,$L77,FALSE))</f>
        <v>49627.558793601696</v>
      </c>
      <c r="T77" s="30">
        <f>IF(T67=0,0,VLOOKUP(T67,FAC_TOTALS_APTA!$A$4:$BR$126,$L77,FALSE))</f>
        <v>154214.3445222</v>
      </c>
      <c r="U77" s="30">
        <f>IF(U67=0,0,VLOOKUP(U67,FAC_TOTALS_APTA!$A$4:$BR$126,$L77,FALSE))</f>
        <v>55596.849280799099</v>
      </c>
      <c r="V77" s="30">
        <f>IF(V67=0,0,VLOOKUP(V67,FAC_TOTALS_APTA!$A$4:$BR$126,$L77,FALSE))</f>
        <v>-71581.315827799597</v>
      </c>
      <c r="W77" s="30">
        <f>IF(W67=0,0,VLOOKUP(W67,FAC_TOTALS_APTA!$A$4:$BR$126,$L77,FALSE))</f>
        <v>0</v>
      </c>
      <c r="X77" s="30">
        <f>IF(X67=0,0,VLOOKUP(X67,FAC_TOTALS_APTA!$A$4:$BR$126,$L77,FALSE))</f>
        <v>0</v>
      </c>
      <c r="Y77" s="30">
        <f>IF(Y67=0,0,VLOOKUP(Y67,FAC_TOTALS_APTA!$A$4:$BR$126,$L77,FALSE))</f>
        <v>0</v>
      </c>
      <c r="Z77" s="30">
        <f>IF(Z67=0,0,VLOOKUP(Z67,FAC_TOTALS_APTA!$A$4:$BR$126,$L77,FALSE))</f>
        <v>0</v>
      </c>
      <c r="AA77" s="30">
        <f>IF(AA67=0,0,VLOOKUP(AA67,FAC_TOTALS_APTA!$A$4:$BR$126,$L77,FALSE))</f>
        <v>0</v>
      </c>
      <c r="AB77" s="30">
        <f>IF(AB67=0,0,VLOOKUP(AB67,FAC_TOTALS_APTA!$A$4:$BR$126,$L77,FALSE))</f>
        <v>0</v>
      </c>
      <c r="AC77" s="33">
        <f t="shared" si="25"/>
        <v>352868.58712722565</v>
      </c>
      <c r="AD77" s="34">
        <f>AC77/G83</f>
        <v>3.3528928644542548E-3</v>
      </c>
    </row>
    <row r="78" spans="1:33" x14ac:dyDescent="0.25">
      <c r="B78" s="26" t="s">
        <v>47</v>
      </c>
      <c r="C78" s="29"/>
      <c r="D78" s="105" t="s">
        <v>28</v>
      </c>
      <c r="E78" s="56"/>
      <c r="F78" s="7">
        <f>MATCH($D78,FAC_TOTALS_APTA!$A$2:$BR$2,)</f>
        <v>22</v>
      </c>
      <c r="G78" s="126">
        <f>VLOOKUP(G67,FAC_TOTALS_APTA!$A$4:$BR$126,$F78,FALSE)</f>
        <v>3.3043487636261699</v>
      </c>
      <c r="H78" s="126">
        <f>VLOOKUP(H67,FAC_TOTALS_APTA!$A$4:$BR$126,$F78,FALSE)</f>
        <v>3.7964745491418501</v>
      </c>
      <c r="I78" s="31">
        <f t="shared" si="22"/>
        <v>0.14893276125478505</v>
      </c>
      <c r="J78" s="32" t="str">
        <f t="shared" si="23"/>
        <v/>
      </c>
      <c r="K78" s="32" t="str">
        <f t="shared" si="24"/>
        <v>JTW_HOME_PCT_FAC</v>
      </c>
      <c r="L78" s="7">
        <f>MATCH($K78,FAC_TOTALS_APTA!$A$2:$BP$2,)</f>
        <v>41</v>
      </c>
      <c r="M78" s="30">
        <f>IF(M67=0,0,VLOOKUP(M67,FAC_TOTALS_APTA!$A$4:$BR$126,$L78,FALSE))</f>
        <v>0</v>
      </c>
      <c r="N78" s="30">
        <f>IF(N67=0,0,VLOOKUP(N67,FAC_TOTALS_APTA!$A$4:$BR$126,$L78,FALSE))</f>
        <v>0</v>
      </c>
      <c r="O78" s="30">
        <f>IF(O67=0,0,VLOOKUP(O67,FAC_TOTALS_APTA!$A$4:$BR$126,$L78,FALSE))</f>
        <v>0</v>
      </c>
      <c r="P78" s="30">
        <f>IF(P67=0,0,VLOOKUP(P67,FAC_TOTALS_APTA!$A$4:$BR$126,$L78,FALSE))</f>
        <v>-477122.293544329</v>
      </c>
      <c r="Q78" s="30">
        <f>IF(Q67=0,0,VLOOKUP(Q67,FAC_TOTALS_APTA!$A$4:$BR$126,$L78,FALSE))</f>
        <v>-247742.18532998301</v>
      </c>
      <c r="R78" s="30">
        <f>IF(R67=0,0,VLOOKUP(R67,FAC_TOTALS_APTA!$A$4:$BR$126,$L78,FALSE))</f>
        <v>58893.661044321998</v>
      </c>
      <c r="S78" s="30">
        <f>IF(S67=0,0,VLOOKUP(S67,FAC_TOTALS_APTA!$A$4:$BR$126,$L78,FALSE))</f>
        <v>80447.505544555097</v>
      </c>
      <c r="T78" s="30">
        <f>IF(T67=0,0,VLOOKUP(T67,FAC_TOTALS_APTA!$A$4:$BR$126,$L78,FALSE))</f>
        <v>-636653.133848842</v>
      </c>
      <c r="U78" s="30">
        <f>IF(U67=0,0,VLOOKUP(U67,FAC_TOTALS_APTA!$A$4:$BR$126,$L78,FALSE))</f>
        <v>193546.52336312001</v>
      </c>
      <c r="V78" s="30">
        <f>IF(V67=0,0,VLOOKUP(V67,FAC_TOTALS_APTA!$A$4:$BR$126,$L78,FALSE))</f>
        <v>273708.77455749898</v>
      </c>
      <c r="W78" s="30">
        <f>IF(W67=0,0,VLOOKUP(W67,FAC_TOTALS_APTA!$A$4:$BR$126,$L78,FALSE))</f>
        <v>0</v>
      </c>
      <c r="X78" s="30">
        <f>IF(X67=0,0,VLOOKUP(X67,FAC_TOTALS_APTA!$A$4:$BR$126,$L78,FALSE))</f>
        <v>0</v>
      </c>
      <c r="Y78" s="30">
        <f>IF(Y67=0,0,VLOOKUP(Y67,FAC_TOTALS_APTA!$A$4:$BR$126,$L78,FALSE))</f>
        <v>0</v>
      </c>
      <c r="Z78" s="30">
        <f>IF(Z67=0,0,VLOOKUP(Z67,FAC_TOTALS_APTA!$A$4:$BR$126,$L78,FALSE))</f>
        <v>0</v>
      </c>
      <c r="AA78" s="30">
        <f>IF(AA67=0,0,VLOOKUP(AA67,FAC_TOTALS_APTA!$A$4:$BR$126,$L78,FALSE))</f>
        <v>0</v>
      </c>
      <c r="AB78" s="30">
        <f>IF(AB67=0,0,VLOOKUP(AB67,FAC_TOTALS_APTA!$A$4:$BR$126,$L78,FALSE))</f>
        <v>0</v>
      </c>
      <c r="AC78" s="33">
        <f t="shared" si="25"/>
        <v>-754921.1482136579</v>
      </c>
      <c r="AD78" s="34">
        <f>AC78/G83</f>
        <v>-7.1731228661580503E-3</v>
      </c>
    </row>
    <row r="79" spans="1:33" x14ac:dyDescent="0.25">
      <c r="B79" s="26" t="s">
        <v>63</v>
      </c>
      <c r="C79" s="29"/>
      <c r="D79" s="12" t="s">
        <v>83</v>
      </c>
      <c r="E79" s="56"/>
      <c r="F79" s="7">
        <f>MATCH($D79,FAC_TOTALS_APTA!$A$2:$BR$2,)</f>
        <v>26</v>
      </c>
      <c r="G79" s="126">
        <f>VLOOKUP(G67,FAC_TOTALS_APTA!$A$4:$BR$126,$F79,FALSE)</f>
        <v>0</v>
      </c>
      <c r="H79" s="126">
        <f>VLOOKUP(H67,FAC_TOTALS_APTA!$A$4:$BR$126,$F79,FALSE)</f>
        <v>0</v>
      </c>
      <c r="I79" s="31" t="str">
        <f t="shared" si="22"/>
        <v>-</v>
      </c>
      <c r="J79" s="32" t="str">
        <f t="shared" si="23"/>
        <v/>
      </c>
      <c r="K79" s="32" t="str">
        <f t="shared" si="24"/>
        <v>YEARS_SINCE_TNC_BUS_MIDLOW_FAC</v>
      </c>
      <c r="L79" s="7">
        <f>MATCH($K79,FAC_TOTALS_APTA!$A$2:$BP$2,)</f>
        <v>45</v>
      </c>
      <c r="M79" s="30">
        <f>IF(M67=0,0,VLOOKUP(M67,FAC_TOTALS_APTA!$A$4:$BR$126,$L79,FALSE))</f>
        <v>0</v>
      </c>
      <c r="N79" s="30">
        <f>IF(N67=0,0,VLOOKUP(N67,FAC_TOTALS_APTA!$A$4:$BR$126,$L79,FALSE))</f>
        <v>0</v>
      </c>
      <c r="O79" s="30">
        <f>IF(O67=0,0,VLOOKUP(O67,FAC_TOTALS_APTA!$A$4:$BR$126,$L79,FALSE))</f>
        <v>0</v>
      </c>
      <c r="P79" s="30">
        <f>IF(P67=0,0,VLOOKUP(P67,FAC_TOTALS_APTA!$A$4:$BR$126,$L79,FALSE))</f>
        <v>0</v>
      </c>
      <c r="Q79" s="30">
        <f>IF(Q67=0,0,VLOOKUP(Q67,FAC_TOTALS_APTA!$A$4:$BR$126,$L79,FALSE))</f>
        <v>0</v>
      </c>
      <c r="R79" s="30">
        <f>IF(R67=0,0,VLOOKUP(R67,FAC_TOTALS_APTA!$A$4:$BR$126,$L79,FALSE))</f>
        <v>0</v>
      </c>
      <c r="S79" s="30">
        <f>IF(S67=0,0,VLOOKUP(S67,FAC_TOTALS_APTA!$A$4:$BR$126,$L79,FALSE))</f>
        <v>0</v>
      </c>
      <c r="T79" s="30">
        <f>IF(T67=0,0,VLOOKUP(T67,FAC_TOTALS_APTA!$A$4:$BR$126,$L79,FALSE))</f>
        <v>0</v>
      </c>
      <c r="U79" s="30">
        <f>IF(U67=0,0,VLOOKUP(U67,FAC_TOTALS_APTA!$A$4:$BR$126,$L79,FALSE))</f>
        <v>0</v>
      </c>
      <c r="V79" s="30">
        <f>IF(V67=0,0,VLOOKUP(V67,FAC_TOTALS_APTA!$A$4:$BR$126,$L79,FALSE))</f>
        <v>0</v>
      </c>
      <c r="W79" s="30">
        <f>IF(W67=0,0,VLOOKUP(W67,FAC_TOTALS_APTA!$A$4:$BR$126,$L79,FALSE))</f>
        <v>0</v>
      </c>
      <c r="X79" s="30">
        <f>IF(X67=0,0,VLOOKUP(X67,FAC_TOTALS_APTA!$A$4:$BR$126,$L79,FALSE))</f>
        <v>0</v>
      </c>
      <c r="Y79" s="30">
        <f>IF(Y67=0,0,VLOOKUP(Y67,FAC_TOTALS_APTA!$A$4:$BR$126,$L79,FALSE))</f>
        <v>0</v>
      </c>
      <c r="Z79" s="30">
        <f>IF(Z67=0,0,VLOOKUP(Z67,FAC_TOTALS_APTA!$A$4:$BR$126,$L79,FALSE))</f>
        <v>0</v>
      </c>
      <c r="AA79" s="30">
        <f>IF(AA67=0,0,VLOOKUP(AA67,FAC_TOTALS_APTA!$A$4:$BR$126,$L79,FALSE))</f>
        <v>0</v>
      </c>
      <c r="AB79" s="30">
        <f>IF(AB67=0,0,VLOOKUP(AB67,FAC_TOTALS_APTA!$A$4:$BR$126,$L79,FALSE))</f>
        <v>0</v>
      </c>
      <c r="AC79" s="33">
        <f t="shared" si="25"/>
        <v>0</v>
      </c>
      <c r="AD79" s="34">
        <f>AC79/G83</f>
        <v>0</v>
      </c>
    </row>
    <row r="80" spans="1:33" x14ac:dyDescent="0.25">
      <c r="B80" s="26" t="s">
        <v>64</v>
      </c>
      <c r="C80" s="29"/>
      <c r="D80" s="105" t="s">
        <v>43</v>
      </c>
      <c r="E80" s="56"/>
      <c r="F80" s="7">
        <f>MATCH($D80,FAC_TOTALS_APTA!$A$2:$BR$2,)</f>
        <v>29</v>
      </c>
      <c r="G80" s="126">
        <f>VLOOKUP(G67,FAC_TOTALS_APTA!$A$4:$BR$126,$F80,FALSE)</f>
        <v>3.0372520728264501E-2</v>
      </c>
      <c r="H80" s="126">
        <f>VLOOKUP(H67,FAC_TOTALS_APTA!$A$4:$BR$126,$F80,FALSE)</f>
        <v>3.8681875663871497E-2</v>
      </c>
      <c r="I80" s="31">
        <f t="shared" si="22"/>
        <v>0.27358134051331318</v>
      </c>
      <c r="J80" s="32" t="str">
        <f t="shared" ref="J80:J81" si="26">IF(C80="Log","_log","")</f>
        <v/>
      </c>
      <c r="K80" s="32" t="str">
        <f t="shared" si="24"/>
        <v>BIKE_SHARE_FAC</v>
      </c>
      <c r="L80" s="7">
        <f>MATCH($K80,FAC_TOTALS_APTA!$A$2:$BP$2,)</f>
        <v>48</v>
      </c>
      <c r="M80" s="30">
        <f>IF(M67=0,0,VLOOKUP(M67,FAC_TOTALS_APTA!$A$4:$BR$126,$L80,FALSE))</f>
        <v>0</v>
      </c>
      <c r="N80" s="30">
        <f>IF(N67=0,0,VLOOKUP(N67,FAC_TOTALS_APTA!$A$4:$BR$126,$L80,FALSE))</f>
        <v>0</v>
      </c>
      <c r="O80" s="30">
        <f>IF(O67=0,0,VLOOKUP(O67,FAC_TOTALS_APTA!$A$4:$BR$126,$L80,FALSE))</f>
        <v>0</v>
      </c>
      <c r="P80" s="30">
        <f>IF(P67=0,0,VLOOKUP(P67,FAC_TOTALS_APTA!$A$4:$BR$126,$L80,FALSE))</f>
        <v>0</v>
      </c>
      <c r="Q80" s="30">
        <f>IF(Q67=0,0,VLOOKUP(Q67,FAC_TOTALS_APTA!$A$4:$BR$126,$L80,FALSE))</f>
        <v>0</v>
      </c>
      <c r="R80" s="30">
        <f>IF(R67=0,0,VLOOKUP(R67,FAC_TOTALS_APTA!$A$4:$BR$126,$L80,FALSE))</f>
        <v>0</v>
      </c>
      <c r="S80" s="30">
        <f>IF(S67=0,0,VLOOKUP(S67,FAC_TOTALS_APTA!$A$4:$BR$126,$L80,FALSE))</f>
        <v>0</v>
      </c>
      <c r="T80" s="30">
        <f>IF(T67=0,0,VLOOKUP(T67,FAC_TOTALS_APTA!$A$4:$BR$126,$L80,FALSE))</f>
        <v>-56611.925190805603</v>
      </c>
      <c r="U80" s="30">
        <f>IF(U67=0,0,VLOOKUP(U67,FAC_TOTALS_APTA!$A$4:$BR$126,$L80,FALSE))</f>
        <v>0</v>
      </c>
      <c r="V80" s="30">
        <f>IF(V67=0,0,VLOOKUP(V67,FAC_TOTALS_APTA!$A$4:$BR$126,$L80,FALSE))</f>
        <v>-36754.778490681703</v>
      </c>
      <c r="W80" s="30">
        <f>IF(W67=0,0,VLOOKUP(W67,FAC_TOTALS_APTA!$A$4:$BR$126,$L80,FALSE))</f>
        <v>0</v>
      </c>
      <c r="X80" s="30">
        <f>IF(X67=0,0,VLOOKUP(X67,FAC_TOTALS_APTA!$A$4:$BR$126,$L80,FALSE))</f>
        <v>0</v>
      </c>
      <c r="Y80" s="30">
        <f>IF(Y67=0,0,VLOOKUP(Y67,FAC_TOTALS_APTA!$A$4:$BR$126,$L80,FALSE))</f>
        <v>0</v>
      </c>
      <c r="Z80" s="30">
        <f>IF(Z67=0,0,VLOOKUP(Z67,FAC_TOTALS_APTA!$A$4:$BR$126,$L80,FALSE))</f>
        <v>0</v>
      </c>
      <c r="AA80" s="30">
        <f>IF(AA67=0,0,VLOOKUP(AA67,FAC_TOTALS_APTA!$A$4:$BR$126,$L80,FALSE))</f>
        <v>0</v>
      </c>
      <c r="AB80" s="30">
        <f>IF(AB67=0,0,VLOOKUP(AB67,FAC_TOTALS_APTA!$A$4:$BR$126,$L80,FALSE))</f>
        <v>0</v>
      </c>
      <c r="AC80" s="33">
        <f t="shared" si="25"/>
        <v>-93366.703681487299</v>
      </c>
      <c r="AD80" s="34">
        <f>AC80/G83</f>
        <v>-8.8715336522263144E-4</v>
      </c>
      <c r="AG80" s="54"/>
    </row>
    <row r="81" spans="1:31" x14ac:dyDescent="0.25">
      <c r="B81" s="9" t="s">
        <v>65</v>
      </c>
      <c r="C81" s="28"/>
      <c r="D81" s="130" t="s">
        <v>44</v>
      </c>
      <c r="E81" s="57"/>
      <c r="F81" s="8">
        <f>MATCH($D81,FAC_TOTALS_APTA!$A$2:$BR$2,)</f>
        <v>30</v>
      </c>
      <c r="G81" s="132">
        <f>VLOOKUP(G67,FAC_TOTALS_APTA!$A$4:$BR$126,$F81,FALSE)</f>
        <v>0</v>
      </c>
      <c r="H81" s="132">
        <f>VLOOKUP(H67,FAC_TOTALS_APTA!$A$4:$BR$126,$F81,FALSE)</f>
        <v>0</v>
      </c>
      <c r="I81" s="37" t="str">
        <f t="shared" si="22"/>
        <v>-</v>
      </c>
      <c r="J81" s="38" t="str">
        <f t="shared" si="26"/>
        <v/>
      </c>
      <c r="K81" s="38" t="str">
        <f t="shared" si="24"/>
        <v>scooter_flag_FAC</v>
      </c>
      <c r="L81" s="8">
        <f>MATCH($K81,FAC_TOTALS_APTA!$A$2:$BP$2,)</f>
        <v>49</v>
      </c>
      <c r="M81" s="39">
        <f>IF(M67=0,0,VLOOKUP(M67,FAC_TOTALS_APTA!$A$4:$BR$126,$L81,FALSE))</f>
        <v>0</v>
      </c>
      <c r="N81" s="39">
        <f>IF(N67=0,0,VLOOKUP(N67,FAC_TOTALS_APTA!$A$4:$BR$126,$L81,FALSE))</f>
        <v>0</v>
      </c>
      <c r="O81" s="39">
        <f>IF(O67=0,0,VLOOKUP(O67,FAC_TOTALS_APTA!$A$4:$BR$126,$L81,FALSE))</f>
        <v>0</v>
      </c>
      <c r="P81" s="39">
        <f>IF(P67=0,0,VLOOKUP(P67,FAC_TOTALS_APTA!$A$4:$BR$126,$L81,FALSE))</f>
        <v>0</v>
      </c>
      <c r="Q81" s="39">
        <f>IF(Q67=0,0,VLOOKUP(Q67,FAC_TOTALS_APTA!$A$4:$BR$126,$L81,FALSE))</f>
        <v>0</v>
      </c>
      <c r="R81" s="39">
        <f>IF(R67=0,0,VLOOKUP(R67,FAC_TOTALS_APTA!$A$4:$BR$126,$L81,FALSE))</f>
        <v>0</v>
      </c>
      <c r="S81" s="39">
        <f>IF(S67=0,0,VLOOKUP(S67,FAC_TOTALS_APTA!$A$4:$BR$126,$L81,FALSE))</f>
        <v>0</v>
      </c>
      <c r="T81" s="39">
        <f>IF(T67=0,0,VLOOKUP(T67,FAC_TOTALS_APTA!$A$4:$BR$126,$L81,FALSE))</f>
        <v>0</v>
      </c>
      <c r="U81" s="39">
        <f>IF(U67=0,0,VLOOKUP(U67,FAC_TOTALS_APTA!$A$4:$BR$126,$L81,FALSE))</f>
        <v>0</v>
      </c>
      <c r="V81" s="39">
        <f>IF(V67=0,0,VLOOKUP(V67,FAC_TOTALS_APTA!$A$4:$BR$126,$L81,FALSE))</f>
        <v>0</v>
      </c>
      <c r="W81" s="39">
        <f>IF(W67=0,0,VLOOKUP(W67,FAC_TOTALS_APTA!$A$4:$BR$126,$L81,FALSE))</f>
        <v>0</v>
      </c>
      <c r="X81" s="39">
        <f>IF(X67=0,0,VLOOKUP(X67,FAC_TOTALS_APTA!$A$4:$BR$126,$L81,FALSE))</f>
        <v>0</v>
      </c>
      <c r="Y81" s="39">
        <f>IF(Y67=0,0,VLOOKUP(Y67,FAC_TOTALS_APTA!$A$4:$BR$126,$L81,FALSE))</f>
        <v>0</v>
      </c>
      <c r="Z81" s="39">
        <f>IF(Z67=0,0,VLOOKUP(Z67,FAC_TOTALS_APTA!$A$4:$BR$126,$L81,FALSE))</f>
        <v>0</v>
      </c>
      <c r="AA81" s="39">
        <f>IF(AA67=0,0,VLOOKUP(AA67,FAC_TOTALS_APTA!$A$4:$BR$126,$L81,FALSE))</f>
        <v>0</v>
      </c>
      <c r="AB81" s="39">
        <f>IF(AB67=0,0,VLOOKUP(AB67,FAC_TOTALS_APTA!$A$4:$BR$126,$L81,FALSE))</f>
        <v>0</v>
      </c>
      <c r="AC81" s="40">
        <f t="shared" si="25"/>
        <v>0</v>
      </c>
      <c r="AD81" s="41">
        <f>AC81/G83</f>
        <v>0</v>
      </c>
    </row>
    <row r="82" spans="1:31" x14ac:dyDescent="0.25">
      <c r="B82" s="42" t="s">
        <v>53</v>
      </c>
      <c r="C82" s="43"/>
      <c r="D82" s="42" t="s">
        <v>45</v>
      </c>
      <c r="E82" s="44"/>
      <c r="F82" s="45"/>
      <c r="G82" s="142"/>
      <c r="H82" s="142"/>
      <c r="I82" s="47"/>
      <c r="J82" s="48"/>
      <c r="K82" s="48" t="str">
        <f t="shared" si="24"/>
        <v>New_Reporter_FAC</v>
      </c>
      <c r="L82" s="45">
        <f>MATCH($K82,FAC_TOTALS_APTA!$A$2:$BP$2,)</f>
        <v>53</v>
      </c>
      <c r="M82" s="46">
        <f>IF(M67=0,0,VLOOKUP(M67,FAC_TOTALS_APTA!$A$4:$BR$126,$L82,FALSE))</f>
        <v>13655748</v>
      </c>
      <c r="N82" s="46">
        <f>IF(N67=0,0,VLOOKUP(N67,FAC_TOTALS_APTA!$A$4:$BR$126,$L82,FALSE))</f>
        <v>44950739</v>
      </c>
      <c r="O82" s="46">
        <f>IF(O67=0,0,VLOOKUP(O67,FAC_TOTALS_APTA!$A$4:$BR$126,$L82,FALSE))</f>
        <v>27514218</v>
      </c>
      <c r="P82" s="46">
        <f>IF(P67=0,0,VLOOKUP(P67,FAC_TOTALS_APTA!$A$4:$BR$126,$L82,FALSE))</f>
        <v>26468097.999999899</v>
      </c>
      <c r="Q82" s="46">
        <f>IF(Q67=0,0,VLOOKUP(Q67,FAC_TOTALS_APTA!$A$4:$BR$126,$L82,FALSE))</f>
        <v>12183549</v>
      </c>
      <c r="R82" s="46">
        <f>IF(R67=0,0,VLOOKUP(R67,FAC_TOTALS_APTA!$A$4:$BR$126,$L82,FALSE))</f>
        <v>4015598.9999999902</v>
      </c>
      <c r="S82" s="46">
        <f>IF(S67=0,0,VLOOKUP(S67,FAC_TOTALS_APTA!$A$4:$BR$126,$L82,FALSE))</f>
        <v>13248340.999999899</v>
      </c>
      <c r="T82" s="46">
        <f>IF(T67=0,0,VLOOKUP(T67,FAC_TOTALS_APTA!$A$4:$BR$126,$L82,FALSE))</f>
        <v>1770537</v>
      </c>
      <c r="U82" s="46">
        <f>IF(U67=0,0,VLOOKUP(U67,FAC_TOTALS_APTA!$A$4:$BR$126,$L82,FALSE))</f>
        <v>1273013.99999999</v>
      </c>
      <c r="V82" s="46">
        <f>IF(V67=0,0,VLOOKUP(V67,FAC_TOTALS_APTA!$A$4:$BR$126,$L82,FALSE))</f>
        <v>6209327.9999999898</v>
      </c>
      <c r="W82" s="46">
        <f>IF(W67=0,0,VLOOKUP(W67,FAC_TOTALS_APTA!$A$4:$BR$126,$L82,FALSE))</f>
        <v>0</v>
      </c>
      <c r="X82" s="46">
        <f>IF(X67=0,0,VLOOKUP(X67,FAC_TOTALS_APTA!$A$4:$BR$126,$L82,FALSE))</f>
        <v>0</v>
      </c>
      <c r="Y82" s="46">
        <f>IF(Y67=0,0,VLOOKUP(Y67,FAC_TOTALS_APTA!$A$4:$BR$126,$L82,FALSE))</f>
        <v>0</v>
      </c>
      <c r="Z82" s="46">
        <f>IF(Z67=0,0,VLOOKUP(Z67,FAC_TOTALS_APTA!$A$4:$BR$126,$L82,FALSE))</f>
        <v>0</v>
      </c>
      <c r="AA82" s="46">
        <f>IF(AA67=0,0,VLOOKUP(AA67,FAC_TOTALS_APTA!$A$4:$BR$126,$L82,FALSE))</f>
        <v>0</v>
      </c>
      <c r="AB82" s="46">
        <f>IF(AB67=0,0,VLOOKUP(AB67,FAC_TOTALS_APTA!$A$4:$BR$126,$L82,FALSE))</f>
        <v>0</v>
      </c>
      <c r="AC82" s="49">
        <f>SUM(M82:AB82)</f>
        <v>151289170.99999979</v>
      </c>
      <c r="AD82" s="50">
        <f>AC82/G84</f>
        <v>1.6204595660936241</v>
      </c>
    </row>
    <row r="83" spans="1:31" s="108" customFormat="1" ht="15.75" customHeight="1" x14ac:dyDescent="0.25">
      <c r="A83" s="107"/>
      <c r="B83" s="26" t="s">
        <v>66</v>
      </c>
      <c r="C83" s="29"/>
      <c r="D83" s="7" t="s">
        <v>6</v>
      </c>
      <c r="E83" s="56"/>
      <c r="F83" s="7">
        <f>MATCH($D83,FAC_TOTALS_APTA!$A$2:$BP$2,)</f>
        <v>10</v>
      </c>
      <c r="G83" s="118">
        <f>VLOOKUP(G67,FAC_TOTALS_APTA!$A$4:$BR$126,$F83,FALSE)</f>
        <v>105243024.87209401</v>
      </c>
      <c r="H83" s="118">
        <f>VLOOKUP(H67,FAC_TOTALS_APTA!$A$4:$BP$126,$F83,FALSE)</f>
        <v>308627623.00705397</v>
      </c>
      <c r="I83" s="113">
        <f t="shared" ref="I83" si="27">H83/G83-1</f>
        <v>1.9325233038687482</v>
      </c>
      <c r="J83" s="32"/>
      <c r="K83" s="32"/>
      <c r="L83" s="7"/>
      <c r="M83" s="30">
        <f t="shared" ref="M83:AB83" si="28">SUM(M69:M76)</f>
        <v>2744380.7738806987</v>
      </c>
      <c r="N83" s="30">
        <f t="shared" si="28"/>
        <v>4079394.1306281351</v>
      </c>
      <c r="O83" s="30">
        <f t="shared" si="28"/>
        <v>3282490.6557308696</v>
      </c>
      <c r="P83" s="30">
        <f t="shared" si="28"/>
        <v>6809429.1626905501</v>
      </c>
      <c r="Q83" s="30">
        <f t="shared" si="28"/>
        <v>4990435.3754544677</v>
      </c>
      <c r="R83" s="30">
        <f t="shared" si="28"/>
        <v>6009241.279417743</v>
      </c>
      <c r="S83" s="30">
        <f t="shared" si="28"/>
        <v>-11399718.729467887</v>
      </c>
      <c r="T83" s="30">
        <f t="shared" si="28"/>
        <v>7581875.8191504618</v>
      </c>
      <c r="U83" s="30">
        <f t="shared" si="28"/>
        <v>9048842.4134485945</v>
      </c>
      <c r="V83" s="30">
        <f t="shared" si="28"/>
        <v>-224162.42096382962</v>
      </c>
      <c r="W83" s="30">
        <f t="shared" si="28"/>
        <v>0</v>
      </c>
      <c r="X83" s="30">
        <f t="shared" si="28"/>
        <v>0</v>
      </c>
      <c r="Y83" s="30">
        <f t="shared" si="28"/>
        <v>0</v>
      </c>
      <c r="Z83" s="30">
        <f t="shared" si="28"/>
        <v>0</v>
      </c>
      <c r="AA83" s="30">
        <f t="shared" si="28"/>
        <v>0</v>
      </c>
      <c r="AB83" s="30">
        <f t="shared" si="28"/>
        <v>0</v>
      </c>
      <c r="AC83" s="33">
        <f>H83-G83</f>
        <v>203384598.13495997</v>
      </c>
      <c r="AD83" s="34">
        <f>I83</f>
        <v>1.9325233038687482</v>
      </c>
      <c r="AE83" s="107"/>
    </row>
    <row r="84" spans="1:31" ht="13.5" customHeight="1" thickBot="1" x14ac:dyDescent="0.3">
      <c r="B84" s="10" t="s">
        <v>50</v>
      </c>
      <c r="C84" s="24"/>
      <c r="D84" s="24" t="s">
        <v>4</v>
      </c>
      <c r="E84" s="24"/>
      <c r="F84" s="24">
        <f>MATCH($D84,FAC_TOTALS_APTA!$A$2:$BP$2,)</f>
        <v>8</v>
      </c>
      <c r="G84" s="115">
        <f>VLOOKUP(G67,FAC_TOTALS_APTA!$A$4:$BP$126,$F84,FALSE)</f>
        <v>93361892</v>
      </c>
      <c r="H84" s="115">
        <f>VLOOKUP(H67,FAC_TOTALS_APTA!$A$4:$BP$126,$F84,FALSE)</f>
        <v>308556319.99999899</v>
      </c>
      <c r="I84" s="114">
        <f t="shared" ref="I84" si="29">H84/G84-1</f>
        <v>2.3049493041550506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>
        <f>H84-G84</f>
        <v>215194427.99999899</v>
      </c>
      <c r="AD84" s="53">
        <f>I84</f>
        <v>2.3049493041550506</v>
      </c>
    </row>
    <row r="85" spans="1:31" ht="14.25" thickTop="1" thickBot="1" x14ac:dyDescent="0.3">
      <c r="B85" s="58" t="s">
        <v>67</v>
      </c>
      <c r="C85" s="59"/>
      <c r="D85" s="59"/>
      <c r="E85" s="60"/>
      <c r="F85" s="59"/>
      <c r="G85" s="155"/>
      <c r="H85" s="155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>
        <f>AD84-AD83</f>
        <v>0.37242600028630246</v>
      </c>
    </row>
    <row r="86" spans="1:31" ht="13.5" thickTop="1" x14ac:dyDescent="0.25"/>
    <row r="87" spans="1:31" s="11" customFormat="1" x14ac:dyDescent="0.25">
      <c r="B87" s="19" t="s">
        <v>25</v>
      </c>
      <c r="E87" s="7"/>
      <c r="G87" s="107"/>
      <c r="H87" s="107"/>
      <c r="I87" s="18"/>
    </row>
    <row r="88" spans="1:31" x14ac:dyDescent="0.25">
      <c r="B88" s="16" t="s">
        <v>16</v>
      </c>
      <c r="C88" s="17" t="s">
        <v>17</v>
      </c>
      <c r="D88" s="11"/>
      <c r="E88" s="7"/>
      <c r="F88" s="11"/>
      <c r="G88" s="107"/>
      <c r="H88" s="107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1" x14ac:dyDescent="0.25">
      <c r="B89" s="16"/>
      <c r="C89" s="17"/>
      <c r="D89" s="11"/>
      <c r="E89" s="7"/>
      <c r="F89" s="11"/>
      <c r="G89" s="107"/>
      <c r="H89" s="107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1" x14ac:dyDescent="0.25">
      <c r="B90" s="19" t="s">
        <v>26</v>
      </c>
      <c r="C90" s="20">
        <v>0</v>
      </c>
      <c r="D90" s="11"/>
      <c r="E90" s="7"/>
      <c r="F90" s="11"/>
      <c r="G90" s="107"/>
      <c r="H90" s="107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1" ht="13.5" thickBot="1" x14ac:dyDescent="0.3">
      <c r="B91" s="21" t="s">
        <v>35</v>
      </c>
      <c r="C91" s="22">
        <v>10</v>
      </c>
      <c r="D91" s="23"/>
      <c r="E91" s="24"/>
      <c r="F91" s="23"/>
      <c r="G91" s="158"/>
      <c r="H91" s="158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1" ht="13.5" thickTop="1" x14ac:dyDescent="0.25">
      <c r="B92" s="62"/>
      <c r="C92" s="63"/>
      <c r="D92" s="63"/>
      <c r="E92" s="63"/>
      <c r="F92" s="63"/>
      <c r="G92" s="171" t="s">
        <v>51</v>
      </c>
      <c r="H92" s="171"/>
      <c r="I92" s="171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171" t="s">
        <v>55</v>
      </c>
      <c r="AD92" s="171"/>
    </row>
    <row r="93" spans="1:31" x14ac:dyDescent="0.25">
      <c r="B93" s="9" t="s">
        <v>18</v>
      </c>
      <c r="C93" s="28" t="s">
        <v>19</v>
      </c>
      <c r="D93" s="8" t="s">
        <v>20</v>
      </c>
      <c r="E93" s="8"/>
      <c r="F93" s="8"/>
      <c r="G93" s="129">
        <f>$C$1</f>
        <v>2002</v>
      </c>
      <c r="H93" s="129">
        <f>$C$2</f>
        <v>2012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1:31" ht="12.95" hidden="1" customHeight="1" x14ac:dyDescent="0.25">
      <c r="B94" s="26"/>
      <c r="C94" s="29"/>
      <c r="D94" s="7"/>
      <c r="E94" s="7"/>
      <c r="F94" s="7"/>
      <c r="G94" s="105"/>
      <c r="H94" s="105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1:31" ht="12.95" hidden="1" customHeight="1" x14ac:dyDescent="0.25">
      <c r="B95" s="26"/>
      <c r="C95" s="29"/>
      <c r="D95" s="7"/>
      <c r="E95" s="7"/>
      <c r="F95" s="7"/>
      <c r="G95" s="105" t="str">
        <f>CONCATENATE($C90,"_",$C91,"_",G93)</f>
        <v>0_10_2002</v>
      </c>
      <c r="H95" s="105" t="str">
        <f>CONCATENATE($C90,"_",$C91,"_",H93)</f>
        <v>0_10_2012</v>
      </c>
      <c r="I95" s="29"/>
      <c r="J95" s="7"/>
      <c r="K95" s="7"/>
      <c r="L95" s="7"/>
      <c r="M95" s="7" t="str">
        <f>IF($G93+M94&gt;$H93,0,CONCATENATE($C90,"_",$C91,"_",$G93+M94))</f>
        <v>0_10_2003</v>
      </c>
      <c r="N95" s="7" t="str">
        <f t="shared" ref="N95:AB95" si="30">IF($G93+N94&gt;$H93,0,CONCATENATE($C90,"_",$C91,"_",$G93+N94))</f>
        <v>0_10_2004</v>
      </c>
      <c r="O95" s="7" t="str">
        <f t="shared" si="30"/>
        <v>0_10_2005</v>
      </c>
      <c r="P95" s="7" t="str">
        <f t="shared" si="30"/>
        <v>0_10_2006</v>
      </c>
      <c r="Q95" s="7" t="str">
        <f t="shared" si="30"/>
        <v>0_10_2007</v>
      </c>
      <c r="R95" s="7" t="str">
        <f t="shared" si="30"/>
        <v>0_10_2008</v>
      </c>
      <c r="S95" s="7" t="str">
        <f t="shared" si="30"/>
        <v>0_10_2009</v>
      </c>
      <c r="T95" s="7" t="str">
        <f t="shared" si="30"/>
        <v>0_10_2010</v>
      </c>
      <c r="U95" s="7" t="str">
        <f t="shared" si="30"/>
        <v>0_10_2011</v>
      </c>
      <c r="V95" s="7" t="str">
        <f t="shared" si="30"/>
        <v>0_10_2012</v>
      </c>
      <c r="W95" s="7">
        <f t="shared" si="30"/>
        <v>0</v>
      </c>
      <c r="X95" s="7">
        <f t="shared" si="30"/>
        <v>0</v>
      </c>
      <c r="Y95" s="7">
        <f t="shared" si="30"/>
        <v>0</v>
      </c>
      <c r="Z95" s="7">
        <f t="shared" si="30"/>
        <v>0</v>
      </c>
      <c r="AA95" s="7">
        <f t="shared" si="30"/>
        <v>0</v>
      </c>
      <c r="AB95" s="7">
        <f t="shared" si="30"/>
        <v>0</v>
      </c>
      <c r="AC95" s="7"/>
      <c r="AD95" s="7"/>
    </row>
    <row r="96" spans="1:31" ht="12.95" hidden="1" customHeight="1" x14ac:dyDescent="0.25">
      <c r="B96" s="26"/>
      <c r="C96" s="29"/>
      <c r="D96" s="7"/>
      <c r="E96" s="7"/>
      <c r="F96" s="7" t="s">
        <v>23</v>
      </c>
      <c r="G96" s="118"/>
      <c r="H96" s="118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26" t="s">
        <v>31</v>
      </c>
      <c r="C97" s="29" t="s">
        <v>21</v>
      </c>
      <c r="D97" s="105" t="s">
        <v>94</v>
      </c>
      <c r="E97" s="56"/>
      <c r="F97" s="7">
        <f>MATCH($D97,FAC_TOTALS_APTA!$A$2:$BR$2,)</f>
        <v>12</v>
      </c>
      <c r="G97" s="118">
        <f>VLOOKUP(G95,FAC_TOTALS_APTA!$A$4:$BR$126,$F97,FALSE)</f>
        <v>253905652</v>
      </c>
      <c r="H97" s="118">
        <f>VLOOKUP(H95,FAC_TOTALS_APTA!$A$4:$BR$126,$F97,FALSE)</f>
        <v>227959423.99999899</v>
      </c>
      <c r="I97" s="31">
        <f>IFERROR(H97/G97-1,"-")</f>
        <v>-0.10218846172042284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MATCH($K97,FAC_TOTALS_APTA!$A$2:$BP$2,)</f>
        <v>31</v>
      </c>
      <c r="M97" s="30">
        <f>IF(M95=0,0,VLOOKUP(M95,FAC_TOTALS_APTA!$A$4:$BR$126,$L97,FALSE))</f>
        <v>-67116479.064673007</v>
      </c>
      <c r="N97" s="30">
        <f>IF(N95=0,0,VLOOKUP(N95,FAC_TOTALS_APTA!$A$4:$BR$126,$L97,FALSE))</f>
        <v>33275357.401390001</v>
      </c>
      <c r="O97" s="30">
        <f>IF(O95=0,0,VLOOKUP(O95,FAC_TOTALS_APTA!$A$4:$BR$126,$L97,FALSE))</f>
        <v>32517917.96782</v>
      </c>
      <c r="P97" s="30">
        <f>IF(P95=0,0,VLOOKUP(P95,FAC_TOTALS_APTA!$A$4:$BR$126,$L97,FALSE))</f>
        <v>-5558473.21680748</v>
      </c>
      <c r="Q97" s="30">
        <f>IF(Q95=0,0,VLOOKUP(Q95,FAC_TOTALS_APTA!$A$4:$BR$126,$L97,FALSE))</f>
        <v>11972481.6986589</v>
      </c>
      <c r="R97" s="30">
        <f>IF(R95=0,0,VLOOKUP(R95,FAC_TOTALS_APTA!$A$4:$BR$126,$L97,FALSE))</f>
        <v>13110739.801950101</v>
      </c>
      <c r="S97" s="30">
        <f>IF(S95=0,0,VLOOKUP(S95,FAC_TOTALS_APTA!$A$4:$BR$126,$L97,FALSE))</f>
        <v>741008.84159129998</v>
      </c>
      <c r="T97" s="30">
        <f>IF(T95=0,0,VLOOKUP(T95,FAC_TOTALS_APTA!$A$4:$BR$126,$L97,FALSE))</f>
        <v>-73668409.043669805</v>
      </c>
      <c r="U97" s="30">
        <f>IF(U95=0,0,VLOOKUP(U95,FAC_TOTALS_APTA!$A$4:$BR$126,$L97,FALSE))</f>
        <v>-17542747.198876601</v>
      </c>
      <c r="V97" s="30">
        <f>IF(V95=0,0,VLOOKUP(V95,FAC_TOTALS_APTA!$A$4:$BR$126,$L97,FALSE))</f>
        <v>-1616679.91803253</v>
      </c>
      <c r="W97" s="30">
        <f>IF(W95=0,0,VLOOKUP(W95,FAC_TOTALS_APTA!$A$4:$BR$126,$L97,FALSE))</f>
        <v>0</v>
      </c>
      <c r="X97" s="30">
        <f>IF(X95=0,0,VLOOKUP(X95,FAC_TOTALS_APTA!$A$4:$BR$126,$L97,FALSE))</f>
        <v>0</v>
      </c>
      <c r="Y97" s="30">
        <f>IF(Y95=0,0,VLOOKUP(Y95,FAC_TOTALS_APTA!$A$4:$BR$126,$L97,FALSE))</f>
        <v>0</v>
      </c>
      <c r="Z97" s="30">
        <f>IF(Z95=0,0,VLOOKUP(Z95,FAC_TOTALS_APTA!$A$4:$BR$126,$L97,FALSE))</f>
        <v>0</v>
      </c>
      <c r="AA97" s="30">
        <f>IF(AA95=0,0,VLOOKUP(AA95,FAC_TOTALS_APTA!$A$4:$BR$126,$L97,FALSE))</f>
        <v>0</v>
      </c>
      <c r="AB97" s="30">
        <f>IF(AB95=0,0,VLOOKUP(AB95,FAC_TOTALS_APTA!$A$4:$BR$126,$L97,FALSE))</f>
        <v>0</v>
      </c>
      <c r="AC97" s="33">
        <f>SUM(M97:AB97)</f>
        <v>-73885282.730649114</v>
      </c>
      <c r="AD97" s="34">
        <f>AC97/G111</f>
        <v>-5.9881652616861694E-2</v>
      </c>
      <c r="AE97" s="104"/>
    </row>
    <row r="98" spans="1:31" x14ac:dyDescent="0.25">
      <c r="B98" s="26" t="s">
        <v>52</v>
      </c>
      <c r="C98" s="29" t="s">
        <v>21</v>
      </c>
      <c r="D98" s="105" t="s">
        <v>78</v>
      </c>
      <c r="E98" s="56"/>
      <c r="F98" s="7">
        <f>MATCH($D98,FAC_TOTALS_APTA!$A$2:$BR$2,)</f>
        <v>14</v>
      </c>
      <c r="G98" s="124">
        <f>VLOOKUP(G95,FAC_TOTALS_APTA!$A$4:$BR$126,$F98,FALSE)</f>
        <v>0.97956348559999995</v>
      </c>
      <c r="H98" s="124">
        <f>VLOOKUP(H95,FAC_TOTALS_APTA!$A$4:$BR$126,$F98,FALSE)</f>
        <v>1.36910030643</v>
      </c>
      <c r="I98" s="31">
        <f t="shared" ref="I98:I109" si="31">IFERROR(H98/G98-1,"-")</f>
        <v>0.39766368036003485</v>
      </c>
      <c r="J98" s="32" t="str">
        <f t="shared" ref="J98:J107" si="32">IF(C98="Log","_log","")</f>
        <v>_log</v>
      </c>
      <c r="K98" s="32" t="str">
        <f t="shared" ref="K98:K110" si="33">CONCATENATE(D98,J98,"_FAC")</f>
        <v>FARE_per_UPT_cleaned_2018_HINY_log_FAC</v>
      </c>
      <c r="L98" s="7">
        <f>MATCH($K98,FAC_TOTALS_APTA!$A$2:$BP$2,)</f>
        <v>33</v>
      </c>
      <c r="M98" s="30">
        <f>IF(M95=0,0,VLOOKUP(M95,FAC_TOTALS_APTA!$A$4:$BR$126,$L98,FALSE))</f>
        <v>-19446161.310488101</v>
      </c>
      <c r="N98" s="30">
        <f>IF(N95=0,0,VLOOKUP(N95,FAC_TOTALS_APTA!$A$4:$BR$126,$L98,FALSE))</f>
        <v>-5551182.0099355904</v>
      </c>
      <c r="O98" s="30">
        <f>IF(O95=0,0,VLOOKUP(O95,FAC_TOTALS_APTA!$A$4:$BR$126,$L98,FALSE))</f>
        <v>3559598.4692633599</v>
      </c>
      <c r="P98" s="30">
        <f>IF(P95=0,0,VLOOKUP(P95,FAC_TOTALS_APTA!$A$4:$BR$126,$L98,FALSE))</f>
        <v>-3460648.1577024702</v>
      </c>
      <c r="Q98" s="30">
        <f>IF(Q95=0,0,VLOOKUP(Q95,FAC_TOTALS_APTA!$A$4:$BR$126,$L98,FALSE))</f>
        <v>-2887568.4142199499</v>
      </c>
      <c r="R98" s="30">
        <f>IF(R95=0,0,VLOOKUP(R95,FAC_TOTALS_APTA!$A$4:$BR$126,$L98,FALSE))</f>
        <v>-1076436.4003143599</v>
      </c>
      <c r="S98" s="30">
        <f>IF(S95=0,0,VLOOKUP(S95,FAC_TOTALS_APTA!$A$4:$BR$126,$L98,FALSE))</f>
        <v>-5408633.8875311399</v>
      </c>
      <c r="T98" s="30">
        <f>IF(T95=0,0,VLOOKUP(T95,FAC_TOTALS_APTA!$A$4:$BR$126,$L98,FALSE))</f>
        <v>-3139628.2176085198</v>
      </c>
      <c r="U98" s="30">
        <f>IF(U95=0,0,VLOOKUP(U95,FAC_TOTALS_APTA!$A$4:$BR$126,$L98,FALSE))</f>
        <v>-6747662.9553659</v>
      </c>
      <c r="V98" s="30">
        <f>IF(V95=0,0,VLOOKUP(V95,FAC_TOTALS_APTA!$A$4:$BR$126,$L98,FALSE))</f>
        <v>3472965.44272146</v>
      </c>
      <c r="W98" s="30">
        <f>IF(W95=0,0,VLOOKUP(W95,FAC_TOTALS_APTA!$A$4:$BR$126,$L98,FALSE))</f>
        <v>0</v>
      </c>
      <c r="X98" s="30">
        <f>IF(X95=0,0,VLOOKUP(X95,FAC_TOTALS_APTA!$A$4:$BR$126,$L98,FALSE))</f>
        <v>0</v>
      </c>
      <c r="Y98" s="30">
        <f>IF(Y95=0,0,VLOOKUP(Y95,FAC_TOTALS_APTA!$A$4:$BR$126,$L98,FALSE))</f>
        <v>0</v>
      </c>
      <c r="Z98" s="30">
        <f>IF(Z95=0,0,VLOOKUP(Z95,FAC_TOTALS_APTA!$A$4:$BR$126,$L98,FALSE))</f>
        <v>0</v>
      </c>
      <c r="AA98" s="30">
        <f>IF(AA95=0,0,VLOOKUP(AA95,FAC_TOTALS_APTA!$A$4:$BR$126,$L98,FALSE))</f>
        <v>0</v>
      </c>
      <c r="AB98" s="30">
        <f>IF(AB95=0,0,VLOOKUP(AB95,FAC_TOTALS_APTA!$A$4:$BR$126,$L98,FALSE))</f>
        <v>0</v>
      </c>
      <c r="AC98" s="33">
        <f t="shared" ref="AC98:AC109" si="34">SUM(M98:AB98)</f>
        <v>-40685357.441181213</v>
      </c>
      <c r="AD98" s="34">
        <f>AC98/G111</f>
        <v>-3.2974177682547234E-2</v>
      </c>
      <c r="AE98" s="104"/>
    </row>
    <row r="99" spans="1:31" s="14" customFormat="1" x14ac:dyDescent="0.25">
      <c r="A99" s="7"/>
      <c r="B99" s="116" t="s">
        <v>90</v>
      </c>
      <c r="C99" s="117"/>
      <c r="D99" s="105" t="s">
        <v>81</v>
      </c>
      <c r="E99" s="119"/>
      <c r="F99" s="105">
        <f>MATCH($D99,FAC_TOTALS_APTA!$A$2:$BR$2,)</f>
        <v>24</v>
      </c>
      <c r="G99" s="118">
        <f>VLOOKUP(G95,FAC_TOTALS_APTA!$A$4:$BR$126,$F99,FALSE)</f>
        <v>0</v>
      </c>
      <c r="H99" s="118">
        <f>VLOOKUP(H95,FAC_TOTALS_APTA!$A$4:$BR$126,$F99,FALSE)</f>
        <v>0</v>
      </c>
      <c r="I99" s="120" t="str">
        <f>IFERROR(H99/G99-1,"-")</f>
        <v>-</v>
      </c>
      <c r="J99" s="121" t="str">
        <f t="shared" si="32"/>
        <v/>
      </c>
      <c r="K99" s="121" t="str">
        <f t="shared" si="33"/>
        <v>RESTRUCTURE_FAC</v>
      </c>
      <c r="L99" s="105">
        <f>MATCH($K99,FAC_TOTALS_APTA!$A$2:$BP$2,)</f>
        <v>43</v>
      </c>
      <c r="M99" s="118">
        <f>IF(M95=0,0,VLOOKUP(M95,FAC_TOTALS_APTA!$A$4:$BR$126,$L99,FALSE))</f>
        <v>0</v>
      </c>
      <c r="N99" s="118">
        <f>IF(N95=0,0,VLOOKUP(N95,FAC_TOTALS_APTA!$A$4:$BR$126,$L99,FALSE))</f>
        <v>0</v>
      </c>
      <c r="O99" s="118">
        <f>IF(O95=0,0,VLOOKUP(O95,FAC_TOTALS_APTA!$A$4:$BR$126,$L99,FALSE))</f>
        <v>0</v>
      </c>
      <c r="P99" s="118">
        <f>IF(P95=0,0,VLOOKUP(P95,FAC_TOTALS_APTA!$A$4:$BR$126,$L99,FALSE))</f>
        <v>0</v>
      </c>
      <c r="Q99" s="118">
        <f>IF(Q95=0,0,VLOOKUP(Q95,FAC_TOTALS_APTA!$A$4:$BR$126,$L99,FALSE))</f>
        <v>0</v>
      </c>
      <c r="R99" s="118">
        <f>IF(R95=0,0,VLOOKUP(R95,FAC_TOTALS_APTA!$A$4:$BR$126,$L99,FALSE))</f>
        <v>0</v>
      </c>
      <c r="S99" s="118">
        <f>IF(S95=0,0,VLOOKUP(S95,FAC_TOTALS_APTA!$A$4:$BR$126,$L99,FALSE))</f>
        <v>0</v>
      </c>
      <c r="T99" s="118">
        <f>IF(T95=0,0,VLOOKUP(T95,FAC_TOTALS_APTA!$A$4:$BR$126,$L99,FALSE))</f>
        <v>0</v>
      </c>
      <c r="U99" s="118">
        <f>IF(U95=0,0,VLOOKUP(U95,FAC_TOTALS_APTA!$A$4:$BR$126,$L99,FALSE))</f>
        <v>0</v>
      </c>
      <c r="V99" s="118">
        <f>IF(V95=0,0,VLOOKUP(V95,FAC_TOTALS_APTA!$A$4:$BR$126,$L99,FALSE))</f>
        <v>0</v>
      </c>
      <c r="W99" s="118">
        <f>IF(W95=0,0,VLOOKUP(W95,FAC_TOTALS_APTA!$A$4:$BR$126,$L99,FALSE))</f>
        <v>0</v>
      </c>
      <c r="X99" s="118">
        <f>IF(X95=0,0,VLOOKUP(X95,FAC_TOTALS_APTA!$A$4:$BR$126,$L99,FALSE))</f>
        <v>0</v>
      </c>
      <c r="Y99" s="118">
        <f>IF(Y95=0,0,VLOOKUP(Y95,FAC_TOTALS_APTA!$A$4:$BR$126,$L99,FALSE))</f>
        <v>0</v>
      </c>
      <c r="Z99" s="118">
        <f>IF(Z95=0,0,VLOOKUP(Z95,FAC_TOTALS_APTA!$A$4:$BR$126,$L99,FALSE))</f>
        <v>0</v>
      </c>
      <c r="AA99" s="118">
        <f>IF(AA95=0,0,VLOOKUP(AA95,FAC_TOTALS_APTA!$A$4:$BR$126,$L99,FALSE))</f>
        <v>0</v>
      </c>
      <c r="AB99" s="118">
        <f>IF(AB95=0,0,VLOOKUP(AB95,FAC_TOTALS_APTA!$A$4:$BR$126,$L99,FALSE))</f>
        <v>0</v>
      </c>
      <c r="AC99" s="122">
        <f t="shared" si="34"/>
        <v>0</v>
      </c>
      <c r="AD99" s="123">
        <f>AC99/G112</f>
        <v>0</v>
      </c>
      <c r="AE99" s="7"/>
    </row>
    <row r="100" spans="1:31" s="14" customFormat="1" x14ac:dyDescent="0.25">
      <c r="A100" s="7"/>
      <c r="B100" s="116" t="s">
        <v>93</v>
      </c>
      <c r="C100" s="117"/>
      <c r="D100" s="105" t="s">
        <v>80</v>
      </c>
      <c r="E100" s="119"/>
      <c r="F100" s="105">
        <f>MATCH($D100,FAC_TOTALS_APTA!$A$2:$BR$2,)</f>
        <v>23</v>
      </c>
      <c r="G100" s="118">
        <f>VLOOKUP(G95,FAC_TOTALS_APTA!$A$4:$BR$126,$F100,FALSE)</f>
        <v>0</v>
      </c>
      <c r="H100" s="118">
        <f>VLOOKUP(H95,FAC_TOTALS_APTA!$A$4:$BR$126,$F100,FALSE)</f>
        <v>0</v>
      </c>
      <c r="I100" s="120" t="str">
        <f>IFERROR(H100/G100-1,"-")</f>
        <v>-</v>
      </c>
      <c r="J100" s="121" t="str">
        <f t="shared" si="32"/>
        <v/>
      </c>
      <c r="K100" s="121" t="str">
        <f t="shared" si="33"/>
        <v>MAINTENANCE_WMATA_FAC</v>
      </c>
      <c r="L100" s="105">
        <f>MATCH($K100,FAC_TOTALS_APTA!$A$2:$BP$2,)</f>
        <v>42</v>
      </c>
      <c r="M100" s="118">
        <f>IF(M96=0,0,VLOOKUP(M96,FAC_TOTALS_APTA!$A$4:$BR$126,$L100,FALSE))</f>
        <v>0</v>
      </c>
      <c r="N100" s="118">
        <f>IF(N96=0,0,VLOOKUP(N96,FAC_TOTALS_APTA!$A$4:$BR$126,$L100,FALSE))</f>
        <v>0</v>
      </c>
      <c r="O100" s="118">
        <f>IF(O96=0,0,VLOOKUP(O96,FAC_TOTALS_APTA!$A$4:$BR$126,$L100,FALSE))</f>
        <v>0</v>
      </c>
      <c r="P100" s="118">
        <f>IF(P96=0,0,VLOOKUP(P96,FAC_TOTALS_APTA!$A$4:$BR$126,$L100,FALSE))</f>
        <v>0</v>
      </c>
      <c r="Q100" s="118">
        <f>IF(Q96=0,0,VLOOKUP(Q96,FAC_TOTALS_APTA!$A$4:$BR$126,$L100,FALSE))</f>
        <v>0</v>
      </c>
      <c r="R100" s="118">
        <f>IF(R96=0,0,VLOOKUP(R96,FAC_TOTALS_APTA!$A$4:$BR$126,$L100,FALSE))</f>
        <v>0</v>
      </c>
      <c r="S100" s="118">
        <f>IF(S96=0,0,VLOOKUP(S96,FAC_TOTALS_APTA!$A$4:$BR$126,$L100,FALSE))</f>
        <v>0</v>
      </c>
      <c r="T100" s="118">
        <f>IF(T96=0,0,VLOOKUP(T96,FAC_TOTALS_APTA!$A$4:$BR$126,$L100,FALSE))</f>
        <v>0</v>
      </c>
      <c r="U100" s="118">
        <f>IF(U96=0,0,VLOOKUP(U96,FAC_TOTALS_APTA!$A$4:$BR$126,$L100,FALSE))</f>
        <v>0</v>
      </c>
      <c r="V100" s="118">
        <f>IF(V96=0,0,VLOOKUP(V96,FAC_TOTALS_APTA!$A$4:$BR$126,$L100,FALSE))</f>
        <v>0</v>
      </c>
      <c r="W100" s="118">
        <f>IF(W96=0,0,VLOOKUP(W96,FAC_TOTALS_APTA!$A$4:$BR$126,$L100,FALSE))</f>
        <v>0</v>
      </c>
      <c r="X100" s="118">
        <f>IF(X96=0,0,VLOOKUP(X96,FAC_TOTALS_APTA!$A$4:$BR$126,$L100,FALSE))</f>
        <v>0</v>
      </c>
      <c r="Y100" s="118">
        <f>IF(Y96=0,0,VLOOKUP(Y96,FAC_TOTALS_APTA!$A$4:$BR$126,$L100,FALSE))</f>
        <v>0</v>
      </c>
      <c r="Z100" s="118">
        <f>IF(Z96=0,0,VLOOKUP(Z96,FAC_TOTALS_APTA!$A$4:$BR$126,$L100,FALSE))</f>
        <v>0</v>
      </c>
      <c r="AA100" s="118">
        <f>IF(AA96=0,0,VLOOKUP(AA96,FAC_TOTALS_APTA!$A$4:$BR$126,$L100,FALSE))</f>
        <v>0</v>
      </c>
      <c r="AB100" s="118">
        <f>IF(AB96=0,0,VLOOKUP(AB96,FAC_TOTALS_APTA!$A$4:$BR$126,$L100,FALSE))</f>
        <v>0</v>
      </c>
      <c r="AC100" s="122">
        <f t="shared" si="34"/>
        <v>0</v>
      </c>
      <c r="AD100" s="123">
        <f>AC100/G112</f>
        <v>0</v>
      </c>
      <c r="AE100" s="7"/>
    </row>
    <row r="101" spans="1:31" x14ac:dyDescent="0.25">
      <c r="B101" s="26" t="s">
        <v>48</v>
      </c>
      <c r="C101" s="29" t="s">
        <v>21</v>
      </c>
      <c r="D101" s="105" t="s">
        <v>8</v>
      </c>
      <c r="E101" s="56"/>
      <c r="F101" s="7">
        <f>MATCH($D101,FAC_TOTALS_APTA!$A$2:$BR$2,)</f>
        <v>16</v>
      </c>
      <c r="G101" s="118">
        <f>VLOOKUP(G95,FAC_TOTALS_APTA!$A$4:$BR$126,$F101,FALSE)</f>
        <v>25697520.3899999</v>
      </c>
      <c r="H101" s="118">
        <f>VLOOKUP(H95,FAC_TOTALS_APTA!$A$4:$BR$126,$F101,FALSE)</f>
        <v>27909105.420000002</v>
      </c>
      <c r="I101" s="31">
        <f t="shared" si="31"/>
        <v>8.606219574635432E-2</v>
      </c>
      <c r="J101" s="32" t="str">
        <f t="shared" si="32"/>
        <v>_log</v>
      </c>
      <c r="K101" s="32" t="str">
        <f t="shared" si="33"/>
        <v>POP_EMP_log_FAC</v>
      </c>
      <c r="L101" s="7">
        <f>MATCH($K101,FAC_TOTALS_APTA!$A$2:$BP$2,)</f>
        <v>35</v>
      </c>
      <c r="M101" s="30">
        <f>IF(M95=0,0,VLOOKUP(M95,FAC_TOTALS_APTA!$A$4:$BR$126,$L101,FALSE))</f>
        <v>3520808.68197511</v>
      </c>
      <c r="N101" s="30">
        <f>IF(N95=0,0,VLOOKUP(N95,FAC_TOTALS_APTA!$A$4:$BR$126,$L101,FALSE))</f>
        <v>4922653.9425028898</v>
      </c>
      <c r="O101" s="30">
        <f>IF(O95=0,0,VLOOKUP(O95,FAC_TOTALS_APTA!$A$4:$BR$126,$L101,FALSE))</f>
        <v>4710299.5001160996</v>
      </c>
      <c r="P101" s="30">
        <f>IF(P95=0,0,VLOOKUP(P95,FAC_TOTALS_APTA!$A$4:$BR$126,$L101,FALSE))</f>
        <v>5472958.5723219998</v>
      </c>
      <c r="Q101" s="30">
        <f>IF(Q95=0,0,VLOOKUP(Q95,FAC_TOTALS_APTA!$A$4:$BR$126,$L101,FALSE))</f>
        <v>543941.81609568698</v>
      </c>
      <c r="R101" s="30">
        <f>IF(R95=0,0,VLOOKUP(R95,FAC_TOTALS_APTA!$A$4:$BR$126,$L101,FALSE))</f>
        <v>2110084.9954449302</v>
      </c>
      <c r="S101" s="30">
        <f>IF(S95=0,0,VLOOKUP(S95,FAC_TOTALS_APTA!$A$4:$BR$126,$L101,FALSE))</f>
        <v>-1949068.1252082901</v>
      </c>
      <c r="T101" s="30">
        <f>IF(T95=0,0,VLOOKUP(T95,FAC_TOTALS_APTA!$A$4:$BR$126,$L101,FALSE))</f>
        <v>-1550306.25181195</v>
      </c>
      <c r="U101" s="30">
        <f>IF(U95=0,0,VLOOKUP(U95,FAC_TOTALS_APTA!$A$4:$BR$126,$L101,FALSE))</f>
        <v>1084158.93281941</v>
      </c>
      <c r="V101" s="30">
        <f>IF(V95=0,0,VLOOKUP(V95,FAC_TOTALS_APTA!$A$4:$BR$126,$L101,FALSE))</f>
        <v>1834542.50766251</v>
      </c>
      <c r="W101" s="30">
        <f>IF(W95=0,0,VLOOKUP(W95,FAC_TOTALS_APTA!$A$4:$BR$126,$L101,FALSE))</f>
        <v>0</v>
      </c>
      <c r="X101" s="30">
        <f>IF(X95=0,0,VLOOKUP(X95,FAC_TOTALS_APTA!$A$4:$BR$126,$L101,FALSE))</f>
        <v>0</v>
      </c>
      <c r="Y101" s="30">
        <f>IF(Y95=0,0,VLOOKUP(Y95,FAC_TOTALS_APTA!$A$4:$BR$126,$L101,FALSE))</f>
        <v>0</v>
      </c>
      <c r="Z101" s="30">
        <f>IF(Z95=0,0,VLOOKUP(Z95,FAC_TOTALS_APTA!$A$4:$BR$126,$L101,FALSE))</f>
        <v>0</v>
      </c>
      <c r="AA101" s="30">
        <f>IF(AA95=0,0,VLOOKUP(AA95,FAC_TOTALS_APTA!$A$4:$BR$126,$L101,FALSE))</f>
        <v>0</v>
      </c>
      <c r="AB101" s="30">
        <f>IF(AB95=0,0,VLOOKUP(AB95,FAC_TOTALS_APTA!$A$4:$BR$126,$L101,FALSE))</f>
        <v>0</v>
      </c>
      <c r="AC101" s="33">
        <f t="shared" si="34"/>
        <v>20700074.571918398</v>
      </c>
      <c r="AD101" s="34">
        <f>AC101/G111</f>
        <v>1.6776746719337616E-2</v>
      </c>
      <c r="AE101" s="104"/>
    </row>
    <row r="102" spans="1:31" x14ac:dyDescent="0.25">
      <c r="B102" s="26" t="s">
        <v>74</v>
      </c>
      <c r="C102" s="29"/>
      <c r="D102" s="105" t="s">
        <v>73</v>
      </c>
      <c r="E102" s="56"/>
      <c r="F102" s="7">
        <f>MATCH($D102,FAC_TOTALS_APTA!$A$2:$BR$2,)</f>
        <v>17</v>
      </c>
      <c r="G102" s="124">
        <f>VLOOKUP(G95,FAC_TOTALS_APTA!$A$4:$BR$126,$F102,FALSE)</f>
        <v>0.70319922136740198</v>
      </c>
      <c r="H102" s="124">
        <f>VLOOKUP(H95,FAC_TOTALS_APTA!$A$4:$BR$126,$F102,FALSE)</f>
        <v>0.70702565886186597</v>
      </c>
      <c r="I102" s="31">
        <f t="shared" si="31"/>
        <v>5.4414700389220361E-3</v>
      </c>
      <c r="J102" s="32" t="str">
        <f t="shared" si="32"/>
        <v/>
      </c>
      <c r="K102" s="32" t="str">
        <f t="shared" si="33"/>
        <v>TSD_POP_EMP_PCT_FAC</v>
      </c>
      <c r="L102" s="7">
        <f>MATCH($K102,FAC_TOTALS_APTA!$A$2:$BP$2,)</f>
        <v>36</v>
      </c>
      <c r="M102" s="30">
        <f>IF(M95=0,0,VLOOKUP(M95,FAC_TOTALS_APTA!$A$4:$BR$126,$L102,FALSE))</f>
        <v>-606147.13033425598</v>
      </c>
      <c r="N102" s="30">
        <f>IF(N95=0,0,VLOOKUP(N95,FAC_TOTALS_APTA!$A$4:$BR$126,$L102,FALSE))</f>
        <v>-1675657.77875215</v>
      </c>
      <c r="O102" s="30">
        <f>IF(O95=0,0,VLOOKUP(O95,FAC_TOTALS_APTA!$A$4:$BR$126,$L102,FALSE))</f>
        <v>-1076895.0053681601</v>
      </c>
      <c r="P102" s="30">
        <f>IF(P95=0,0,VLOOKUP(P95,FAC_TOTALS_APTA!$A$4:$BR$126,$L102,FALSE))</f>
        <v>2343096.95432653</v>
      </c>
      <c r="Q102" s="30">
        <f>IF(Q95=0,0,VLOOKUP(Q95,FAC_TOTALS_APTA!$A$4:$BR$126,$L102,FALSE))</f>
        <v>-496420.26844496402</v>
      </c>
      <c r="R102" s="30">
        <f>IF(R95=0,0,VLOOKUP(R95,FAC_TOTALS_APTA!$A$4:$BR$126,$L102,FALSE))</f>
        <v>-533571.02786776202</v>
      </c>
      <c r="S102" s="30">
        <f>IF(S95=0,0,VLOOKUP(S95,FAC_TOTALS_APTA!$A$4:$BR$126,$L102,FALSE))</f>
        <v>3898948.3552780901</v>
      </c>
      <c r="T102" s="30">
        <f>IF(T95=0,0,VLOOKUP(T95,FAC_TOTALS_APTA!$A$4:$BR$126,$L102,FALSE))</f>
        <v>2207507.9732140899</v>
      </c>
      <c r="U102" s="30">
        <f>IF(U95=0,0,VLOOKUP(U95,FAC_TOTALS_APTA!$A$4:$BR$126,$L102,FALSE))</f>
        <v>-58466.133111494797</v>
      </c>
      <c r="V102" s="30">
        <f>IF(V95=0,0,VLOOKUP(V95,FAC_TOTALS_APTA!$A$4:$BR$126,$L102,FALSE))</f>
        <v>-2045278.44633642</v>
      </c>
      <c r="W102" s="30">
        <f>IF(W95=0,0,VLOOKUP(W95,FAC_TOTALS_APTA!$A$4:$BR$126,$L102,FALSE))</f>
        <v>0</v>
      </c>
      <c r="X102" s="30">
        <f>IF(X95=0,0,VLOOKUP(X95,FAC_TOTALS_APTA!$A$4:$BR$126,$L102,FALSE))</f>
        <v>0</v>
      </c>
      <c r="Y102" s="30">
        <f>IF(Y95=0,0,VLOOKUP(Y95,FAC_TOTALS_APTA!$A$4:$BR$126,$L102,FALSE))</f>
        <v>0</v>
      </c>
      <c r="Z102" s="30">
        <f>IF(Z95=0,0,VLOOKUP(Z95,FAC_TOTALS_APTA!$A$4:$BR$126,$L102,FALSE))</f>
        <v>0</v>
      </c>
      <c r="AA102" s="30">
        <f>IF(AA95=0,0,VLOOKUP(AA95,FAC_TOTALS_APTA!$A$4:$BR$126,$L102,FALSE))</f>
        <v>0</v>
      </c>
      <c r="AB102" s="30">
        <f>IF(AB95=0,0,VLOOKUP(AB95,FAC_TOTALS_APTA!$A$4:$BR$126,$L102,FALSE))</f>
        <v>0</v>
      </c>
      <c r="AC102" s="33">
        <f t="shared" si="34"/>
        <v>1957117.4926035029</v>
      </c>
      <c r="AD102" s="34">
        <f>AC102/G111</f>
        <v>1.5861809753060783E-3</v>
      </c>
      <c r="AE102" s="104"/>
    </row>
    <row r="103" spans="1:31" x14ac:dyDescent="0.2">
      <c r="B103" s="26" t="s">
        <v>49</v>
      </c>
      <c r="C103" s="29" t="s">
        <v>21</v>
      </c>
      <c r="D103" s="125" t="s">
        <v>96</v>
      </c>
      <c r="E103" s="56"/>
      <c r="F103" s="7">
        <f>MATCH($D103,FAC_TOTALS_APTA!$A$2:$BR$2,)</f>
        <v>18</v>
      </c>
      <c r="G103" s="126">
        <f>VLOOKUP(G95,FAC_TOTALS_APTA!$A$4:$BR$126,$F103,FALSE)</f>
        <v>1.974</v>
      </c>
      <c r="H103" s="126">
        <f>VLOOKUP(H95,FAC_TOTALS_APTA!$A$4:$BR$126,$F103,FALSE)</f>
        <v>4.1093000000000002</v>
      </c>
      <c r="I103" s="31">
        <f t="shared" si="31"/>
        <v>1.0817122593718338</v>
      </c>
      <c r="J103" s="32" t="str">
        <f t="shared" si="32"/>
        <v>_log</v>
      </c>
      <c r="K103" s="32" t="str">
        <f t="shared" si="33"/>
        <v>GAS_PRICE_2018_HINY_log_FAC</v>
      </c>
      <c r="L103" s="7">
        <f>MATCH($K103,FAC_TOTALS_APTA!$A$2:$BP$2,)</f>
        <v>37</v>
      </c>
      <c r="M103" s="30">
        <f>IF(M95=0,0,VLOOKUP(M95,FAC_TOTALS_APTA!$A$4:$BR$126,$L103,FALSE))</f>
        <v>1057282.9108885201</v>
      </c>
      <c r="N103" s="30">
        <f>IF(N95=0,0,VLOOKUP(N95,FAC_TOTALS_APTA!$A$4:$BR$126,$L103,FALSE))</f>
        <v>1063640.45522266</v>
      </c>
      <c r="O103" s="30">
        <f>IF(O95=0,0,VLOOKUP(O95,FAC_TOTALS_APTA!$A$4:$BR$126,$L103,FALSE))</f>
        <v>1362597.52876606</v>
      </c>
      <c r="P103" s="30">
        <f>IF(P95=0,0,VLOOKUP(P95,FAC_TOTALS_APTA!$A$4:$BR$126,$L103,FALSE))</f>
        <v>904086.39545191801</v>
      </c>
      <c r="Q103" s="30">
        <f>IF(Q95=0,0,VLOOKUP(Q95,FAC_TOTALS_APTA!$A$4:$BR$126,$L103,FALSE))</f>
        <v>291937.96549054299</v>
      </c>
      <c r="R103" s="30">
        <f>IF(R95=0,0,VLOOKUP(R95,FAC_TOTALS_APTA!$A$4:$BR$126,$L103,FALSE))</f>
        <v>1081239.2713112901</v>
      </c>
      <c r="S103" s="30">
        <f>IF(S95=0,0,VLOOKUP(S95,FAC_TOTALS_APTA!$A$4:$BR$126,$L103,FALSE))</f>
        <v>-2751096.28006117</v>
      </c>
      <c r="T103" s="30">
        <f>IF(T95=0,0,VLOOKUP(T95,FAC_TOTALS_APTA!$A$4:$BR$126,$L103,FALSE))</f>
        <v>1188264.30431495</v>
      </c>
      <c r="U103" s="30">
        <f>IF(U95=0,0,VLOOKUP(U95,FAC_TOTALS_APTA!$A$4:$BR$126,$L103,FALSE))</f>
        <v>1763177.57571454</v>
      </c>
      <c r="V103" s="30">
        <f>IF(V95=0,0,VLOOKUP(V95,FAC_TOTALS_APTA!$A$4:$BR$126,$L103,FALSE))</f>
        <v>88202.077091429499</v>
      </c>
      <c r="W103" s="30">
        <f>IF(W95=0,0,VLOOKUP(W95,FAC_TOTALS_APTA!$A$4:$BR$126,$L103,FALSE))</f>
        <v>0</v>
      </c>
      <c r="X103" s="30">
        <f>IF(X95=0,0,VLOOKUP(X95,FAC_TOTALS_APTA!$A$4:$BR$126,$L103,FALSE))</f>
        <v>0</v>
      </c>
      <c r="Y103" s="30">
        <f>IF(Y95=0,0,VLOOKUP(Y95,FAC_TOTALS_APTA!$A$4:$BR$126,$L103,FALSE))</f>
        <v>0</v>
      </c>
      <c r="Z103" s="30">
        <f>IF(Z95=0,0,VLOOKUP(Z95,FAC_TOTALS_APTA!$A$4:$BR$126,$L103,FALSE))</f>
        <v>0</v>
      </c>
      <c r="AA103" s="30">
        <f>IF(AA95=0,0,VLOOKUP(AA95,FAC_TOTALS_APTA!$A$4:$BR$126,$L103,FALSE))</f>
        <v>0</v>
      </c>
      <c r="AB103" s="30">
        <f>IF(AB95=0,0,VLOOKUP(AB95,FAC_TOTALS_APTA!$A$4:$BR$126,$L103,FALSE))</f>
        <v>0</v>
      </c>
      <c r="AC103" s="33">
        <f t="shared" si="34"/>
        <v>6049332.2041907404</v>
      </c>
      <c r="AD103" s="34">
        <f>AC103/G111</f>
        <v>4.9027897874589577E-3</v>
      </c>
      <c r="AE103" s="104"/>
    </row>
    <row r="104" spans="1:31" x14ac:dyDescent="0.25">
      <c r="B104" s="26" t="s">
        <v>46</v>
      </c>
      <c r="C104" s="29" t="s">
        <v>21</v>
      </c>
      <c r="D104" s="105" t="s">
        <v>14</v>
      </c>
      <c r="E104" s="56"/>
      <c r="F104" s="7">
        <f>MATCH($D104,FAC_TOTALS_APTA!$A$2:$BR$2,)</f>
        <v>20</v>
      </c>
      <c r="G104" s="124">
        <f>VLOOKUP(G95,FAC_TOTALS_APTA!$A$4:$BR$126,$F104,FALSE)</f>
        <v>42439.074999999903</v>
      </c>
      <c r="H104" s="124">
        <f>VLOOKUP(H95,FAC_TOTALS_APTA!$A$4:$BR$126,$F104,FALSE)</f>
        <v>33963.31</v>
      </c>
      <c r="I104" s="31">
        <f t="shared" si="31"/>
        <v>-0.19971606355699134</v>
      </c>
      <c r="J104" s="32" t="str">
        <f t="shared" si="32"/>
        <v>_log</v>
      </c>
      <c r="K104" s="32" t="str">
        <f t="shared" si="33"/>
        <v>TOTAL_MED_INC_INDIV_2018_log_FAC</v>
      </c>
      <c r="L104" s="7">
        <f>MATCH($K104,FAC_TOTALS_APTA!$A$2:$BP$2,)</f>
        <v>39</v>
      </c>
      <c r="M104" s="30">
        <f>IF(M95=0,0,VLOOKUP(M95,FAC_TOTALS_APTA!$A$4:$BR$126,$L104,FALSE))</f>
        <v>2040241.31229298</v>
      </c>
      <c r="N104" s="30">
        <f>IF(N95=0,0,VLOOKUP(N95,FAC_TOTALS_APTA!$A$4:$BR$126,$L104,FALSE))</f>
        <v>2487818.5330249402</v>
      </c>
      <c r="O104" s="30">
        <f>IF(O95=0,0,VLOOKUP(O95,FAC_TOTALS_APTA!$A$4:$BR$126,$L104,FALSE))</f>
        <v>2224158.8704049201</v>
      </c>
      <c r="P104" s="30">
        <f>IF(P95=0,0,VLOOKUP(P95,FAC_TOTALS_APTA!$A$4:$BR$126,$L104,FALSE))</f>
        <v>3676828.8500022599</v>
      </c>
      <c r="Q104" s="30">
        <f>IF(Q95=0,0,VLOOKUP(Q95,FAC_TOTALS_APTA!$A$4:$BR$126,$L104,FALSE))</f>
        <v>-1107527.6424553101</v>
      </c>
      <c r="R104" s="30">
        <f>IF(R95=0,0,VLOOKUP(R95,FAC_TOTALS_APTA!$A$4:$BR$126,$L104,FALSE))</f>
        <v>-92939.229790303696</v>
      </c>
      <c r="S104" s="30">
        <f>IF(S95=0,0,VLOOKUP(S95,FAC_TOTALS_APTA!$A$4:$BR$126,$L104,FALSE))</f>
        <v>2073026.8792425899</v>
      </c>
      <c r="T104" s="30">
        <f>IF(T95=0,0,VLOOKUP(T95,FAC_TOTALS_APTA!$A$4:$BR$126,$L104,FALSE))</f>
        <v>472007.14809959702</v>
      </c>
      <c r="U104" s="30">
        <f>IF(U95=0,0,VLOOKUP(U95,FAC_TOTALS_APTA!$A$4:$BR$126,$L104,FALSE))</f>
        <v>1784374.2352903101</v>
      </c>
      <c r="V104" s="30">
        <f>IF(V95=0,0,VLOOKUP(V95,FAC_TOTALS_APTA!$A$4:$BR$126,$L104,FALSE))</f>
        <v>304791.03431959997</v>
      </c>
      <c r="W104" s="30">
        <f>IF(W95=0,0,VLOOKUP(W95,FAC_TOTALS_APTA!$A$4:$BR$126,$L104,FALSE))</f>
        <v>0</v>
      </c>
      <c r="X104" s="30">
        <f>IF(X95=0,0,VLOOKUP(X95,FAC_TOTALS_APTA!$A$4:$BR$126,$L104,FALSE))</f>
        <v>0</v>
      </c>
      <c r="Y104" s="30">
        <f>IF(Y95=0,0,VLOOKUP(Y95,FAC_TOTALS_APTA!$A$4:$BR$126,$L104,FALSE))</f>
        <v>0</v>
      </c>
      <c r="Z104" s="30">
        <f>IF(Z95=0,0,VLOOKUP(Z95,FAC_TOTALS_APTA!$A$4:$BR$126,$L104,FALSE))</f>
        <v>0</v>
      </c>
      <c r="AA104" s="30">
        <f>IF(AA95=0,0,VLOOKUP(AA95,FAC_TOTALS_APTA!$A$4:$BR$126,$L104,FALSE))</f>
        <v>0</v>
      </c>
      <c r="AB104" s="30">
        <f>IF(AB95=0,0,VLOOKUP(AB95,FAC_TOTALS_APTA!$A$4:$BR$126,$L104,FALSE))</f>
        <v>0</v>
      </c>
      <c r="AC104" s="33">
        <f t="shared" si="34"/>
        <v>13862779.990431583</v>
      </c>
      <c r="AD104" s="34">
        <f>AC104/G111</f>
        <v>1.1235338690077885E-2</v>
      </c>
      <c r="AE104" s="104"/>
    </row>
    <row r="105" spans="1:31" x14ac:dyDescent="0.25">
      <c r="B105" s="26" t="s">
        <v>62</v>
      </c>
      <c r="C105" s="29"/>
      <c r="D105" s="105" t="s">
        <v>9</v>
      </c>
      <c r="E105" s="56"/>
      <c r="F105" s="7">
        <f>MATCH($D105,FAC_TOTALS_APTA!$A$2:$BR$2,)</f>
        <v>21</v>
      </c>
      <c r="G105" s="118">
        <f>VLOOKUP(G95,FAC_TOTALS_APTA!$A$4:$BR$126,$F105,FALSE)</f>
        <v>31.709999999999901</v>
      </c>
      <c r="H105" s="118">
        <f>VLOOKUP(H95,FAC_TOTALS_APTA!$A$4:$BR$126,$F105,FALSE)</f>
        <v>31.51</v>
      </c>
      <c r="I105" s="31">
        <f t="shared" si="31"/>
        <v>-6.3071586250362799E-3</v>
      </c>
      <c r="J105" s="32" t="str">
        <f t="shared" si="32"/>
        <v/>
      </c>
      <c r="K105" s="32" t="str">
        <f t="shared" si="33"/>
        <v>PCT_HH_NO_VEH_FAC</v>
      </c>
      <c r="L105" s="7">
        <f>MATCH($K105,FAC_TOTALS_APTA!$A$2:$BP$2,)</f>
        <v>40</v>
      </c>
      <c r="M105" s="30">
        <f>IF(M95=0,0,VLOOKUP(M95,FAC_TOTALS_APTA!$A$4:$BR$126,$L105,FALSE))</f>
        <v>-888473.17573338305</v>
      </c>
      <c r="N105" s="30">
        <f>IF(N95=0,0,VLOOKUP(N95,FAC_TOTALS_APTA!$A$4:$BR$126,$L105,FALSE))</f>
        <v>-858061.588759501</v>
      </c>
      <c r="O105" s="30">
        <f>IF(O95=0,0,VLOOKUP(O95,FAC_TOTALS_APTA!$A$4:$BR$126,$L105,FALSE))</f>
        <v>-750271.56939445902</v>
      </c>
      <c r="P105" s="30">
        <f>IF(P95=0,0,VLOOKUP(P95,FAC_TOTALS_APTA!$A$4:$BR$126,$L105,FALSE))</f>
        <v>-1252568.7206051401</v>
      </c>
      <c r="Q105" s="30">
        <f>IF(Q95=0,0,VLOOKUP(Q95,FAC_TOTALS_APTA!$A$4:$BR$126,$L105,FALSE))</f>
        <v>539511.55186363205</v>
      </c>
      <c r="R105" s="30">
        <f>IF(R95=0,0,VLOOKUP(R95,FAC_TOTALS_APTA!$A$4:$BR$126,$L105,FALSE))</f>
        <v>46548.311695948003</v>
      </c>
      <c r="S105" s="30">
        <f>IF(S95=0,0,VLOOKUP(S95,FAC_TOTALS_APTA!$A$4:$BR$126,$L105,FALSE))</f>
        <v>447052.11068176699</v>
      </c>
      <c r="T105" s="30">
        <f>IF(T95=0,0,VLOOKUP(T95,FAC_TOTALS_APTA!$A$4:$BR$126,$L105,FALSE))</f>
        <v>730321.28968624095</v>
      </c>
      <c r="U105" s="30">
        <f>IF(U95=0,0,VLOOKUP(U95,FAC_TOTALS_APTA!$A$4:$BR$126,$L105,FALSE))</f>
        <v>826315.71645583503</v>
      </c>
      <c r="V105" s="30">
        <f>IF(V95=0,0,VLOOKUP(V95,FAC_TOTALS_APTA!$A$4:$BR$126,$L105,FALSE))</f>
        <v>454815.72019043902</v>
      </c>
      <c r="W105" s="30">
        <f>IF(W95=0,0,VLOOKUP(W95,FAC_TOTALS_APTA!$A$4:$BR$126,$L105,FALSE))</f>
        <v>0</v>
      </c>
      <c r="X105" s="30">
        <f>IF(X95=0,0,VLOOKUP(X95,FAC_TOTALS_APTA!$A$4:$BR$126,$L105,FALSE))</f>
        <v>0</v>
      </c>
      <c r="Y105" s="30">
        <f>IF(Y95=0,0,VLOOKUP(Y95,FAC_TOTALS_APTA!$A$4:$BR$126,$L105,FALSE))</f>
        <v>0</v>
      </c>
      <c r="Z105" s="30">
        <f>IF(Z95=0,0,VLOOKUP(Z95,FAC_TOTALS_APTA!$A$4:$BR$126,$L105,FALSE))</f>
        <v>0</v>
      </c>
      <c r="AA105" s="30">
        <f>IF(AA95=0,0,VLOOKUP(AA95,FAC_TOTALS_APTA!$A$4:$BR$126,$L105,FALSE))</f>
        <v>0</v>
      </c>
      <c r="AB105" s="30">
        <f>IF(AB95=0,0,VLOOKUP(AB95,FAC_TOTALS_APTA!$A$4:$BR$126,$L105,FALSE))</f>
        <v>0</v>
      </c>
      <c r="AC105" s="33">
        <f t="shared" si="34"/>
        <v>-704810.3539186212</v>
      </c>
      <c r="AD105" s="34">
        <f>AC105/G111</f>
        <v>-5.7122619301576611E-4</v>
      </c>
      <c r="AE105" s="104"/>
    </row>
    <row r="106" spans="1:31" x14ac:dyDescent="0.25">
      <c r="B106" s="26" t="s">
        <v>47</v>
      </c>
      <c r="C106" s="29"/>
      <c r="D106" s="105" t="s">
        <v>28</v>
      </c>
      <c r="E106" s="56"/>
      <c r="F106" s="7">
        <f>MATCH($D106,FAC_TOTALS_APTA!$A$2:$BR$2,)</f>
        <v>22</v>
      </c>
      <c r="G106" s="126">
        <f>VLOOKUP(G95,FAC_TOTALS_APTA!$A$4:$BR$126,$F106,FALSE)</f>
        <v>3.5</v>
      </c>
      <c r="H106" s="126">
        <f>VLOOKUP(H95,FAC_TOTALS_APTA!$A$4:$BR$126,$F106,FALSE)</f>
        <v>4.0999999999999996</v>
      </c>
      <c r="I106" s="31">
        <f t="shared" si="31"/>
        <v>0.17142857142857126</v>
      </c>
      <c r="J106" s="32" t="str">
        <f t="shared" si="32"/>
        <v/>
      </c>
      <c r="K106" s="32" t="str">
        <f t="shared" si="33"/>
        <v>JTW_HOME_PCT_FAC</v>
      </c>
      <c r="L106" s="7">
        <f>MATCH($K106,FAC_TOTALS_APTA!$A$2:$BP$2,)</f>
        <v>41</v>
      </c>
      <c r="M106" s="30">
        <f>IF(M95=0,0,VLOOKUP(M95,FAC_TOTALS_APTA!$A$4:$BR$126,$L106,FALSE))</f>
        <v>0</v>
      </c>
      <c r="N106" s="30">
        <f>IF(N95=0,0,VLOOKUP(N95,FAC_TOTALS_APTA!$A$4:$BR$126,$L106,FALSE))</f>
        <v>0</v>
      </c>
      <c r="O106" s="30">
        <f>IF(O95=0,0,VLOOKUP(O95,FAC_TOTALS_APTA!$A$4:$BR$126,$L106,FALSE))</f>
        <v>0</v>
      </c>
      <c r="P106" s="30">
        <f>IF(P95=0,0,VLOOKUP(P95,FAC_TOTALS_APTA!$A$4:$BR$126,$L106,FALSE))</f>
        <v>-1855986.25548471</v>
      </c>
      <c r="Q106" s="30">
        <f>IF(Q95=0,0,VLOOKUP(Q95,FAC_TOTALS_APTA!$A$4:$BR$126,$L106,FALSE))</f>
        <v>908805.71151507297</v>
      </c>
      <c r="R106" s="30">
        <f>IF(R95=0,0,VLOOKUP(R95,FAC_TOTALS_APTA!$A$4:$BR$126,$L106,FALSE))</f>
        <v>-862022.29751637904</v>
      </c>
      <c r="S106" s="30">
        <f>IF(S95=0,0,VLOOKUP(S95,FAC_TOTALS_APTA!$A$4:$BR$126,$L106,FALSE))</f>
        <v>-1741931.03611678</v>
      </c>
      <c r="T106" s="30">
        <f>IF(T95=0,0,VLOOKUP(T95,FAC_TOTALS_APTA!$A$4:$BR$126,$L106,FALSE))</f>
        <v>0</v>
      </c>
      <c r="U106" s="30">
        <f>IF(U95=0,0,VLOOKUP(U95,FAC_TOTALS_APTA!$A$4:$BR$126,$L106,FALSE))</f>
        <v>0</v>
      </c>
      <c r="V106" s="30">
        <f>IF(V95=0,0,VLOOKUP(V95,FAC_TOTALS_APTA!$A$4:$BR$126,$L106,FALSE))</f>
        <v>-1603368.6854025801</v>
      </c>
      <c r="W106" s="30">
        <f>IF(W95=0,0,VLOOKUP(W95,FAC_TOTALS_APTA!$A$4:$BR$126,$L106,FALSE))</f>
        <v>0</v>
      </c>
      <c r="X106" s="30">
        <f>IF(X95=0,0,VLOOKUP(X95,FAC_TOTALS_APTA!$A$4:$BR$126,$L106,FALSE))</f>
        <v>0</v>
      </c>
      <c r="Y106" s="30">
        <f>IF(Y95=0,0,VLOOKUP(Y95,FAC_TOTALS_APTA!$A$4:$BR$126,$L106,FALSE))</f>
        <v>0</v>
      </c>
      <c r="Z106" s="30">
        <f>IF(Z95=0,0,VLOOKUP(Z95,FAC_TOTALS_APTA!$A$4:$BR$126,$L106,FALSE))</f>
        <v>0</v>
      </c>
      <c r="AA106" s="30">
        <f>IF(AA95=0,0,VLOOKUP(AA95,FAC_TOTALS_APTA!$A$4:$BR$126,$L106,FALSE))</f>
        <v>0</v>
      </c>
      <c r="AB106" s="30">
        <f>IF(AB95=0,0,VLOOKUP(AB95,FAC_TOTALS_APTA!$A$4:$BR$126,$L106,FALSE))</f>
        <v>0</v>
      </c>
      <c r="AC106" s="33">
        <f t="shared" si="34"/>
        <v>-5154502.5630053766</v>
      </c>
      <c r="AD106" s="34">
        <f>AC106/G111</f>
        <v>-4.1775590548369483E-3</v>
      </c>
      <c r="AE106" s="104"/>
    </row>
    <row r="107" spans="1:31" x14ac:dyDescent="0.25">
      <c r="B107" s="26" t="s">
        <v>63</v>
      </c>
      <c r="C107" s="29"/>
      <c r="D107" s="127" t="s">
        <v>82</v>
      </c>
      <c r="E107" s="56"/>
      <c r="F107" s="7">
        <f>MATCH($D107,FAC_TOTALS_APTA!$A$2:$BR$2,)</f>
        <v>25</v>
      </c>
      <c r="G107" s="126">
        <f>VLOOKUP(G95,FAC_TOTALS_APTA!$A$4:$BR$126,$F107,FALSE)</f>
        <v>0</v>
      </c>
      <c r="H107" s="126">
        <f>VLOOKUP(H95,FAC_TOTALS_APTA!$A$4:$BR$126,$F107,FALSE)</f>
        <v>1</v>
      </c>
      <c r="I107" s="31" t="str">
        <f t="shared" si="31"/>
        <v>-</v>
      </c>
      <c r="J107" s="32" t="str">
        <f t="shared" si="32"/>
        <v/>
      </c>
      <c r="K107" s="32" t="str">
        <f t="shared" si="33"/>
        <v>YEARS_SINCE_TNC_BUS_HINY_FAC</v>
      </c>
      <c r="L107" s="7">
        <f>MATCH($K107,FAC_TOTALS_APTA!$A$2:$BP$2,)</f>
        <v>44</v>
      </c>
      <c r="M107" s="30">
        <f>IF(M95=0,0,VLOOKUP(M95,FAC_TOTALS_APTA!$A$4:$BR$126,$L107,FALSE))</f>
        <v>0</v>
      </c>
      <c r="N107" s="30">
        <f>IF(N95=0,0,VLOOKUP(N95,FAC_TOTALS_APTA!$A$4:$BR$126,$L107,FALSE))</f>
        <v>0</v>
      </c>
      <c r="O107" s="30">
        <f>IF(O95=0,0,VLOOKUP(O95,FAC_TOTALS_APTA!$A$4:$BR$126,$L107,FALSE))</f>
        <v>0</v>
      </c>
      <c r="P107" s="30">
        <f>IF(P95=0,0,VLOOKUP(P95,FAC_TOTALS_APTA!$A$4:$BR$126,$L107,FALSE))</f>
        <v>0</v>
      </c>
      <c r="Q107" s="30">
        <f>IF(Q95=0,0,VLOOKUP(Q95,FAC_TOTALS_APTA!$A$4:$BR$126,$L107,FALSE))</f>
        <v>0</v>
      </c>
      <c r="R107" s="30">
        <f>IF(R95=0,0,VLOOKUP(R95,FAC_TOTALS_APTA!$A$4:$BR$126,$L107,FALSE))</f>
        <v>0</v>
      </c>
      <c r="S107" s="30">
        <f>IF(S95=0,0,VLOOKUP(S95,FAC_TOTALS_APTA!$A$4:$BR$126,$L107,FALSE))</f>
        <v>0</v>
      </c>
      <c r="T107" s="30">
        <f>IF(T95=0,0,VLOOKUP(T95,FAC_TOTALS_APTA!$A$4:$BR$126,$L107,FALSE))</f>
        <v>0</v>
      </c>
      <c r="U107" s="30">
        <f>IF(U95=0,0,VLOOKUP(U95,FAC_TOTALS_APTA!$A$4:$BR$126,$L107,FALSE))</f>
        <v>0</v>
      </c>
      <c r="V107" s="30">
        <f>IF(V95=0,0,VLOOKUP(V95,FAC_TOTALS_APTA!$A$4:$BR$126,$L107,FALSE))</f>
        <v>-30249500.752714202</v>
      </c>
      <c r="W107" s="30">
        <f>IF(W95=0,0,VLOOKUP(W95,FAC_TOTALS_APTA!$A$4:$BR$126,$L107,FALSE))</f>
        <v>0</v>
      </c>
      <c r="X107" s="30">
        <f>IF(X95=0,0,VLOOKUP(X95,FAC_TOTALS_APTA!$A$4:$BR$126,$L107,FALSE))</f>
        <v>0</v>
      </c>
      <c r="Y107" s="30">
        <f>IF(Y95=0,0,VLOOKUP(Y95,FAC_TOTALS_APTA!$A$4:$BR$126,$L107,FALSE))</f>
        <v>0</v>
      </c>
      <c r="Z107" s="30">
        <f>IF(Z95=0,0,VLOOKUP(Z95,FAC_TOTALS_APTA!$A$4:$BR$126,$L107,FALSE))</f>
        <v>0</v>
      </c>
      <c r="AA107" s="30">
        <f>IF(AA95=0,0,VLOOKUP(AA95,FAC_TOTALS_APTA!$A$4:$BR$126,$L107,FALSE))</f>
        <v>0</v>
      </c>
      <c r="AB107" s="30">
        <f>IF(AB95=0,0,VLOOKUP(AB95,FAC_TOTALS_APTA!$A$4:$BR$126,$L107,FALSE))</f>
        <v>0</v>
      </c>
      <c r="AC107" s="33">
        <f t="shared" si="34"/>
        <v>-30249500.752714202</v>
      </c>
      <c r="AD107" s="34">
        <f>AC107/G111</f>
        <v>-2.4516250448834338E-2</v>
      </c>
      <c r="AE107" s="104"/>
    </row>
    <row r="108" spans="1:31" x14ac:dyDescent="0.25">
      <c r="B108" s="26" t="s">
        <v>64</v>
      </c>
      <c r="C108" s="29"/>
      <c r="D108" s="105" t="s">
        <v>43</v>
      </c>
      <c r="E108" s="56"/>
      <c r="F108" s="7">
        <f>MATCH($D108,FAC_TOTALS_APTA!$A$2:$BR$2,)</f>
        <v>29</v>
      </c>
      <c r="G108" s="126">
        <f>VLOOKUP(G95,FAC_TOTALS_APTA!$A$4:$BR$126,$F108,FALSE)</f>
        <v>0</v>
      </c>
      <c r="H108" s="126">
        <f>VLOOKUP(H95,FAC_TOTALS_APTA!$A$4:$BR$126,$F108,FALSE)</f>
        <v>0</v>
      </c>
      <c r="I108" s="31" t="str">
        <f t="shared" si="31"/>
        <v>-</v>
      </c>
      <c r="J108" s="32" t="str">
        <f t="shared" ref="J108:J109" si="35">IF(C108="Log","_log","")</f>
        <v/>
      </c>
      <c r="K108" s="32" t="str">
        <f t="shared" si="33"/>
        <v>BIKE_SHARE_FAC</v>
      </c>
      <c r="L108" s="7">
        <f>MATCH($K108,FAC_TOTALS_APTA!$A$2:$BP$2,)</f>
        <v>48</v>
      </c>
      <c r="M108" s="30">
        <f>IF(M95=0,0,VLOOKUP(M95,FAC_TOTALS_APTA!$A$4:$BR$126,$L108,FALSE))</f>
        <v>0</v>
      </c>
      <c r="N108" s="30">
        <f>IF(N95=0,0,VLOOKUP(N95,FAC_TOTALS_APTA!$A$4:$BR$126,$L108,FALSE))</f>
        <v>0</v>
      </c>
      <c r="O108" s="30">
        <f>IF(O95=0,0,VLOOKUP(O95,FAC_TOTALS_APTA!$A$4:$BR$126,$L108,FALSE))</f>
        <v>0</v>
      </c>
      <c r="P108" s="30">
        <f>IF(P95=0,0,VLOOKUP(P95,FAC_TOTALS_APTA!$A$4:$BR$126,$L108,FALSE))</f>
        <v>0</v>
      </c>
      <c r="Q108" s="30">
        <f>IF(Q95=0,0,VLOOKUP(Q95,FAC_TOTALS_APTA!$A$4:$BR$126,$L108,FALSE))</f>
        <v>0</v>
      </c>
      <c r="R108" s="30">
        <f>IF(R95=0,0,VLOOKUP(R95,FAC_TOTALS_APTA!$A$4:$BR$126,$L108,FALSE))</f>
        <v>0</v>
      </c>
      <c r="S108" s="30">
        <f>IF(S95=0,0,VLOOKUP(S95,FAC_TOTALS_APTA!$A$4:$BR$126,$L108,FALSE))</f>
        <v>0</v>
      </c>
      <c r="T108" s="30">
        <f>IF(T95=0,0,VLOOKUP(T95,FAC_TOTALS_APTA!$A$4:$BR$126,$L108,FALSE))</f>
        <v>0</v>
      </c>
      <c r="U108" s="30">
        <f>IF(U95=0,0,VLOOKUP(U95,FAC_TOTALS_APTA!$A$4:$BR$126,$L108,FALSE))</f>
        <v>0</v>
      </c>
      <c r="V108" s="30">
        <f>IF(V95=0,0,VLOOKUP(V95,FAC_TOTALS_APTA!$A$4:$BR$126,$L108,FALSE))</f>
        <v>0</v>
      </c>
      <c r="W108" s="30">
        <f>IF(W95=0,0,VLOOKUP(W95,FAC_TOTALS_APTA!$A$4:$BR$126,$L108,FALSE))</f>
        <v>0</v>
      </c>
      <c r="X108" s="30">
        <f>IF(X95=0,0,VLOOKUP(X95,FAC_TOTALS_APTA!$A$4:$BR$126,$L108,FALSE))</f>
        <v>0</v>
      </c>
      <c r="Y108" s="30">
        <f>IF(Y95=0,0,VLOOKUP(Y95,FAC_TOTALS_APTA!$A$4:$BR$126,$L108,FALSE))</f>
        <v>0</v>
      </c>
      <c r="Z108" s="30">
        <f>IF(Z95=0,0,VLOOKUP(Z95,FAC_TOTALS_APTA!$A$4:$BR$126,$L108,FALSE))</f>
        <v>0</v>
      </c>
      <c r="AA108" s="30">
        <f>IF(AA95=0,0,VLOOKUP(AA95,FAC_TOTALS_APTA!$A$4:$BR$126,$L108,FALSE))</f>
        <v>0</v>
      </c>
      <c r="AB108" s="30">
        <f>IF(AB95=0,0,VLOOKUP(AB95,FAC_TOTALS_APTA!$A$4:$BR$126,$L108,FALSE))</f>
        <v>0</v>
      </c>
      <c r="AC108" s="33">
        <f t="shared" si="34"/>
        <v>0</v>
      </c>
      <c r="AD108" s="34">
        <f>AC108/G111</f>
        <v>0</v>
      </c>
      <c r="AE108" s="104"/>
    </row>
    <row r="109" spans="1:31" x14ac:dyDescent="0.25">
      <c r="B109" s="9" t="s">
        <v>65</v>
      </c>
      <c r="C109" s="28"/>
      <c r="D109" s="130" t="s">
        <v>44</v>
      </c>
      <c r="E109" s="57"/>
      <c r="F109" s="8">
        <f>MATCH($D109,FAC_TOTALS_APTA!$A$2:$BR$2,)</f>
        <v>30</v>
      </c>
      <c r="G109" s="132">
        <f>VLOOKUP(G95,FAC_TOTALS_APTA!$A$4:$BR$126,$F109,FALSE)</f>
        <v>0</v>
      </c>
      <c r="H109" s="132">
        <f>VLOOKUP(H95,FAC_TOTALS_APTA!$A$4:$BR$126,$F109,FALSE)</f>
        <v>0</v>
      </c>
      <c r="I109" s="37" t="str">
        <f t="shared" si="31"/>
        <v>-</v>
      </c>
      <c r="J109" s="38" t="str">
        <f t="shared" si="35"/>
        <v/>
      </c>
      <c r="K109" s="38" t="str">
        <f t="shared" si="33"/>
        <v>scooter_flag_FAC</v>
      </c>
      <c r="L109" s="8">
        <f>MATCH($K109,FAC_TOTALS_APTA!$A$2:$BP$2,)</f>
        <v>49</v>
      </c>
      <c r="M109" s="39">
        <f>IF(M95=0,0,VLOOKUP(M95,FAC_TOTALS_APTA!$A$4:$BR$126,$L109,FALSE))</f>
        <v>0</v>
      </c>
      <c r="N109" s="39">
        <f>IF(N95=0,0,VLOOKUP(N95,FAC_TOTALS_APTA!$A$4:$BR$126,$L109,FALSE))</f>
        <v>0</v>
      </c>
      <c r="O109" s="39">
        <f>IF(O95=0,0,VLOOKUP(O95,FAC_TOTALS_APTA!$A$4:$BR$126,$L109,FALSE))</f>
        <v>0</v>
      </c>
      <c r="P109" s="39">
        <f>IF(P95=0,0,VLOOKUP(P95,FAC_TOTALS_APTA!$A$4:$BR$126,$L109,FALSE))</f>
        <v>0</v>
      </c>
      <c r="Q109" s="39">
        <f>IF(Q95=0,0,VLOOKUP(Q95,FAC_TOTALS_APTA!$A$4:$BR$126,$L109,FALSE))</f>
        <v>0</v>
      </c>
      <c r="R109" s="39">
        <f>IF(R95=0,0,VLOOKUP(R95,FAC_TOTALS_APTA!$A$4:$BR$126,$L109,FALSE))</f>
        <v>0</v>
      </c>
      <c r="S109" s="39">
        <f>IF(S95=0,0,VLOOKUP(S95,FAC_TOTALS_APTA!$A$4:$BR$126,$L109,FALSE))</f>
        <v>0</v>
      </c>
      <c r="T109" s="39">
        <f>IF(T95=0,0,VLOOKUP(T95,FAC_TOTALS_APTA!$A$4:$BR$126,$L109,FALSE))</f>
        <v>0</v>
      </c>
      <c r="U109" s="39">
        <f>IF(U95=0,0,VLOOKUP(U95,FAC_TOTALS_APTA!$A$4:$BR$126,$L109,FALSE))</f>
        <v>0</v>
      </c>
      <c r="V109" s="39">
        <f>IF(V95=0,0,VLOOKUP(V95,FAC_TOTALS_APTA!$A$4:$BR$126,$L109,FALSE))</f>
        <v>0</v>
      </c>
      <c r="W109" s="39">
        <f>IF(W95=0,0,VLOOKUP(W95,FAC_TOTALS_APTA!$A$4:$BR$126,$L109,FALSE))</f>
        <v>0</v>
      </c>
      <c r="X109" s="39">
        <f>IF(X95=0,0,VLOOKUP(X95,FAC_TOTALS_APTA!$A$4:$BR$126,$L109,FALSE))</f>
        <v>0</v>
      </c>
      <c r="Y109" s="39">
        <f>IF(Y95=0,0,VLOOKUP(Y95,FAC_TOTALS_APTA!$A$4:$BR$126,$L109,FALSE))</f>
        <v>0</v>
      </c>
      <c r="Z109" s="39">
        <f>IF(Z95=0,0,VLOOKUP(Z95,FAC_TOTALS_APTA!$A$4:$BR$126,$L109,FALSE))</f>
        <v>0</v>
      </c>
      <c r="AA109" s="39">
        <f>IF(AA95=0,0,VLOOKUP(AA95,FAC_TOTALS_APTA!$A$4:$BR$126,$L109,FALSE))</f>
        <v>0</v>
      </c>
      <c r="AB109" s="39">
        <f>IF(AB95=0,0,VLOOKUP(AB95,FAC_TOTALS_APTA!$A$4:$BR$126,$L109,FALSE))</f>
        <v>0</v>
      </c>
      <c r="AC109" s="40">
        <f t="shared" si="34"/>
        <v>0</v>
      </c>
      <c r="AD109" s="41">
        <f>AC109/G111</f>
        <v>0</v>
      </c>
      <c r="AE109" s="104"/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142"/>
      <c r="H110" s="142"/>
      <c r="I110" s="47"/>
      <c r="J110" s="48"/>
      <c r="K110" s="48" t="str">
        <f t="shared" si="33"/>
        <v>New_Reporter_FAC</v>
      </c>
      <c r="L110" s="45">
        <f>MATCH($K110,FAC_TOTALS_APTA!$A$2:$BP$2,)</f>
        <v>53</v>
      </c>
      <c r="M110" s="46">
        <f>IF(M95=0,0,VLOOKUP(M95,FAC_TOTALS_APTA!$A$4:$BR$126,$L110,FALSE))</f>
        <v>0</v>
      </c>
      <c r="N110" s="46">
        <f>IF(N95=0,0,VLOOKUP(N95,FAC_TOTALS_APTA!$A$4:$BR$126,$L110,FALSE))</f>
        <v>0</v>
      </c>
      <c r="O110" s="46">
        <f>IF(O95=0,0,VLOOKUP(O95,FAC_TOTALS_APTA!$A$4:$BR$126,$L110,FALSE))</f>
        <v>0</v>
      </c>
      <c r="P110" s="46">
        <f>IF(P95=0,0,VLOOKUP(P95,FAC_TOTALS_APTA!$A$4:$BR$126,$L110,FALSE))</f>
        <v>0</v>
      </c>
      <c r="Q110" s="46">
        <f>IF(Q95=0,0,VLOOKUP(Q95,FAC_TOTALS_APTA!$A$4:$BR$126,$L110,FALSE))</f>
        <v>0</v>
      </c>
      <c r="R110" s="46">
        <f>IF(R95=0,0,VLOOKUP(R95,FAC_TOTALS_APTA!$A$4:$BR$126,$L110,FALSE))</f>
        <v>0</v>
      </c>
      <c r="S110" s="46">
        <f>IF(S95=0,0,VLOOKUP(S95,FAC_TOTALS_APTA!$A$4:$BR$126,$L110,FALSE))</f>
        <v>0</v>
      </c>
      <c r="T110" s="46">
        <f>IF(T95=0,0,VLOOKUP(T95,FAC_TOTALS_APTA!$A$4:$BR$126,$L110,FALSE))</f>
        <v>0</v>
      </c>
      <c r="U110" s="46">
        <f>IF(U95=0,0,VLOOKUP(U95,FAC_TOTALS_APTA!$A$4:$BR$126,$L110,FALSE))</f>
        <v>0</v>
      </c>
      <c r="V110" s="46">
        <f>IF(V95=0,0,VLOOKUP(V95,FAC_TOTALS_APTA!$A$4:$BR$126,$L110,FALSE))</f>
        <v>0</v>
      </c>
      <c r="W110" s="46">
        <f>IF(W95=0,0,VLOOKUP(W95,FAC_TOTALS_APTA!$A$4:$BR$126,$L110,FALSE))</f>
        <v>0</v>
      </c>
      <c r="X110" s="46">
        <f>IF(X95=0,0,VLOOKUP(X95,FAC_TOTALS_APTA!$A$4:$BR$126,$L110,FALSE))</f>
        <v>0</v>
      </c>
      <c r="Y110" s="46">
        <f>IF(Y95=0,0,VLOOKUP(Y95,FAC_TOTALS_APTA!$A$4:$BR$126,$L110,FALSE))</f>
        <v>0</v>
      </c>
      <c r="Z110" s="46">
        <f>IF(Z95=0,0,VLOOKUP(Z95,FAC_TOTALS_APTA!$A$4:$BR$126,$L110,FALSE))</f>
        <v>0</v>
      </c>
      <c r="AA110" s="46">
        <f>IF(AA95=0,0,VLOOKUP(AA95,FAC_TOTALS_APTA!$A$4:$BR$126,$L110,FALSE))</f>
        <v>0</v>
      </c>
      <c r="AB110" s="46">
        <f>IF(AB95=0,0,VLOOKUP(AB95,FAC_TOTALS_APTA!$A$4:$BR$126,$L110,FALSE))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MATCH($D111,FAC_TOTALS_APTA!$A$2:$BP$2,)</f>
        <v>10</v>
      </c>
      <c r="G111" s="118">
        <f>VLOOKUP(G95,FAC_TOTALS_APTA!$A$4:$BR$126,$F111,FALSE)</f>
        <v>1233855104.2234299</v>
      </c>
      <c r="H111" s="118">
        <f>VLOOKUP(H95,FAC_TOTALS_APTA!$A$4:$BP$126,$F111,FALSE)</f>
        <v>1112558961.9739001</v>
      </c>
      <c r="I111" s="113">
        <f t="shared" ref="I111" si="36">H111/G111-1</f>
        <v>-9.8306634088831557E-2</v>
      </c>
      <c r="J111" s="32"/>
      <c r="K111" s="32"/>
      <c r="L111" s="7"/>
      <c r="M111" s="30">
        <f t="shared" ref="M111:AB111" si="37">SUM(M97:M104)</f>
        <v>-80550454.600338757</v>
      </c>
      <c r="N111" s="30">
        <f t="shared" si="37"/>
        <v>34522630.543452747</v>
      </c>
      <c r="O111" s="30">
        <f t="shared" si="37"/>
        <v>43297677.331002288</v>
      </c>
      <c r="P111" s="30">
        <f t="shared" si="37"/>
        <v>3377849.3975927588</v>
      </c>
      <c r="Q111" s="30">
        <f t="shared" si="37"/>
        <v>8316845.1551249065</v>
      </c>
      <c r="R111" s="30">
        <f t="shared" si="37"/>
        <v>14599117.410733895</v>
      </c>
      <c r="S111" s="30">
        <f t="shared" si="37"/>
        <v>-3395814.2166886209</v>
      </c>
      <c r="T111" s="30">
        <f t="shared" si="37"/>
        <v>-74490564.087461635</v>
      </c>
      <c r="U111" s="30">
        <f t="shared" si="37"/>
        <v>-19717165.543529734</v>
      </c>
      <c r="V111" s="30">
        <f t="shared" si="37"/>
        <v>2038542.6974260495</v>
      </c>
      <c r="W111" s="30">
        <f t="shared" si="37"/>
        <v>0</v>
      </c>
      <c r="X111" s="30">
        <f t="shared" si="37"/>
        <v>0</v>
      </c>
      <c r="Y111" s="30">
        <f t="shared" si="37"/>
        <v>0</v>
      </c>
      <c r="Z111" s="30">
        <f t="shared" si="37"/>
        <v>0</v>
      </c>
      <c r="AA111" s="30">
        <f t="shared" si="37"/>
        <v>0</v>
      </c>
      <c r="AB111" s="30">
        <f t="shared" si="37"/>
        <v>0</v>
      </c>
      <c r="AC111" s="33">
        <f>H111-G111</f>
        <v>-121296142.24952984</v>
      </c>
      <c r="AD111" s="34">
        <f>I111</f>
        <v>-9.8306634088831557E-2</v>
      </c>
      <c r="AE111" s="107"/>
    </row>
    <row r="112" spans="1:31" ht="13.5" customHeight="1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MATCH($D112,FAC_TOTALS_APTA!$A$2:$BP$2,)</f>
        <v>8</v>
      </c>
      <c r="G112" s="115">
        <f>VLOOKUP(G95,FAC_TOTALS_APTA!$A$4:$BP$126,$F112,FALSE)</f>
        <v>1201007994</v>
      </c>
      <c r="H112" s="115">
        <f>VLOOKUP(H95,FAC_TOTALS_APTA!$A$4:$BP$126,$F112,FALSE)</f>
        <v>1032661299</v>
      </c>
      <c r="I112" s="114">
        <f t="shared" ref="I112" si="38">H112/G112-1</f>
        <v>-0.14017116941854424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-168346695</v>
      </c>
      <c r="AD112" s="53">
        <f>I112</f>
        <v>-0.14017116941854424</v>
      </c>
    </row>
    <row r="113" spans="2:31" ht="14.25" thickTop="1" thickBot="1" x14ac:dyDescent="0.3">
      <c r="B113" s="58" t="s">
        <v>67</v>
      </c>
      <c r="C113" s="59"/>
      <c r="D113" s="59"/>
      <c r="E113" s="60"/>
      <c r="F113" s="59"/>
      <c r="G113" s="155"/>
      <c r="H113" s="155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-4.1864535329712682E-2</v>
      </c>
    </row>
    <row r="114" spans="2:31" ht="13.5" thickTop="1" x14ac:dyDescent="0.25">
      <c r="AE114" s="104"/>
    </row>
    <row r="115" spans="2:31" x14ac:dyDescent="0.25">
      <c r="AE115" s="104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C2" sqref="C2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hidden="1" customWidth="1"/>
    <col min="7" max="8" width="11.75" style="108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3.625" style="13" hidden="1" customWidth="1"/>
    <col min="14" max="14" width="13.125" style="13" hidden="1" customWidth="1"/>
    <col min="15" max="15" width="11.125" style="13" hidden="1" customWidth="1"/>
    <col min="16" max="28" width="11.625" style="13" hidden="1" customWidth="1"/>
    <col min="29" max="29" width="16.5" style="13" hidden="1" customWidth="1"/>
    <col min="30" max="30" width="12.125" style="13" customWidth="1"/>
    <col min="31" max="31" width="11" style="11"/>
    <col min="32" max="16384" width="11" style="13"/>
  </cols>
  <sheetData>
    <row r="1" spans="1:31" x14ac:dyDescent="0.25">
      <c r="B1" s="12" t="s">
        <v>36</v>
      </c>
      <c r="C1" s="13">
        <v>2012</v>
      </c>
    </row>
    <row r="2" spans="1:31" x14ac:dyDescent="0.25">
      <c r="B2" s="16" t="s">
        <v>37</v>
      </c>
      <c r="C2" s="11">
        <v>2018</v>
      </c>
      <c r="D2" s="11"/>
    </row>
    <row r="3" spans="1:31" s="11" customFormat="1" x14ac:dyDescent="0.25">
      <c r="B3" s="19" t="s">
        <v>25</v>
      </c>
      <c r="E3" s="7"/>
      <c r="G3" s="107"/>
      <c r="H3" s="107"/>
      <c r="I3" s="18"/>
    </row>
    <row r="4" spans="1:31" x14ac:dyDescent="0.25">
      <c r="B4" s="16" t="s">
        <v>16</v>
      </c>
      <c r="C4" s="17" t="s">
        <v>17</v>
      </c>
      <c r="D4" s="11"/>
      <c r="E4" s="7"/>
      <c r="F4" s="11"/>
      <c r="G4" s="107"/>
      <c r="H4" s="107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07"/>
      <c r="H5" s="107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26</v>
      </c>
      <c r="C6" s="20">
        <v>0</v>
      </c>
      <c r="D6" s="11"/>
      <c r="E6" s="7"/>
      <c r="F6" s="11"/>
      <c r="G6" s="107"/>
      <c r="H6" s="107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158"/>
      <c r="H7" s="158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62"/>
      <c r="C8" s="63"/>
      <c r="D8" s="63"/>
      <c r="E8" s="63"/>
      <c r="F8" s="63"/>
      <c r="G8" s="171" t="s">
        <v>51</v>
      </c>
      <c r="H8" s="171"/>
      <c r="I8" s="171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171" t="s">
        <v>55</v>
      </c>
      <c r="AD8" s="171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129">
        <f>$C$1</f>
        <v>2012</v>
      </c>
      <c r="H9" s="129">
        <f>$C$2</f>
        <v>2018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105"/>
      <c r="H10" s="105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116"/>
      <c r="C11" s="117"/>
      <c r="D11" s="105"/>
      <c r="E11" s="7"/>
      <c r="F11" s="7"/>
      <c r="G11" s="105" t="str">
        <f>CONCATENATE($C6,"_",$C7,"_",G9)</f>
        <v>0_1_2012</v>
      </c>
      <c r="H11" s="105" t="str">
        <f>CONCATENATE($C6,"_",$C7,"_",H9)</f>
        <v>0_1_2018</v>
      </c>
      <c r="I11" s="29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hidden="1" x14ac:dyDescent="0.25">
      <c r="B12" s="116"/>
      <c r="C12" s="117"/>
      <c r="D12" s="105"/>
      <c r="E12" s="7"/>
      <c r="F12" s="7" t="s">
        <v>23</v>
      </c>
      <c r="G12" s="118"/>
      <c r="H12" s="118"/>
      <c r="I12" s="29"/>
      <c r="J12" s="7"/>
      <c r="K12" s="7"/>
      <c r="L12" s="7" t="s">
        <v>23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94</v>
      </c>
      <c r="E13" s="56"/>
      <c r="F13" s="7">
        <f>MATCH($D13,FAC_TOTALS_APTA!$A$2:$BR$2,)</f>
        <v>12</v>
      </c>
      <c r="G13" s="118">
        <f>VLOOKUP(G11,FAC_TOTALS_APTA!$A$4:$BR$126,$F13,FALSE)</f>
        <v>63654979.010831997</v>
      </c>
      <c r="H13" s="118">
        <f>VLOOKUP(H11,FAC_TOTALS_APTA!$A$4:$BR$126,$F13,FALSE)</f>
        <v>66335689.749269299</v>
      </c>
      <c r="I13" s="31">
        <f>IFERROR(H13/G13-1,"-")</f>
        <v>4.2113135218866837E-2</v>
      </c>
      <c r="J13" s="32" t="str">
        <f>IF(C13="Log","_log","")</f>
        <v>_log</v>
      </c>
      <c r="K13" s="32" t="str">
        <f>CONCATENATE(D13,J13,"_FAC")</f>
        <v>VRM_ADJ_HINY_log_FAC</v>
      </c>
      <c r="L13" s="7">
        <f>MATCH($K13,FAC_TOTALS_APTA!$A$2:$BP$2,)</f>
        <v>31</v>
      </c>
      <c r="M13" s="30">
        <f>IF(M11=0,0,VLOOKUP(M11,FAC_TOTALS_APTA!$A$4:$BR$126,$L13,FALSE))</f>
        <v>22346746.300393701</v>
      </c>
      <c r="N13" s="30">
        <f>IF(N11=0,0,VLOOKUP(N11,FAC_TOTALS_APTA!$A$4:$BR$126,$L13,FALSE))</f>
        <v>4109364.07240164</v>
      </c>
      <c r="O13" s="30">
        <f>IF(O11=0,0,VLOOKUP(O11,FAC_TOTALS_APTA!$A$4:$BR$126,$L13,FALSE))</f>
        <v>23582769.771699201</v>
      </c>
      <c r="P13" s="30">
        <f>IF(P11=0,0,VLOOKUP(P11,FAC_TOTALS_APTA!$A$4:$BR$126,$L13,FALSE))</f>
        <v>22596305.7550896</v>
      </c>
      <c r="Q13" s="30">
        <f>IF(Q11=0,0,VLOOKUP(Q11,FAC_TOTALS_APTA!$A$4:$BR$126,$L13,FALSE))</f>
        <v>11510583.1964997</v>
      </c>
      <c r="R13" s="30">
        <f>IF(R11=0,0,VLOOKUP(R11,FAC_TOTALS_APTA!$A$4:$BR$126,$L13,FALSE))</f>
        <v>8864451.9681977201</v>
      </c>
      <c r="S13" s="30">
        <f>IF(S11=0,0,VLOOKUP(S11,FAC_TOTALS_APTA!$A$4:$BR$126,$L13,FALSE))</f>
        <v>0</v>
      </c>
      <c r="T13" s="30">
        <f>IF(T11=0,0,VLOOKUP(T11,FAC_TOTALS_APTA!$A$4:$BR$126,$L13,FALSE))</f>
        <v>0</v>
      </c>
      <c r="U13" s="30">
        <f>IF(U11=0,0,VLOOKUP(U11,FAC_TOTALS_APTA!$A$4:$BR$126,$L13,FALSE))</f>
        <v>0</v>
      </c>
      <c r="V13" s="30">
        <f>IF(V11=0,0,VLOOKUP(V11,FAC_TOTALS_APTA!$A$4:$BR$126,$L13,FALSE))</f>
        <v>0</v>
      </c>
      <c r="W13" s="30">
        <f>IF(W11=0,0,VLOOKUP(W11,FAC_TOTALS_APTA!$A$4:$BR$126,$L13,FALSE))</f>
        <v>0</v>
      </c>
      <c r="X13" s="30">
        <f>IF(X11=0,0,VLOOKUP(X11,FAC_TOTALS_APTA!$A$4:$BR$126,$L13,FALSE))</f>
        <v>0</v>
      </c>
      <c r="Y13" s="30">
        <f>IF(Y11=0,0,VLOOKUP(Y11,FAC_TOTALS_APTA!$A$4:$BR$126,$L13,FALSE))</f>
        <v>0</v>
      </c>
      <c r="Z13" s="30">
        <f>IF(Z11=0,0,VLOOKUP(Z11,FAC_TOTALS_APTA!$A$4:$BR$126,$L13,FALSE))</f>
        <v>0</v>
      </c>
      <c r="AA13" s="30">
        <f>IF(AA11=0,0,VLOOKUP(AA11,FAC_TOTALS_APTA!$A$4:$BR$126,$L13,FALSE))</f>
        <v>0</v>
      </c>
      <c r="AB13" s="30">
        <f>IF(AB11=0,0,VLOOKUP(AB11,FAC_TOTALS_APTA!$A$4:$BR$126,$L13,FALSE))</f>
        <v>0</v>
      </c>
      <c r="AC13" s="33">
        <f>SUM(M13:AB13)</f>
        <v>93010221.064281568</v>
      </c>
      <c r="AD13" s="34">
        <f>AC13/G27</f>
        <v>3.6121345461027944E-2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78</v>
      </c>
      <c r="E14" s="56"/>
      <c r="F14" s="7">
        <f>MATCH($D14,FAC_TOTALS_APTA!$A$2:$BR$2,)</f>
        <v>14</v>
      </c>
      <c r="G14" s="124">
        <f>VLOOKUP(G11,FAC_TOTALS_APTA!$A$4:$BR$126,$F14,FALSE)</f>
        <v>1.03319372827068</v>
      </c>
      <c r="H14" s="124">
        <f>VLOOKUP(H11,FAC_TOTALS_APTA!$A$4:$BR$126,$F14,FALSE)</f>
        <v>1.03280582691442</v>
      </c>
      <c r="I14" s="31">
        <f t="shared" ref="I14:I25" si="1">IFERROR(H14/G14-1,"-")</f>
        <v>-3.75439131738875E-4</v>
      </c>
      <c r="J14" s="32" t="str">
        <f t="shared" ref="J14:J25" si="2">IF(C14="Log","_log","")</f>
        <v>_log</v>
      </c>
      <c r="K14" s="32" t="str">
        <f t="shared" ref="K14:K25" si="3">CONCATENATE(D14,J14,"_FAC")</f>
        <v>FARE_per_UPT_cleaned_2018_HINY_log_FAC</v>
      </c>
      <c r="L14" s="7">
        <f>MATCH($K14,FAC_TOTALS_APTA!$A$2:$BP$2,)</f>
        <v>33</v>
      </c>
      <c r="M14" s="30">
        <f>IF(M11=0,0,VLOOKUP(M11,FAC_TOTALS_APTA!$A$4:$BR$126,$L14,FALSE))</f>
        <v>-4278908.7897679098</v>
      </c>
      <c r="N14" s="30">
        <f>IF(N11=0,0,VLOOKUP(N11,FAC_TOTALS_APTA!$A$4:$BR$126,$L14,FALSE))</f>
        <v>-1277430.21575321</v>
      </c>
      <c r="O14" s="30">
        <f>IF(O11=0,0,VLOOKUP(O11,FAC_TOTALS_APTA!$A$4:$BR$126,$L14,FALSE))</f>
        <v>-6862534.2251339396</v>
      </c>
      <c r="P14" s="30">
        <f>IF(P11=0,0,VLOOKUP(P11,FAC_TOTALS_APTA!$A$4:$BR$126,$L14,FALSE))</f>
        <v>-5454386.7723242603</v>
      </c>
      <c r="Q14" s="30">
        <f>IF(Q11=0,0,VLOOKUP(Q11,FAC_TOTALS_APTA!$A$4:$BR$126,$L14,FALSE))</f>
        <v>8209573.43044829</v>
      </c>
      <c r="R14" s="30">
        <f>IF(R11=0,0,VLOOKUP(R11,FAC_TOTALS_APTA!$A$4:$BR$126,$L14,FALSE))</f>
        <v>6743572.3761707097</v>
      </c>
      <c r="S14" s="30">
        <f>IF(S11=0,0,VLOOKUP(S11,FAC_TOTALS_APTA!$A$4:$BR$126,$L14,FALSE))</f>
        <v>0</v>
      </c>
      <c r="T14" s="30">
        <f>IF(T11=0,0,VLOOKUP(T11,FAC_TOTALS_APTA!$A$4:$BR$126,$L14,FALSE))</f>
        <v>0</v>
      </c>
      <c r="U14" s="30">
        <f>IF(U11=0,0,VLOOKUP(U11,FAC_TOTALS_APTA!$A$4:$BR$126,$L14,FALSE))</f>
        <v>0</v>
      </c>
      <c r="V14" s="30">
        <f>IF(V11=0,0,VLOOKUP(V11,FAC_TOTALS_APTA!$A$4:$BR$126,$L14,FALSE))</f>
        <v>0</v>
      </c>
      <c r="W14" s="30">
        <f>IF(W11=0,0,VLOOKUP(W11,FAC_TOTALS_APTA!$A$4:$BR$126,$L14,FALSE))</f>
        <v>0</v>
      </c>
      <c r="X14" s="30">
        <f>IF(X11=0,0,VLOOKUP(X11,FAC_TOTALS_APTA!$A$4:$BR$126,$L14,FALSE))</f>
        <v>0</v>
      </c>
      <c r="Y14" s="30">
        <f>IF(Y11=0,0,VLOOKUP(Y11,FAC_TOTALS_APTA!$A$4:$BR$126,$L14,FALSE))</f>
        <v>0</v>
      </c>
      <c r="Z14" s="30">
        <f>IF(Z11=0,0,VLOOKUP(Z11,FAC_TOTALS_APTA!$A$4:$BR$126,$L14,FALSE))</f>
        <v>0</v>
      </c>
      <c r="AA14" s="30">
        <f>IF(AA11=0,0,VLOOKUP(AA11,FAC_TOTALS_APTA!$A$4:$BR$126,$L14,FALSE))</f>
        <v>0</v>
      </c>
      <c r="AB14" s="30">
        <f>IF(AB11=0,0,VLOOKUP(AB11,FAC_TOTALS_APTA!$A$4:$BR$126,$L14,FALSE))</f>
        <v>0</v>
      </c>
      <c r="AC14" s="33">
        <f t="shared" ref="AC14:AC25" si="4">SUM(M14:AB14)</f>
        <v>-2920114.1963603199</v>
      </c>
      <c r="AD14" s="34">
        <f>AC14/G27</f>
        <v>-1.1340522844202729E-3</v>
      </c>
      <c r="AE14" s="7"/>
    </row>
    <row r="15" spans="1:31" s="14" customFormat="1" x14ac:dyDescent="0.25">
      <c r="A15" s="7"/>
      <c r="B15" s="116" t="s">
        <v>90</v>
      </c>
      <c r="C15" s="117"/>
      <c r="D15" s="105" t="s">
        <v>81</v>
      </c>
      <c r="E15" s="119"/>
      <c r="F15" s="105">
        <f>MATCH($D15,FAC_TOTALS_APTA!$A$2:$BR$2,)</f>
        <v>24</v>
      </c>
      <c r="G15" s="118">
        <f>VLOOKUP(G11,FAC_TOTALS_APTA!$A$4:$BR$126,$F15,FALSE)</f>
        <v>0</v>
      </c>
      <c r="H15" s="118">
        <f>VLOOKUP(H11,FAC_TOTALS_APTA!$A$4:$BR$126,$F15,FALSE)</f>
        <v>3.2146127591773301E-2</v>
      </c>
      <c r="I15" s="120" t="str">
        <f>IFERROR(H15/G15-1,"-")</f>
        <v>-</v>
      </c>
      <c r="J15" s="121" t="str">
        <f t="shared" si="2"/>
        <v/>
      </c>
      <c r="K15" s="121" t="str">
        <f t="shared" si="3"/>
        <v>RESTRUCTURE_FAC</v>
      </c>
      <c r="L15" s="105">
        <f>MATCH($K15,FAC_TOTALS_APTA!$A$2:$BP$2,)</f>
        <v>43</v>
      </c>
      <c r="M15" s="118">
        <f>IF(M11=0,0,VLOOKUP(M11,FAC_TOTALS_APTA!$A$4:$BR$126,$L15,FALSE))</f>
        <v>0</v>
      </c>
      <c r="N15" s="118">
        <f>IF(N11=0,0,VLOOKUP(N11,FAC_TOTALS_APTA!$A$4:$BR$126,$L15,FALSE))</f>
        <v>0</v>
      </c>
      <c r="O15" s="118">
        <f>IF(O11=0,0,VLOOKUP(O11,FAC_TOTALS_APTA!$A$4:$BR$126,$L15,FALSE))</f>
        <v>1239820.02215546</v>
      </c>
      <c r="P15" s="118">
        <f>IF(P11=0,0,VLOOKUP(P11,FAC_TOTALS_APTA!$A$4:$BR$126,$L15,FALSE))</f>
        <v>1220533.1252240899</v>
      </c>
      <c r="Q15" s="118">
        <f>IF(Q11=0,0,VLOOKUP(Q11,FAC_TOTALS_APTA!$A$4:$BR$126,$L15,FALSE))</f>
        <v>1348448.8887310401</v>
      </c>
      <c r="R15" s="118">
        <f>IF(R11=0,0,VLOOKUP(R11,FAC_TOTALS_APTA!$A$4:$BR$126,$L15,FALSE))</f>
        <v>-1136043.2252521</v>
      </c>
      <c r="S15" s="118">
        <f>IF(S11=0,0,VLOOKUP(S11,FAC_TOTALS_APTA!$A$4:$BR$126,$L15,FALSE))</f>
        <v>0</v>
      </c>
      <c r="T15" s="118">
        <f>IF(T11=0,0,VLOOKUP(T11,FAC_TOTALS_APTA!$A$4:$BR$126,$L15,FALSE))</f>
        <v>0</v>
      </c>
      <c r="U15" s="118">
        <f>IF(U11=0,0,VLOOKUP(U11,FAC_TOTALS_APTA!$A$4:$BR$126,$L15,FALSE))</f>
        <v>0</v>
      </c>
      <c r="V15" s="118">
        <f>IF(V11=0,0,VLOOKUP(V11,FAC_TOTALS_APTA!$A$4:$BR$126,$L15,FALSE))</f>
        <v>0</v>
      </c>
      <c r="W15" s="118">
        <f>IF(W11=0,0,VLOOKUP(W11,FAC_TOTALS_APTA!$A$4:$BR$126,$L15,FALSE))</f>
        <v>0</v>
      </c>
      <c r="X15" s="118">
        <f>IF(X11=0,0,VLOOKUP(X11,FAC_TOTALS_APTA!$A$4:$BR$126,$L15,FALSE))</f>
        <v>0</v>
      </c>
      <c r="Y15" s="118">
        <f>IF(Y11=0,0,VLOOKUP(Y11,FAC_TOTALS_APTA!$A$4:$BR$126,$L15,FALSE))</f>
        <v>0</v>
      </c>
      <c r="Z15" s="118">
        <f>IF(Z11=0,0,VLOOKUP(Z11,FAC_TOTALS_APTA!$A$4:$BR$126,$L15,FALSE))</f>
        <v>0</v>
      </c>
      <c r="AA15" s="118">
        <f>IF(AA11=0,0,VLOOKUP(AA11,FAC_TOTALS_APTA!$A$4:$BR$126,$L15,FALSE))</f>
        <v>0</v>
      </c>
      <c r="AB15" s="118">
        <f>IF(AB11=0,0,VLOOKUP(AB11,FAC_TOTALS_APTA!$A$4:$BR$126,$L15,FALSE))</f>
        <v>0</v>
      </c>
      <c r="AC15" s="122">
        <f t="shared" si="4"/>
        <v>2672758.8108584899</v>
      </c>
      <c r="AD15" s="123">
        <f>AC15/G28</f>
        <v>1.0518295253714438E-3</v>
      </c>
      <c r="AE15" s="7"/>
    </row>
    <row r="16" spans="1:31" s="14" customFormat="1" x14ac:dyDescent="0.25">
      <c r="A16" s="7"/>
      <c r="B16" s="116" t="s">
        <v>93</v>
      </c>
      <c r="C16" s="117"/>
      <c r="D16" s="105" t="s">
        <v>80</v>
      </c>
      <c r="E16" s="119"/>
      <c r="F16" s="105">
        <f>MATCH($D16,FAC_TOTALS_APTA!$A$2:$BR$2,)</f>
        <v>23</v>
      </c>
      <c r="G16" s="118">
        <f>VLOOKUP(G11,FAC_TOTALS_APTA!$A$4:$BR$126,$F16,FALSE)</f>
        <v>0</v>
      </c>
      <c r="H16" s="118">
        <f>VLOOKUP(H11,FAC_TOTALS_APTA!$A$4:$BR$126,$F16,FALSE)</f>
        <v>0</v>
      </c>
      <c r="I16" s="120" t="str">
        <f>IFERROR(H16/G16-1,"-")</f>
        <v>-</v>
      </c>
      <c r="J16" s="121" t="str">
        <f t="shared" si="2"/>
        <v/>
      </c>
      <c r="K16" s="121" t="str">
        <f t="shared" si="3"/>
        <v>MAINTENANCE_WMATA_FAC</v>
      </c>
      <c r="L16" s="105">
        <f>MATCH($K16,FAC_TOTALS_APTA!$A$2:$BP$2,)</f>
        <v>42</v>
      </c>
      <c r="M16" s="118">
        <f>IF(M12=0,0,VLOOKUP(M12,FAC_TOTALS_APTA!$A$4:$BR$126,$L16,FALSE))</f>
        <v>0</v>
      </c>
      <c r="N16" s="118">
        <f>IF(N12=0,0,VLOOKUP(N12,FAC_TOTALS_APTA!$A$4:$BR$126,$L16,FALSE))</f>
        <v>0</v>
      </c>
      <c r="O16" s="118">
        <f>IF(O12=0,0,VLOOKUP(O12,FAC_TOTALS_APTA!$A$4:$BR$126,$L16,FALSE))</f>
        <v>0</v>
      </c>
      <c r="P16" s="118">
        <f>IF(P12=0,0,VLOOKUP(P12,FAC_TOTALS_APTA!$A$4:$BR$126,$L16,FALSE))</f>
        <v>0</v>
      </c>
      <c r="Q16" s="118">
        <f>IF(Q12=0,0,VLOOKUP(Q12,FAC_TOTALS_APTA!$A$4:$BR$126,$L16,FALSE))</f>
        <v>0</v>
      </c>
      <c r="R16" s="118">
        <f>IF(R12=0,0,VLOOKUP(R12,FAC_TOTALS_APTA!$A$4:$BR$126,$L16,FALSE))</f>
        <v>0</v>
      </c>
      <c r="S16" s="118">
        <f>IF(S12=0,0,VLOOKUP(S12,FAC_TOTALS_APTA!$A$4:$BR$126,$L16,FALSE))</f>
        <v>0</v>
      </c>
      <c r="T16" s="118">
        <f>IF(T12=0,0,VLOOKUP(T12,FAC_TOTALS_APTA!$A$4:$BR$126,$L16,FALSE))</f>
        <v>0</v>
      </c>
      <c r="U16" s="118">
        <f>IF(U12=0,0,VLOOKUP(U12,FAC_TOTALS_APTA!$A$4:$BR$126,$L16,FALSE))</f>
        <v>0</v>
      </c>
      <c r="V16" s="118">
        <f>IF(V12=0,0,VLOOKUP(V12,FAC_TOTALS_APTA!$A$4:$BR$126,$L16,FALSE))</f>
        <v>0</v>
      </c>
      <c r="W16" s="118">
        <f>IF(W12=0,0,VLOOKUP(W12,FAC_TOTALS_APTA!$A$4:$BR$126,$L16,FALSE))</f>
        <v>0</v>
      </c>
      <c r="X16" s="118">
        <f>IF(X12=0,0,VLOOKUP(X12,FAC_TOTALS_APTA!$A$4:$BR$126,$L16,FALSE))</f>
        <v>0</v>
      </c>
      <c r="Y16" s="118">
        <f>IF(Y12=0,0,VLOOKUP(Y12,FAC_TOTALS_APTA!$A$4:$BR$126,$L16,FALSE))</f>
        <v>0</v>
      </c>
      <c r="Z16" s="118">
        <f>IF(Z12=0,0,VLOOKUP(Z12,FAC_TOTALS_APTA!$A$4:$BR$126,$L16,FALSE))</f>
        <v>0</v>
      </c>
      <c r="AA16" s="118">
        <f>IF(AA12=0,0,VLOOKUP(AA12,FAC_TOTALS_APTA!$A$4:$BR$126,$L16,FALSE))</f>
        <v>0</v>
      </c>
      <c r="AB16" s="118">
        <f>IF(AB12=0,0,VLOOKUP(AB12,FAC_TOTALS_APTA!$A$4:$BR$126,$L16,FALSE))</f>
        <v>0</v>
      </c>
      <c r="AC16" s="122">
        <f t="shared" si="4"/>
        <v>0</v>
      </c>
      <c r="AD16" s="123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56"/>
      <c r="F17" s="7">
        <f>MATCH($D17,FAC_TOTALS_APTA!$A$2:$BR$2,)</f>
        <v>16</v>
      </c>
      <c r="G17" s="118">
        <f>VLOOKUP(G11,FAC_TOTALS_APTA!$A$4:$BR$126,$F17,FALSE)</f>
        <v>10106162.1305601</v>
      </c>
      <c r="H17" s="118">
        <f>VLOOKUP(H11,FAC_TOTALS_APTA!$A$4:$BR$126,$F17,FALSE)</f>
        <v>10741812.069976499</v>
      </c>
      <c r="I17" s="31">
        <f t="shared" si="1"/>
        <v>6.2897263194922726E-2</v>
      </c>
      <c r="J17" s="32" t="str">
        <f t="shared" si="2"/>
        <v>_log</v>
      </c>
      <c r="K17" s="32" t="str">
        <f t="shared" si="3"/>
        <v>POP_EMP_log_FAC</v>
      </c>
      <c r="L17" s="7">
        <f>MATCH($K17,FAC_TOTALS_APTA!$A$2:$BP$2,)</f>
        <v>35</v>
      </c>
      <c r="M17" s="30">
        <f>IF(M11=0,0,VLOOKUP(M11,FAC_TOTALS_APTA!$A$4:$BR$126,$L17,FALSE))</f>
        <v>6727302.8524917699</v>
      </c>
      <c r="N17" s="30">
        <f>IF(N11=0,0,VLOOKUP(N11,FAC_TOTALS_APTA!$A$4:$BR$126,$L17,FALSE))</f>
        <v>7984628.0513076996</v>
      </c>
      <c r="O17" s="30">
        <f>IF(O11=0,0,VLOOKUP(O11,FAC_TOTALS_APTA!$A$4:$BR$126,$L17,FALSE))</f>
        <v>6891774.4116623504</v>
      </c>
      <c r="P17" s="30">
        <f>IF(P11=0,0,VLOOKUP(P11,FAC_TOTALS_APTA!$A$4:$BR$126,$L17,FALSE))</f>
        <v>5195805.3595886203</v>
      </c>
      <c r="Q17" s="30">
        <f>IF(Q11=0,0,VLOOKUP(Q11,FAC_TOTALS_APTA!$A$4:$BR$126,$L17,FALSE))</f>
        <v>6032406.5447096601</v>
      </c>
      <c r="R17" s="30">
        <f>IF(R11=0,0,VLOOKUP(R11,FAC_TOTALS_APTA!$A$4:$BR$126,$L17,FALSE))</f>
        <v>4670332.7343525495</v>
      </c>
      <c r="S17" s="30">
        <f>IF(S11=0,0,VLOOKUP(S11,FAC_TOTALS_APTA!$A$4:$BR$126,$L17,FALSE))</f>
        <v>0</v>
      </c>
      <c r="T17" s="30">
        <f>IF(T11=0,0,VLOOKUP(T11,FAC_TOTALS_APTA!$A$4:$BR$126,$L17,FALSE))</f>
        <v>0</v>
      </c>
      <c r="U17" s="30">
        <f>IF(U11=0,0,VLOOKUP(U11,FAC_TOTALS_APTA!$A$4:$BR$126,$L17,FALSE))</f>
        <v>0</v>
      </c>
      <c r="V17" s="30">
        <f>IF(V11=0,0,VLOOKUP(V11,FAC_TOTALS_APTA!$A$4:$BR$126,$L17,FALSE))</f>
        <v>0</v>
      </c>
      <c r="W17" s="30">
        <f>IF(W11=0,0,VLOOKUP(W11,FAC_TOTALS_APTA!$A$4:$BR$126,$L17,FALSE))</f>
        <v>0</v>
      </c>
      <c r="X17" s="30">
        <f>IF(X11=0,0,VLOOKUP(X11,FAC_TOTALS_APTA!$A$4:$BR$126,$L17,FALSE))</f>
        <v>0</v>
      </c>
      <c r="Y17" s="30">
        <f>IF(Y11=0,0,VLOOKUP(Y11,FAC_TOTALS_APTA!$A$4:$BR$126,$L17,FALSE))</f>
        <v>0</v>
      </c>
      <c r="Z17" s="30">
        <f>IF(Z11=0,0,VLOOKUP(Z11,FAC_TOTALS_APTA!$A$4:$BR$126,$L17,FALSE))</f>
        <v>0</v>
      </c>
      <c r="AA17" s="30">
        <f>IF(AA11=0,0,VLOOKUP(AA11,FAC_TOTALS_APTA!$A$4:$BR$126,$L17,FALSE))</f>
        <v>0</v>
      </c>
      <c r="AB17" s="30">
        <f>IF(AB11=0,0,VLOOKUP(AB11,FAC_TOTALS_APTA!$A$4:$BR$126,$L17,FALSE))</f>
        <v>0</v>
      </c>
      <c r="AC17" s="33">
        <f t="shared" si="4"/>
        <v>37502249.954112649</v>
      </c>
      <c r="AD17" s="34">
        <f>AC17/G27</f>
        <v>1.4564331862216565E-2</v>
      </c>
      <c r="AE17" s="7"/>
    </row>
    <row r="18" spans="1:31" s="14" customFormat="1" x14ac:dyDescent="0.25">
      <c r="A18" s="7"/>
      <c r="B18" s="26" t="s">
        <v>74</v>
      </c>
      <c r="C18" s="117"/>
      <c r="D18" s="105" t="s">
        <v>73</v>
      </c>
      <c r="E18" s="56"/>
      <c r="F18" s="7">
        <f>MATCH($D18,FAC_TOTALS_APTA!$A$2:$BR$2,)</f>
        <v>17</v>
      </c>
      <c r="G18" s="124">
        <f>VLOOKUP(G11,FAC_TOTALS_APTA!$A$4:$BR$126,$F18,FALSE)</f>
        <v>0.55566673939080602</v>
      </c>
      <c r="H18" s="124">
        <f>VLOOKUP(H11,FAC_TOTALS_APTA!$A$4:$BR$126,$F18,FALSE)</f>
        <v>0.55478249392358903</v>
      </c>
      <c r="I18" s="31">
        <f t="shared" si="1"/>
        <v>-1.5913233680072691E-3</v>
      </c>
      <c r="J18" s="32" t="str">
        <f t="shared" si="2"/>
        <v/>
      </c>
      <c r="K18" s="32" t="str">
        <f t="shared" si="3"/>
        <v>TSD_POP_EMP_PCT_FAC</v>
      </c>
      <c r="L18" s="7">
        <f>MATCH($K18,FAC_TOTALS_APTA!$A$2:$BP$2,)</f>
        <v>36</v>
      </c>
      <c r="M18" s="30">
        <f>IF(M11=0,0,VLOOKUP(M11,FAC_TOTALS_APTA!$A$4:$BR$126,$L18,FALSE))</f>
        <v>-146786.884582812</v>
      </c>
      <c r="N18" s="30">
        <f>IF(N11=0,0,VLOOKUP(N11,FAC_TOTALS_APTA!$A$4:$BR$126,$L18,FALSE))</f>
        <v>-560863.39533065096</v>
      </c>
      <c r="O18" s="30">
        <f>IF(O11=0,0,VLOOKUP(O11,FAC_TOTALS_APTA!$A$4:$BR$126,$L18,FALSE))</f>
        <v>689721.34849000105</v>
      </c>
      <c r="P18" s="30">
        <f>IF(P11=0,0,VLOOKUP(P11,FAC_TOTALS_APTA!$A$4:$BR$126,$L18,FALSE))</f>
        <v>-545940.47319162998</v>
      </c>
      <c r="Q18" s="30">
        <f>IF(Q11=0,0,VLOOKUP(Q11,FAC_TOTALS_APTA!$A$4:$BR$126,$L18,FALSE))</f>
        <v>-1147388.4201263699</v>
      </c>
      <c r="R18" s="30">
        <f>IF(R11=0,0,VLOOKUP(R11,FAC_TOTALS_APTA!$A$4:$BR$126,$L18,FALSE))</f>
        <v>861013.120556304</v>
      </c>
      <c r="S18" s="30">
        <f>IF(S11=0,0,VLOOKUP(S11,FAC_TOTALS_APTA!$A$4:$BR$126,$L18,FALSE))</f>
        <v>0</v>
      </c>
      <c r="T18" s="30">
        <f>IF(T11=0,0,VLOOKUP(T11,FAC_TOTALS_APTA!$A$4:$BR$126,$L18,FALSE))</f>
        <v>0</v>
      </c>
      <c r="U18" s="30">
        <f>IF(U11=0,0,VLOOKUP(U11,FAC_TOTALS_APTA!$A$4:$BR$126,$L18,FALSE))</f>
        <v>0</v>
      </c>
      <c r="V18" s="30">
        <f>IF(V11=0,0,VLOOKUP(V11,FAC_TOTALS_APTA!$A$4:$BR$126,$L18,FALSE))</f>
        <v>0</v>
      </c>
      <c r="W18" s="30">
        <f>IF(W11=0,0,VLOOKUP(W11,FAC_TOTALS_APTA!$A$4:$BR$126,$L18,FALSE))</f>
        <v>0</v>
      </c>
      <c r="X18" s="30">
        <f>IF(X11=0,0,VLOOKUP(X11,FAC_TOTALS_APTA!$A$4:$BR$126,$L18,FALSE))</f>
        <v>0</v>
      </c>
      <c r="Y18" s="30">
        <f>IF(Y11=0,0,VLOOKUP(Y11,FAC_TOTALS_APTA!$A$4:$BR$126,$L18,FALSE))</f>
        <v>0</v>
      </c>
      <c r="Z18" s="30">
        <f>IF(Z11=0,0,VLOOKUP(Z11,FAC_TOTALS_APTA!$A$4:$BR$126,$L18,FALSE))</f>
        <v>0</v>
      </c>
      <c r="AA18" s="30">
        <f>IF(AA11=0,0,VLOOKUP(AA11,FAC_TOTALS_APTA!$A$4:$BR$126,$L18,FALSE))</f>
        <v>0</v>
      </c>
      <c r="AB18" s="30">
        <f>IF(AB11=0,0,VLOOKUP(AB11,FAC_TOTALS_APTA!$A$4:$BR$126,$L18,FALSE))</f>
        <v>0</v>
      </c>
      <c r="AC18" s="33">
        <f t="shared" si="4"/>
        <v>-850244.70418515778</v>
      </c>
      <c r="AD18" s="34">
        <f>AC18/G27</f>
        <v>-3.3020008268828667E-4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96</v>
      </c>
      <c r="E19" s="56"/>
      <c r="F19" s="7">
        <f>MATCH($D19,FAC_TOTALS_APTA!$A$2:$BR$2,)</f>
        <v>18</v>
      </c>
      <c r="G19" s="126">
        <f>VLOOKUP(G11,FAC_TOTALS_APTA!$A$4:$BR$126,$F19,FALSE)</f>
        <v>4.1402142572755398</v>
      </c>
      <c r="H19" s="126">
        <f>VLOOKUP(H11,FAC_TOTALS_APTA!$A$4:$BR$126,$F19,FALSE)</f>
        <v>3.0460655824605101</v>
      </c>
      <c r="I19" s="31">
        <f t="shared" si="1"/>
        <v>-0.26427344258628593</v>
      </c>
      <c r="J19" s="32" t="str">
        <f t="shared" si="2"/>
        <v>_log</v>
      </c>
      <c r="K19" s="32" t="str">
        <f t="shared" si="3"/>
        <v>GAS_PRICE_2018_HINY_log_FAC</v>
      </c>
      <c r="L19" s="7">
        <f>MATCH($K19,FAC_TOTALS_APTA!$A$2:$BP$2,)</f>
        <v>37</v>
      </c>
      <c r="M19" s="30">
        <f>IF(M11=0,0,VLOOKUP(M11,FAC_TOTALS_APTA!$A$4:$BR$126,$L19,FALSE))</f>
        <v>-871940.76821733406</v>
      </c>
      <c r="N19" s="30">
        <f>IF(N11=0,0,VLOOKUP(N11,FAC_TOTALS_APTA!$A$4:$BR$126,$L19,FALSE))</f>
        <v>-1087561.4153060999</v>
      </c>
      <c r="O19" s="30">
        <f>IF(O11=0,0,VLOOKUP(O11,FAC_TOTALS_APTA!$A$4:$BR$126,$L19,FALSE))</f>
        <v>-5345494.2218592502</v>
      </c>
      <c r="P19" s="30">
        <f>IF(P11=0,0,VLOOKUP(P11,FAC_TOTALS_APTA!$A$4:$BR$126,$L19,FALSE))</f>
        <v>-2224776.1450713999</v>
      </c>
      <c r="Q19" s="30">
        <f>IF(Q11=0,0,VLOOKUP(Q11,FAC_TOTALS_APTA!$A$4:$BR$126,$L19,FALSE))</f>
        <v>1422297.40623474</v>
      </c>
      <c r="R19" s="30">
        <f>IF(R11=0,0,VLOOKUP(R11,FAC_TOTALS_APTA!$A$4:$BR$126,$L19,FALSE))</f>
        <v>1743483.98859913</v>
      </c>
      <c r="S19" s="30">
        <f>IF(S11=0,0,VLOOKUP(S11,FAC_TOTALS_APTA!$A$4:$BR$126,$L19,FALSE))</f>
        <v>0</v>
      </c>
      <c r="T19" s="30">
        <f>IF(T11=0,0,VLOOKUP(T11,FAC_TOTALS_APTA!$A$4:$BR$126,$L19,FALSE))</f>
        <v>0</v>
      </c>
      <c r="U19" s="30">
        <f>IF(U11=0,0,VLOOKUP(U11,FAC_TOTALS_APTA!$A$4:$BR$126,$L19,FALSE))</f>
        <v>0</v>
      </c>
      <c r="V19" s="30">
        <f>IF(V11=0,0,VLOOKUP(V11,FAC_TOTALS_APTA!$A$4:$BR$126,$L19,FALSE))</f>
        <v>0</v>
      </c>
      <c r="W19" s="30">
        <f>IF(W11=0,0,VLOOKUP(W11,FAC_TOTALS_APTA!$A$4:$BR$126,$L19,FALSE))</f>
        <v>0</v>
      </c>
      <c r="X19" s="30">
        <f>IF(X11=0,0,VLOOKUP(X11,FAC_TOTALS_APTA!$A$4:$BR$126,$L19,FALSE))</f>
        <v>0</v>
      </c>
      <c r="Y19" s="30">
        <f>IF(Y11=0,0,VLOOKUP(Y11,FAC_TOTALS_APTA!$A$4:$BR$126,$L19,FALSE))</f>
        <v>0</v>
      </c>
      <c r="Z19" s="30">
        <f>IF(Z11=0,0,VLOOKUP(Z11,FAC_TOTALS_APTA!$A$4:$BR$126,$L19,FALSE))</f>
        <v>0</v>
      </c>
      <c r="AA19" s="30">
        <f>IF(AA11=0,0,VLOOKUP(AA11,FAC_TOTALS_APTA!$A$4:$BR$126,$L19,FALSE))</f>
        <v>0</v>
      </c>
      <c r="AB19" s="30">
        <f>IF(AB11=0,0,VLOOKUP(AB11,FAC_TOTALS_APTA!$A$4:$BR$126,$L19,FALSE))</f>
        <v>0</v>
      </c>
      <c r="AC19" s="33">
        <f t="shared" si="4"/>
        <v>-6363991.1556202136</v>
      </c>
      <c r="AD19" s="34">
        <f>AC19/G27</f>
        <v>-2.471512489839278E-3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56"/>
      <c r="F20" s="7">
        <f>MATCH($D20,FAC_TOTALS_APTA!$A$2:$BR$2,)</f>
        <v>20</v>
      </c>
      <c r="G20" s="124">
        <f>VLOOKUP(G11,FAC_TOTALS_APTA!$A$4:$BR$126,$F20,FALSE)</f>
        <v>32885.708578535901</v>
      </c>
      <c r="H20" s="124">
        <f>VLOOKUP(H11,FAC_TOTALS_APTA!$A$4:$BR$126,$F20,FALSE)</f>
        <v>36989.701487673403</v>
      </c>
      <c r="I20" s="31">
        <f t="shared" si="1"/>
        <v>0.12479563574969244</v>
      </c>
      <c r="J20" s="32" t="str">
        <f t="shared" si="2"/>
        <v>_log</v>
      </c>
      <c r="K20" s="32" t="str">
        <f t="shared" si="3"/>
        <v>TOTAL_MED_INC_INDIV_2018_log_FAC</v>
      </c>
      <c r="L20" s="7">
        <f>MATCH($K20,FAC_TOTALS_APTA!$A$2:$BP$2,)</f>
        <v>39</v>
      </c>
      <c r="M20" s="30">
        <f>IF(M11=0,0,VLOOKUP(M11,FAC_TOTALS_APTA!$A$4:$BR$126,$L20,FALSE))</f>
        <v>-819983.85015455994</v>
      </c>
      <c r="N20" s="30">
        <f>IF(N11=0,0,VLOOKUP(N11,FAC_TOTALS_APTA!$A$4:$BR$126,$L20,FALSE))</f>
        <v>-1193910.2378117801</v>
      </c>
      <c r="O20" s="30">
        <f>IF(O11=0,0,VLOOKUP(O11,FAC_TOTALS_APTA!$A$4:$BR$126,$L20,FALSE))</f>
        <v>-4615756.7790390104</v>
      </c>
      <c r="P20" s="30">
        <f>IF(P11=0,0,VLOOKUP(P11,FAC_TOTALS_APTA!$A$4:$BR$126,$L20,FALSE))</f>
        <v>-2967685.3808815498</v>
      </c>
      <c r="Q20" s="30">
        <f>IF(Q11=0,0,VLOOKUP(Q11,FAC_TOTALS_APTA!$A$4:$BR$126,$L20,FALSE))</f>
        <v>-2936918.2161023598</v>
      </c>
      <c r="R20" s="30">
        <f>IF(R11=0,0,VLOOKUP(R11,FAC_TOTALS_APTA!$A$4:$BR$126,$L20,FALSE))</f>
        <v>-2983104.2018067101</v>
      </c>
      <c r="S20" s="30">
        <f>IF(S11=0,0,VLOOKUP(S11,FAC_TOTALS_APTA!$A$4:$BR$126,$L20,FALSE))</f>
        <v>0</v>
      </c>
      <c r="T20" s="30">
        <f>IF(T11=0,0,VLOOKUP(T11,FAC_TOTALS_APTA!$A$4:$BR$126,$L20,FALSE))</f>
        <v>0</v>
      </c>
      <c r="U20" s="30">
        <f>IF(U11=0,0,VLOOKUP(U11,FAC_TOTALS_APTA!$A$4:$BR$126,$L20,FALSE))</f>
        <v>0</v>
      </c>
      <c r="V20" s="30">
        <f>IF(V11=0,0,VLOOKUP(V11,FAC_TOTALS_APTA!$A$4:$BR$126,$L20,FALSE))</f>
        <v>0</v>
      </c>
      <c r="W20" s="30">
        <f>IF(W11=0,0,VLOOKUP(W11,FAC_TOTALS_APTA!$A$4:$BR$126,$L20,FALSE))</f>
        <v>0</v>
      </c>
      <c r="X20" s="30">
        <f>IF(X11=0,0,VLOOKUP(X11,FAC_TOTALS_APTA!$A$4:$BR$126,$L20,FALSE))</f>
        <v>0</v>
      </c>
      <c r="Y20" s="30">
        <f>IF(Y11=0,0,VLOOKUP(Y11,FAC_TOTALS_APTA!$A$4:$BR$126,$L20,FALSE))</f>
        <v>0</v>
      </c>
      <c r="Z20" s="30">
        <f>IF(Z11=0,0,VLOOKUP(Z11,FAC_TOTALS_APTA!$A$4:$BR$126,$L20,FALSE))</f>
        <v>0</v>
      </c>
      <c r="AA20" s="30">
        <f>IF(AA11=0,0,VLOOKUP(AA11,FAC_TOTALS_APTA!$A$4:$BR$126,$L20,FALSE))</f>
        <v>0</v>
      </c>
      <c r="AB20" s="30">
        <f>IF(AB11=0,0,VLOOKUP(AB11,FAC_TOTALS_APTA!$A$4:$BR$126,$L20,FALSE))</f>
        <v>0</v>
      </c>
      <c r="AC20" s="33">
        <f t="shared" si="4"/>
        <v>-15517358.665795971</v>
      </c>
      <c r="AD20" s="34">
        <f>AC20/G27</f>
        <v>-6.0263040620289641E-3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56"/>
      <c r="F21" s="7">
        <f>MATCH($D21,FAC_TOTALS_APTA!$A$2:$BR$2,)</f>
        <v>21</v>
      </c>
      <c r="G21" s="118">
        <f>VLOOKUP(G11,FAC_TOTALS_APTA!$A$4:$BR$126,$F21,FALSE)</f>
        <v>9.9589405328228597</v>
      </c>
      <c r="H21" s="118">
        <f>VLOOKUP(H11,FAC_TOTALS_APTA!$A$4:$BR$126,$F21,FALSE)</f>
        <v>9.0962859730607892</v>
      </c>
      <c r="I21" s="31">
        <f t="shared" si="1"/>
        <v>-8.6621117669988812E-2</v>
      </c>
      <c r="J21" s="32" t="str">
        <f t="shared" si="2"/>
        <v/>
      </c>
      <c r="K21" s="32" t="str">
        <f t="shared" si="3"/>
        <v>PCT_HH_NO_VEH_FAC</v>
      </c>
      <c r="L21" s="7">
        <f>MATCH($K21,FAC_TOTALS_APTA!$A$2:$BP$2,)</f>
        <v>40</v>
      </c>
      <c r="M21" s="30">
        <f>IF(M11=0,0,VLOOKUP(M11,FAC_TOTALS_APTA!$A$4:$BR$126,$L21,FALSE))</f>
        <v>-1367156.66810742</v>
      </c>
      <c r="N21" s="30">
        <f>IF(N11=0,0,VLOOKUP(N11,FAC_TOTALS_APTA!$A$4:$BR$126,$L21,FALSE))</f>
        <v>-338438.19745453598</v>
      </c>
      <c r="O21" s="30">
        <f>IF(O11=0,0,VLOOKUP(O11,FAC_TOTALS_APTA!$A$4:$BR$126,$L21,FALSE))</f>
        <v>-675215.81881389196</v>
      </c>
      <c r="P21" s="30">
        <f>IF(P11=0,0,VLOOKUP(P11,FAC_TOTALS_APTA!$A$4:$BR$126,$L21,FALSE))</f>
        <v>-680930.95631459099</v>
      </c>
      <c r="Q21" s="30">
        <f>IF(Q11=0,0,VLOOKUP(Q11,FAC_TOTALS_APTA!$A$4:$BR$126,$L21,FALSE))</f>
        <v>-711691.48774282006</v>
      </c>
      <c r="R21" s="30">
        <f>IF(R11=0,0,VLOOKUP(R11,FAC_TOTALS_APTA!$A$4:$BR$126,$L21,FALSE))</f>
        <v>-648720.04424727894</v>
      </c>
      <c r="S21" s="30">
        <f>IF(S11=0,0,VLOOKUP(S11,FAC_TOTALS_APTA!$A$4:$BR$126,$L21,FALSE))</f>
        <v>0</v>
      </c>
      <c r="T21" s="30">
        <f>IF(T11=0,0,VLOOKUP(T11,FAC_TOTALS_APTA!$A$4:$BR$126,$L21,FALSE))</f>
        <v>0</v>
      </c>
      <c r="U21" s="30">
        <f>IF(U11=0,0,VLOOKUP(U11,FAC_TOTALS_APTA!$A$4:$BR$126,$L21,FALSE))</f>
        <v>0</v>
      </c>
      <c r="V21" s="30">
        <f>IF(V11=0,0,VLOOKUP(V11,FAC_TOTALS_APTA!$A$4:$BR$126,$L21,FALSE))</f>
        <v>0</v>
      </c>
      <c r="W21" s="30">
        <f>IF(W11=0,0,VLOOKUP(W11,FAC_TOTALS_APTA!$A$4:$BR$126,$L21,FALSE))</f>
        <v>0</v>
      </c>
      <c r="X21" s="30">
        <f>IF(X11=0,0,VLOOKUP(X11,FAC_TOTALS_APTA!$A$4:$BR$126,$L21,FALSE))</f>
        <v>0</v>
      </c>
      <c r="Y21" s="30">
        <f>IF(Y11=0,0,VLOOKUP(Y11,FAC_TOTALS_APTA!$A$4:$BR$126,$L21,FALSE))</f>
        <v>0</v>
      </c>
      <c r="Z21" s="30">
        <f>IF(Z11=0,0,VLOOKUP(Z11,FAC_TOTALS_APTA!$A$4:$BR$126,$L21,FALSE))</f>
        <v>0</v>
      </c>
      <c r="AA21" s="30">
        <f>IF(AA11=0,0,VLOOKUP(AA11,FAC_TOTALS_APTA!$A$4:$BR$126,$L21,FALSE))</f>
        <v>0</v>
      </c>
      <c r="AB21" s="30">
        <f>IF(AB11=0,0,VLOOKUP(AB11,FAC_TOTALS_APTA!$A$4:$BR$126,$L21,FALSE))</f>
        <v>0</v>
      </c>
      <c r="AC21" s="33">
        <f t="shared" si="4"/>
        <v>-4422153.1726805381</v>
      </c>
      <c r="AD21" s="34">
        <f>AC21/G27</f>
        <v>-1.7173824618864032E-3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56"/>
      <c r="F22" s="7">
        <f>MATCH($D22,FAC_TOTALS_APTA!$A$2:$BR$2,)</f>
        <v>22</v>
      </c>
      <c r="G22" s="126">
        <f>VLOOKUP(G11,FAC_TOTALS_APTA!$A$4:$BR$126,$F22,FALSE)</f>
        <v>4.9873568486467601</v>
      </c>
      <c r="H22" s="126">
        <f>VLOOKUP(H11,FAC_TOTALS_APTA!$A$4:$BR$126,$F22,FALSE)</f>
        <v>6.1187931809606004</v>
      </c>
      <c r="I22" s="31">
        <f t="shared" si="1"/>
        <v>0.22686091383672236</v>
      </c>
      <c r="J22" s="32" t="str">
        <f t="shared" si="2"/>
        <v/>
      </c>
      <c r="K22" s="32" t="str">
        <f t="shared" si="3"/>
        <v>JTW_HOME_PCT_FAC</v>
      </c>
      <c r="L22" s="7">
        <f>MATCH($K22,FAC_TOTALS_APTA!$A$2:$BP$2,)</f>
        <v>41</v>
      </c>
      <c r="M22" s="30">
        <f>IF(M11=0,0,VLOOKUP(M11,FAC_TOTALS_APTA!$A$4:$BR$126,$L22,FALSE))</f>
        <v>-29806.048154629101</v>
      </c>
      <c r="N22" s="30">
        <f>IF(N11=0,0,VLOOKUP(N11,FAC_TOTALS_APTA!$A$4:$BR$126,$L22,FALSE))</f>
        <v>-3217019.7136662402</v>
      </c>
      <c r="O22" s="30">
        <f>IF(O11=0,0,VLOOKUP(O11,FAC_TOTALS_APTA!$A$4:$BR$126,$L22,FALSE))</f>
        <v>-2642541.80408169</v>
      </c>
      <c r="P22" s="30">
        <f>IF(P11=0,0,VLOOKUP(P11,FAC_TOTALS_APTA!$A$4:$BR$126,$L22,FALSE))</f>
        <v>-8305255.7929604296</v>
      </c>
      <c r="Q22" s="30">
        <f>IF(Q11=0,0,VLOOKUP(Q11,FAC_TOTALS_APTA!$A$4:$BR$126,$L22,FALSE))</f>
        <v>-3065123.8430944998</v>
      </c>
      <c r="R22" s="30">
        <f>IF(R11=0,0,VLOOKUP(R11,FAC_TOTALS_APTA!$A$4:$BR$126,$L22,FALSE))</f>
        <v>-4119246.2523532398</v>
      </c>
      <c r="S22" s="30">
        <f>IF(S11=0,0,VLOOKUP(S11,FAC_TOTALS_APTA!$A$4:$BR$126,$L22,FALSE))</f>
        <v>0</v>
      </c>
      <c r="T22" s="30">
        <f>IF(T11=0,0,VLOOKUP(T11,FAC_TOTALS_APTA!$A$4:$BR$126,$L22,FALSE))</f>
        <v>0</v>
      </c>
      <c r="U22" s="30">
        <f>IF(U11=0,0,VLOOKUP(U11,FAC_TOTALS_APTA!$A$4:$BR$126,$L22,FALSE))</f>
        <v>0</v>
      </c>
      <c r="V22" s="30">
        <f>IF(V11=0,0,VLOOKUP(V11,FAC_TOTALS_APTA!$A$4:$BR$126,$L22,FALSE))</f>
        <v>0</v>
      </c>
      <c r="W22" s="30">
        <f>IF(W11=0,0,VLOOKUP(W11,FAC_TOTALS_APTA!$A$4:$BR$126,$L22,FALSE))</f>
        <v>0</v>
      </c>
      <c r="X22" s="30">
        <f>IF(X11=0,0,VLOOKUP(X11,FAC_TOTALS_APTA!$A$4:$BR$126,$L22,FALSE))</f>
        <v>0</v>
      </c>
      <c r="Y22" s="30">
        <f>IF(Y11=0,0,VLOOKUP(Y11,FAC_TOTALS_APTA!$A$4:$BR$126,$L22,FALSE))</f>
        <v>0</v>
      </c>
      <c r="Z22" s="30">
        <f>IF(Z11=0,0,VLOOKUP(Z11,FAC_TOTALS_APTA!$A$4:$BR$126,$L22,FALSE))</f>
        <v>0</v>
      </c>
      <c r="AA22" s="30">
        <f>IF(AA11=0,0,VLOOKUP(AA11,FAC_TOTALS_APTA!$A$4:$BR$126,$L22,FALSE))</f>
        <v>0</v>
      </c>
      <c r="AB22" s="30">
        <f>IF(AB11=0,0,VLOOKUP(AB11,FAC_TOTALS_APTA!$A$4:$BR$126,$L22,FALSE))</f>
        <v>0</v>
      </c>
      <c r="AC22" s="33">
        <f t="shared" si="4"/>
        <v>-21378993.454310726</v>
      </c>
      <c r="AD22" s="34">
        <f>AC22/G27</f>
        <v>-8.3027219948063648E-3</v>
      </c>
      <c r="AE22" s="7"/>
    </row>
    <row r="23" spans="1:31" s="14" customFormat="1" x14ac:dyDescent="0.25">
      <c r="A23" s="7"/>
      <c r="B23" s="116" t="s">
        <v>63</v>
      </c>
      <c r="C23" s="117"/>
      <c r="D23" s="127" t="s">
        <v>82</v>
      </c>
      <c r="E23" s="56"/>
      <c r="F23" s="7">
        <f>MATCH($D23,FAC_TOTALS_APTA!$A$2:$BR$2,)</f>
        <v>25</v>
      </c>
      <c r="G23" s="126">
        <f>VLOOKUP(G11,FAC_TOTALS_APTA!$A$4:$BR$126,$F23,FALSE)</f>
        <v>0.50499774940706799</v>
      </c>
      <c r="H23" s="126">
        <f>VLOOKUP(H11,FAC_TOTALS_APTA!$A$4:$BR$126,$F23,FALSE)</f>
        <v>6.1833497858733697</v>
      </c>
      <c r="I23" s="31">
        <f t="shared" si="1"/>
        <v>11.2443115699692</v>
      </c>
      <c r="J23" s="32" t="str">
        <f t="shared" si="2"/>
        <v/>
      </c>
      <c r="K23" s="32" t="str">
        <f t="shared" si="3"/>
        <v>YEARS_SINCE_TNC_BUS_HINY_FAC</v>
      </c>
      <c r="L23" s="7">
        <f>MATCH($K23,FAC_TOTALS_APTA!$A$2:$BP$2,)</f>
        <v>44</v>
      </c>
      <c r="M23" s="30">
        <f>IF(M11=0,0,VLOOKUP(M11,FAC_TOTALS_APTA!$A$4:$BR$126,$L23,FALSE))</f>
        <v>-61317419.072185099</v>
      </c>
      <c r="N23" s="30">
        <f>IF(N11=0,0,VLOOKUP(N11,FAC_TOTALS_APTA!$A$4:$BR$126,$L23,FALSE))</f>
        <v>-65633702.498555802</v>
      </c>
      <c r="O23" s="30">
        <f>IF(O11=0,0,VLOOKUP(O11,FAC_TOTALS_APTA!$A$4:$BR$126,$L23,FALSE))</f>
        <v>-74169099.7891884</v>
      </c>
      <c r="P23" s="30">
        <f>IF(P11=0,0,VLOOKUP(P11,FAC_TOTALS_APTA!$A$4:$BR$126,$L23,FALSE))</f>
        <v>-72242139.999245495</v>
      </c>
      <c r="Q23" s="30">
        <f>IF(Q11=0,0,VLOOKUP(Q11,FAC_TOTALS_APTA!$A$4:$BR$126,$L23,FALSE))</f>
        <v>-68633080.548633307</v>
      </c>
      <c r="R23" s="30">
        <f>IF(R11=0,0,VLOOKUP(R11,FAC_TOTALS_APTA!$A$4:$BR$126,$L23,FALSE))</f>
        <v>-65894713.3454483</v>
      </c>
      <c r="S23" s="30">
        <f>IF(S11=0,0,VLOOKUP(S11,FAC_TOTALS_APTA!$A$4:$BR$126,$L23,FALSE))</f>
        <v>0</v>
      </c>
      <c r="T23" s="30">
        <f>IF(T11=0,0,VLOOKUP(T11,FAC_TOTALS_APTA!$A$4:$BR$126,$L23,FALSE))</f>
        <v>0</v>
      </c>
      <c r="U23" s="30">
        <f>IF(U11=0,0,VLOOKUP(U11,FAC_TOTALS_APTA!$A$4:$BR$126,$L23,FALSE))</f>
        <v>0</v>
      </c>
      <c r="V23" s="30">
        <f>IF(V11=0,0,VLOOKUP(V11,FAC_TOTALS_APTA!$A$4:$BR$126,$L23,FALSE))</f>
        <v>0</v>
      </c>
      <c r="W23" s="30">
        <f>IF(W11=0,0,VLOOKUP(W11,FAC_TOTALS_APTA!$A$4:$BR$126,$L23,FALSE))</f>
        <v>0</v>
      </c>
      <c r="X23" s="30">
        <f>IF(X11=0,0,VLOOKUP(X11,FAC_TOTALS_APTA!$A$4:$BR$126,$L23,FALSE))</f>
        <v>0</v>
      </c>
      <c r="Y23" s="30">
        <f>IF(Y11=0,0,VLOOKUP(Y11,FAC_TOTALS_APTA!$A$4:$BR$126,$L23,FALSE))</f>
        <v>0</v>
      </c>
      <c r="Z23" s="30">
        <f>IF(Z11=0,0,VLOOKUP(Z11,FAC_TOTALS_APTA!$A$4:$BR$126,$L23,FALSE))</f>
        <v>0</v>
      </c>
      <c r="AA23" s="30">
        <f>IF(AA11=0,0,VLOOKUP(AA11,FAC_TOTALS_APTA!$A$4:$BR$126,$L23,FALSE))</f>
        <v>0</v>
      </c>
      <c r="AB23" s="30">
        <f>IF(AB11=0,0,VLOOKUP(AB11,FAC_TOTALS_APTA!$A$4:$BR$126,$L23,FALSE))</f>
        <v>0</v>
      </c>
      <c r="AC23" s="33">
        <f t="shared" si="4"/>
        <v>-407890155.2532565</v>
      </c>
      <c r="AD23" s="34">
        <f>AC23/G27</f>
        <v>-0.15840776464634462</v>
      </c>
      <c r="AE23" s="7"/>
    </row>
    <row r="24" spans="1:31" s="14" customFormat="1" x14ac:dyDescent="0.25">
      <c r="A24" s="7"/>
      <c r="B24" s="116" t="s">
        <v>64</v>
      </c>
      <c r="C24" s="117"/>
      <c r="D24" s="105" t="s">
        <v>43</v>
      </c>
      <c r="E24" s="56"/>
      <c r="F24" s="7">
        <f>MATCH($D24,FAC_TOTALS_APTA!$A$2:$BR$2,)</f>
        <v>29</v>
      </c>
      <c r="G24" s="126">
        <f>VLOOKUP(G11,FAC_TOTALS_APTA!$A$4:$BR$126,$F24,FALSE)</f>
        <v>0.20578687227443601</v>
      </c>
      <c r="H24" s="126">
        <f>VLOOKUP(H11,FAC_TOTALS_APTA!$A$4:$BR$126,$F24,FALSE)</f>
        <v>1</v>
      </c>
      <c r="I24" s="31">
        <f t="shared" si="1"/>
        <v>3.8593964665851308</v>
      </c>
      <c r="J24" s="32" t="str">
        <f t="shared" si="2"/>
        <v/>
      </c>
      <c r="K24" s="32" t="str">
        <f t="shared" si="3"/>
        <v>BIKE_SHARE_FAC</v>
      </c>
      <c r="L24" s="7">
        <f>MATCH($K24,FAC_TOTALS_APTA!$A$2:$BP$2,)</f>
        <v>48</v>
      </c>
      <c r="M24" s="30">
        <f>IF(M11=0,0,VLOOKUP(M11,FAC_TOTALS_APTA!$A$4:$BR$126,$L24,FALSE))</f>
        <v>0</v>
      </c>
      <c r="N24" s="30">
        <f>IF(N11=0,0,VLOOKUP(N11,FAC_TOTALS_APTA!$A$4:$BR$126,$L24,FALSE))</f>
        <v>-9716290.7336463295</v>
      </c>
      <c r="O24" s="30">
        <f>IF(O11=0,0,VLOOKUP(O11,FAC_TOTALS_APTA!$A$4:$BR$126,$L24,FALSE))</f>
        <v>-8310571.7411414199</v>
      </c>
      <c r="P24" s="30">
        <f>IF(P11=0,0,VLOOKUP(P11,FAC_TOTALS_APTA!$A$4:$BR$126,$L24,FALSE))</f>
        <v>-8061812.8709470797</v>
      </c>
      <c r="Q24" s="30">
        <f>IF(Q11=0,0,VLOOKUP(Q11,FAC_TOTALS_APTA!$A$4:$BR$126,$L24,FALSE))</f>
        <v>0</v>
      </c>
      <c r="R24" s="30">
        <f>IF(R11=0,0,VLOOKUP(R11,FAC_TOTALS_APTA!$A$4:$BR$126,$L24,FALSE))</f>
        <v>-387341.493077753</v>
      </c>
      <c r="S24" s="30">
        <f>IF(S11=0,0,VLOOKUP(S11,FAC_TOTALS_APTA!$A$4:$BR$126,$L24,FALSE))</f>
        <v>0</v>
      </c>
      <c r="T24" s="30">
        <f>IF(T11=0,0,VLOOKUP(T11,FAC_TOTALS_APTA!$A$4:$BR$126,$L24,FALSE))</f>
        <v>0</v>
      </c>
      <c r="U24" s="30">
        <f>IF(U11=0,0,VLOOKUP(U11,FAC_TOTALS_APTA!$A$4:$BR$126,$L24,FALSE))</f>
        <v>0</v>
      </c>
      <c r="V24" s="30">
        <f>IF(V11=0,0,VLOOKUP(V11,FAC_TOTALS_APTA!$A$4:$BR$126,$L24,FALSE))</f>
        <v>0</v>
      </c>
      <c r="W24" s="30">
        <f>IF(W11=0,0,VLOOKUP(W11,FAC_TOTALS_APTA!$A$4:$BR$126,$L24,FALSE))</f>
        <v>0</v>
      </c>
      <c r="X24" s="30">
        <f>IF(X11=0,0,VLOOKUP(X11,FAC_TOTALS_APTA!$A$4:$BR$126,$L24,FALSE))</f>
        <v>0</v>
      </c>
      <c r="Y24" s="30">
        <f>IF(Y11=0,0,VLOOKUP(Y11,FAC_TOTALS_APTA!$A$4:$BR$126,$L24,FALSE))</f>
        <v>0</v>
      </c>
      <c r="Z24" s="30">
        <f>IF(Z11=0,0,VLOOKUP(Z11,FAC_TOTALS_APTA!$A$4:$BR$126,$L24,FALSE))</f>
        <v>0</v>
      </c>
      <c r="AA24" s="30">
        <f>IF(AA11=0,0,VLOOKUP(AA11,FAC_TOTALS_APTA!$A$4:$BR$126,$L24,FALSE))</f>
        <v>0</v>
      </c>
      <c r="AB24" s="30">
        <f>IF(AB11=0,0,VLOOKUP(AB11,FAC_TOTALS_APTA!$A$4:$BR$126,$L24,FALSE))</f>
        <v>0</v>
      </c>
      <c r="AC24" s="33">
        <f t="shared" si="4"/>
        <v>-26476016.838812578</v>
      </c>
      <c r="AD24" s="34">
        <f>AC24/G27</f>
        <v>-1.0282196297606759E-2</v>
      </c>
      <c r="AE24" s="7"/>
    </row>
    <row r="25" spans="1:31" s="14" customFormat="1" x14ac:dyDescent="0.25">
      <c r="A25" s="7"/>
      <c r="B25" s="128" t="s">
        <v>65</v>
      </c>
      <c r="C25" s="129"/>
      <c r="D25" s="130" t="s">
        <v>44</v>
      </c>
      <c r="E25" s="57"/>
      <c r="F25" s="8">
        <f>MATCH($D25,FAC_TOTALS_APTA!$A$2:$BR$2,)</f>
        <v>30</v>
      </c>
      <c r="G25" s="132">
        <f>VLOOKUP(G11,FAC_TOTALS_APTA!$A$4:$BR$126,$F25,FALSE)</f>
        <v>0</v>
      </c>
      <c r="H25" s="132">
        <f>VLOOKUP(H11,FAC_TOTALS_APTA!$A$4:$BR$126,$F25,FALSE)</f>
        <v>0.535820345896039</v>
      </c>
      <c r="I25" s="37" t="str">
        <f t="shared" si="1"/>
        <v>-</v>
      </c>
      <c r="J25" s="38" t="str">
        <f t="shared" si="2"/>
        <v/>
      </c>
      <c r="K25" s="38" t="str">
        <f t="shared" si="3"/>
        <v>scooter_flag_FAC</v>
      </c>
      <c r="L25" s="8">
        <f>MATCH($K25,FAC_TOTALS_APTA!$A$2:$BP$2,)</f>
        <v>49</v>
      </c>
      <c r="M25" s="39">
        <f>IF(M11=0,0,VLOOKUP(M11,FAC_TOTALS_APTA!$A$4:$BR$126,$L25,FALSE))</f>
        <v>0</v>
      </c>
      <c r="N25" s="39">
        <f>IF(N11=0,0,VLOOKUP(N11,FAC_TOTALS_APTA!$A$4:$BR$126,$L25,FALSE))</f>
        <v>0</v>
      </c>
      <c r="O25" s="39">
        <f>IF(O11=0,0,VLOOKUP(O11,FAC_TOTALS_APTA!$A$4:$BR$126,$L25,FALSE))</f>
        <v>0</v>
      </c>
      <c r="P25" s="39">
        <f>IF(P11=0,0,VLOOKUP(P11,FAC_TOTALS_APTA!$A$4:$BR$126,$L25,FALSE))</f>
        <v>0</v>
      </c>
      <c r="Q25" s="39">
        <f>IF(Q11=0,0,VLOOKUP(Q11,FAC_TOTALS_APTA!$A$4:$BR$126,$L25,FALSE))</f>
        <v>0</v>
      </c>
      <c r="R25" s="39">
        <f>IF(R11=0,0,VLOOKUP(R11,FAC_TOTALS_APTA!$A$4:$BR$126,$L25,FALSE))</f>
        <v>-34426320.8353948</v>
      </c>
      <c r="S25" s="39">
        <f>IF(S11=0,0,VLOOKUP(S11,FAC_TOTALS_APTA!$A$4:$BR$126,$L25,FALSE))</f>
        <v>0</v>
      </c>
      <c r="T25" s="39">
        <f>IF(T11=0,0,VLOOKUP(T11,FAC_TOTALS_APTA!$A$4:$BR$126,$L25,FALSE))</f>
        <v>0</v>
      </c>
      <c r="U25" s="39">
        <f>IF(U11=0,0,VLOOKUP(U11,FAC_TOTALS_APTA!$A$4:$BR$126,$L25,FALSE))</f>
        <v>0</v>
      </c>
      <c r="V25" s="39">
        <f>IF(V11=0,0,VLOOKUP(V11,FAC_TOTALS_APTA!$A$4:$BR$126,$L25,FALSE))</f>
        <v>0</v>
      </c>
      <c r="W25" s="39">
        <f>IF(W11=0,0,VLOOKUP(W11,FAC_TOTALS_APTA!$A$4:$BR$126,$L25,FALSE))</f>
        <v>0</v>
      </c>
      <c r="X25" s="39">
        <f>IF(X11=0,0,VLOOKUP(X11,FAC_TOTALS_APTA!$A$4:$BR$126,$L25,FALSE))</f>
        <v>0</v>
      </c>
      <c r="Y25" s="39">
        <f>IF(Y11=0,0,VLOOKUP(Y11,FAC_TOTALS_APTA!$A$4:$BR$126,$L25,FALSE))</f>
        <v>0</v>
      </c>
      <c r="Z25" s="39">
        <f>IF(Z11=0,0,VLOOKUP(Z11,FAC_TOTALS_APTA!$A$4:$BR$126,$L25,FALSE))</f>
        <v>0</v>
      </c>
      <c r="AA25" s="39">
        <f>IF(AA11=0,0,VLOOKUP(AA11,FAC_TOTALS_APTA!$A$4:$BR$126,$L25,FALSE))</f>
        <v>0</v>
      </c>
      <c r="AB25" s="39">
        <f>IF(AB11=0,0,VLOOKUP(AB11,FAC_TOTALS_APTA!$A$4:$BR$126,$L25,FALSE))</f>
        <v>0</v>
      </c>
      <c r="AC25" s="40">
        <f t="shared" si="4"/>
        <v>-34426320.8353948</v>
      </c>
      <c r="AD25" s="41">
        <f>AC25/G27</f>
        <v>-1.3369767468760773E-2</v>
      </c>
      <c r="AE25" s="7"/>
    </row>
    <row r="26" spans="1:31" s="14" customFormat="1" x14ac:dyDescent="0.25">
      <c r="A26" s="7"/>
      <c r="B26" s="138" t="s">
        <v>53</v>
      </c>
      <c r="C26" s="139"/>
      <c r="D26" s="138" t="s">
        <v>45</v>
      </c>
      <c r="E26" s="44"/>
      <c r="F26" s="45"/>
      <c r="G26" s="142"/>
      <c r="H26" s="142"/>
      <c r="I26" s="47"/>
      <c r="J26" s="48"/>
      <c r="K26" s="48" t="str">
        <f t="shared" ref="K26" si="5">CONCATENATE(D26,J26,"_FAC")</f>
        <v>New_Reporter_FAC</v>
      </c>
      <c r="L26" s="45">
        <f>MATCH($K26,FAC_TOTALS_APTA!$A$2:$BP$2,)</f>
        <v>53</v>
      </c>
      <c r="M26" s="46">
        <f>IF(M11=0,0,VLOOKUP(M11,FAC_TOTALS_APTA!$A$4:$BR$126,$L26,FALSE))</f>
        <v>0</v>
      </c>
      <c r="N26" s="46">
        <f>IF(N11=0,0,VLOOKUP(N11,FAC_TOTALS_APTA!$A$4:$BR$126,$L26,FALSE))</f>
        <v>0</v>
      </c>
      <c r="O26" s="46">
        <f>IF(O11=0,0,VLOOKUP(O11,FAC_TOTALS_APTA!$A$4:$BR$126,$L26,FALSE))</f>
        <v>0</v>
      </c>
      <c r="P26" s="46">
        <f>IF(P11=0,0,VLOOKUP(P11,FAC_TOTALS_APTA!$A$4:$BR$126,$L26,FALSE))</f>
        <v>0</v>
      </c>
      <c r="Q26" s="46">
        <f>IF(Q11=0,0,VLOOKUP(Q11,FAC_TOTALS_APTA!$A$4:$BR$126,$L26,FALSE))</f>
        <v>0</v>
      </c>
      <c r="R26" s="46">
        <f>IF(R11=0,0,VLOOKUP(R11,FAC_TOTALS_APTA!$A$4:$BR$126,$L26,FALSE))</f>
        <v>0</v>
      </c>
      <c r="S26" s="46">
        <f>IF(S11=0,0,VLOOKUP(S11,FAC_TOTALS_APTA!$A$4:$BR$126,$L26,FALSE))</f>
        <v>0</v>
      </c>
      <c r="T26" s="46">
        <f>IF(T11=0,0,VLOOKUP(T11,FAC_TOTALS_APTA!$A$4:$BR$126,$L26,FALSE))</f>
        <v>0</v>
      </c>
      <c r="U26" s="46">
        <f>IF(U11=0,0,VLOOKUP(U11,FAC_TOTALS_APTA!$A$4:$BR$126,$L26,FALSE))</f>
        <v>0</v>
      </c>
      <c r="V26" s="46">
        <f>IF(V11=0,0,VLOOKUP(V11,FAC_TOTALS_APTA!$A$4:$BR$126,$L26,FALSE))</f>
        <v>0</v>
      </c>
      <c r="W26" s="46">
        <f>IF(W11=0,0,VLOOKUP(W11,FAC_TOTALS_APTA!$A$4:$BR$126,$L26,FALSE))</f>
        <v>0</v>
      </c>
      <c r="X26" s="46">
        <f>IF(X11=0,0,VLOOKUP(X11,FAC_TOTALS_APTA!$A$4:$BR$126,$L26,FALSE))</f>
        <v>0</v>
      </c>
      <c r="Y26" s="46">
        <f>IF(Y11=0,0,VLOOKUP(Y11,FAC_TOTALS_APTA!$A$4:$BR$126,$L26,FALSE))</f>
        <v>0</v>
      </c>
      <c r="Z26" s="46">
        <f>IF(Z11=0,0,VLOOKUP(Z11,FAC_TOTALS_APTA!$A$4:$BR$126,$L26,FALSE))</f>
        <v>0</v>
      </c>
      <c r="AA26" s="46">
        <f>IF(AA11=0,0,VLOOKUP(AA11,FAC_TOTALS_APTA!$A$4:$BR$126,$L26,FALSE))</f>
        <v>0</v>
      </c>
      <c r="AB26" s="46">
        <f>IF(AB11=0,0,VLOOKUP(AB11,FAC_TOTALS_APTA!$A$4:$BR$126,$L26,FALSE))</f>
        <v>0</v>
      </c>
      <c r="AC26" s="49">
        <f>SUM(M26:AB26)</f>
        <v>0</v>
      </c>
      <c r="AD26" s="50">
        <f>AC26/G28</f>
        <v>0</v>
      </c>
      <c r="AE26" s="7"/>
    </row>
    <row r="27" spans="1:31" s="106" customFormat="1" x14ac:dyDescent="0.25">
      <c r="A27" s="105"/>
      <c r="B27" s="116" t="s">
        <v>66</v>
      </c>
      <c r="C27" s="117"/>
      <c r="D27" s="105" t="s">
        <v>6</v>
      </c>
      <c r="E27" s="56"/>
      <c r="F27" s="7">
        <f>MATCH($D27,FAC_TOTALS_APTA!$A$2:$BP$2,)</f>
        <v>10</v>
      </c>
      <c r="G27" s="118">
        <f>VLOOKUP(G11,FAC_TOTALS_APTA!$A$4:$BR$126,$F27,FALSE)</f>
        <v>2574937889.9695802</v>
      </c>
      <c r="H27" s="118">
        <f>VLOOKUP(H11,FAC_TOTALS_APTA!$A$4:$BP$126,$F27,FALSE)</f>
        <v>2186422791.8604798</v>
      </c>
      <c r="I27" s="113">
        <f t="shared" ref="I27:I28" si="6">H27/G27-1</f>
        <v>-0.15088328911641835</v>
      </c>
      <c r="J27" s="32"/>
      <c r="K27" s="32"/>
      <c r="L27" s="7"/>
      <c r="M27" s="30">
        <f t="shared" ref="M27:AB27" si="7">SUM(M13:M20)</f>
        <v>22956428.860162854</v>
      </c>
      <c r="N27" s="30">
        <f t="shared" si="7"/>
        <v>7974226.8595075998</v>
      </c>
      <c r="O27" s="30">
        <f t="shared" si="7"/>
        <v>15580300.327974811</v>
      </c>
      <c r="P27" s="30">
        <f t="shared" si="7"/>
        <v>17819855.46843347</v>
      </c>
      <c r="Q27" s="30">
        <f t="shared" si="7"/>
        <v>24439002.8303947</v>
      </c>
      <c r="R27" s="30">
        <f t="shared" si="7"/>
        <v>18763706.760817602</v>
      </c>
      <c r="S27" s="30">
        <f t="shared" si="7"/>
        <v>0</v>
      </c>
      <c r="T27" s="30">
        <f t="shared" si="7"/>
        <v>0</v>
      </c>
      <c r="U27" s="30">
        <f t="shared" si="7"/>
        <v>0</v>
      </c>
      <c r="V27" s="30">
        <f t="shared" si="7"/>
        <v>0</v>
      </c>
      <c r="W27" s="30">
        <f t="shared" si="7"/>
        <v>0</v>
      </c>
      <c r="X27" s="30">
        <f t="shared" si="7"/>
        <v>0</v>
      </c>
      <c r="Y27" s="30">
        <f t="shared" si="7"/>
        <v>0</v>
      </c>
      <c r="Z27" s="30">
        <f t="shared" si="7"/>
        <v>0</v>
      </c>
      <c r="AA27" s="30">
        <f t="shared" si="7"/>
        <v>0</v>
      </c>
      <c r="AB27" s="30">
        <f t="shared" si="7"/>
        <v>0</v>
      </c>
      <c r="AC27" s="33">
        <f>H27-G27</f>
        <v>-388515098.10910034</v>
      </c>
      <c r="AD27" s="34">
        <f>I27</f>
        <v>-0.15088328911641835</v>
      </c>
      <c r="AE27" s="105"/>
    </row>
    <row r="28" spans="1:31" ht="13.5" thickBot="1" x14ac:dyDescent="0.3">
      <c r="B28" s="148" t="s">
        <v>50</v>
      </c>
      <c r="C28" s="149"/>
      <c r="D28" s="149" t="s">
        <v>4</v>
      </c>
      <c r="E28" s="24"/>
      <c r="F28" s="24">
        <f>MATCH($D28,FAC_TOTALS_APTA!$A$2:$BP$2,)</f>
        <v>8</v>
      </c>
      <c r="G28" s="115">
        <f>VLOOKUP(G11,FAC_TOTALS_APTA!$A$4:$BP$126,$F28,FALSE)</f>
        <v>2541057030.99999</v>
      </c>
      <c r="H28" s="115">
        <f>VLOOKUP(H11,FAC_TOTALS_APTA!$A$4:$BP$126,$F28,FALSE)</f>
        <v>2176386603</v>
      </c>
      <c r="I28" s="114">
        <f t="shared" si="6"/>
        <v>-0.14351131184823507</v>
      </c>
      <c r="J28" s="51"/>
      <c r="K28" s="5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2">
        <f>H28-G28</f>
        <v>-364670427.99998999</v>
      </c>
      <c r="AD28" s="53">
        <f>I28</f>
        <v>-0.14351131184823507</v>
      </c>
    </row>
    <row r="29" spans="1:31" ht="14.25" thickTop="1" thickBot="1" x14ac:dyDescent="0.3">
      <c r="B29" s="154" t="s">
        <v>67</v>
      </c>
      <c r="C29" s="155"/>
      <c r="D29" s="155"/>
      <c r="E29" s="60"/>
      <c r="F29" s="59"/>
      <c r="G29" s="155"/>
      <c r="H29" s="155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3">
        <f>AD28-AD27</f>
        <v>7.3719772681832829E-3</v>
      </c>
    </row>
    <row r="30" spans="1:31" ht="13.5" thickTop="1" x14ac:dyDescent="0.25"/>
    <row r="31" spans="1:31" s="11" customFormat="1" x14ac:dyDescent="0.25">
      <c r="B31" s="19" t="s">
        <v>25</v>
      </c>
      <c r="E31" s="7"/>
      <c r="G31" s="107"/>
      <c r="H31" s="10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07"/>
      <c r="H32" s="107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0" x14ac:dyDescent="0.25">
      <c r="B33" s="16"/>
      <c r="C33" s="17"/>
      <c r="D33" s="11"/>
      <c r="E33" s="7"/>
      <c r="F33" s="11"/>
      <c r="G33" s="107"/>
      <c r="H33" s="107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0" x14ac:dyDescent="0.25">
      <c r="B34" s="19" t="s">
        <v>26</v>
      </c>
      <c r="C34" s="20">
        <v>0</v>
      </c>
      <c r="D34" s="11"/>
      <c r="E34" s="7"/>
      <c r="F34" s="11"/>
      <c r="G34" s="107"/>
      <c r="H34" s="107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0" ht="13.5" thickBot="1" x14ac:dyDescent="0.3">
      <c r="B35" s="21" t="s">
        <v>33</v>
      </c>
      <c r="C35" s="22">
        <v>2</v>
      </c>
      <c r="D35" s="23"/>
      <c r="E35" s="24"/>
      <c r="F35" s="23"/>
      <c r="G35" s="158"/>
      <c r="H35" s="158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2:30" ht="13.5" thickTop="1" x14ac:dyDescent="0.25">
      <c r="B36" s="62"/>
      <c r="C36" s="63"/>
      <c r="D36" s="63"/>
      <c r="E36" s="63"/>
      <c r="F36" s="63"/>
      <c r="G36" s="171" t="s">
        <v>51</v>
      </c>
      <c r="H36" s="171"/>
      <c r="I36" s="171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171" t="s">
        <v>55</v>
      </c>
      <c r="AD36" s="171"/>
    </row>
    <row r="37" spans="2:30" x14ac:dyDescent="0.25">
      <c r="B37" s="9" t="s">
        <v>18</v>
      </c>
      <c r="C37" s="28" t="s">
        <v>19</v>
      </c>
      <c r="D37" s="8" t="s">
        <v>20</v>
      </c>
      <c r="E37" s="8"/>
      <c r="F37" s="8"/>
      <c r="G37" s="129">
        <f>$C$1</f>
        <v>2012</v>
      </c>
      <c r="H37" s="129">
        <f>$C$2</f>
        <v>2018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2:30" ht="12.95" hidden="1" customHeight="1" x14ac:dyDescent="0.25">
      <c r="B38" s="26"/>
      <c r="C38" s="29"/>
      <c r="D38" s="7"/>
      <c r="E38" s="7"/>
      <c r="F38" s="7"/>
      <c r="G38" s="105"/>
      <c r="H38" s="105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2:30" ht="12.95" hidden="1" customHeight="1" x14ac:dyDescent="0.25">
      <c r="B39" s="26"/>
      <c r="C39" s="29"/>
      <c r="D39" s="7"/>
      <c r="E39" s="7"/>
      <c r="F39" s="7"/>
      <c r="G39" s="105" t="str">
        <f>CONCATENATE($C34,"_",$C35,"_",G37)</f>
        <v>0_2_2012</v>
      </c>
      <c r="H39" s="105" t="str">
        <f>CONCATENATE($C34,"_",$C35,"_",H37)</f>
        <v>0_2_2018</v>
      </c>
      <c r="I39" s="29"/>
      <c r="J39" s="7"/>
      <c r="K39" s="7"/>
      <c r="L39" s="7"/>
      <c r="M39" s="7" t="str">
        <f>IF($G37+M38&gt;$H37,0,CONCATENATE($C34,"_",$C35,"_",$G37+M38))</f>
        <v>0_2_2013</v>
      </c>
      <c r="N39" s="7" t="str">
        <f t="shared" ref="N39:AB39" si="8">IF($G37+N38&gt;$H37,0,CONCATENATE($C34,"_",$C35,"_",$G37+N38))</f>
        <v>0_2_2014</v>
      </c>
      <c r="O39" s="7" t="str">
        <f t="shared" si="8"/>
        <v>0_2_2015</v>
      </c>
      <c r="P39" s="7" t="str">
        <f t="shared" si="8"/>
        <v>0_2_2016</v>
      </c>
      <c r="Q39" s="7" t="str">
        <f t="shared" si="8"/>
        <v>0_2_2017</v>
      </c>
      <c r="R39" s="7" t="str">
        <f t="shared" si="8"/>
        <v>0_2_2018</v>
      </c>
      <c r="S39" s="7">
        <f t="shared" si="8"/>
        <v>0</v>
      </c>
      <c r="T39" s="7">
        <f t="shared" si="8"/>
        <v>0</v>
      </c>
      <c r="U39" s="7">
        <f t="shared" si="8"/>
        <v>0</v>
      </c>
      <c r="V39" s="7">
        <f t="shared" si="8"/>
        <v>0</v>
      </c>
      <c r="W39" s="7">
        <f t="shared" si="8"/>
        <v>0</v>
      </c>
      <c r="X39" s="7">
        <f t="shared" si="8"/>
        <v>0</v>
      </c>
      <c r="Y39" s="7">
        <f t="shared" si="8"/>
        <v>0</v>
      </c>
      <c r="Z39" s="7">
        <f t="shared" si="8"/>
        <v>0</v>
      </c>
      <c r="AA39" s="7">
        <f t="shared" si="8"/>
        <v>0</v>
      </c>
      <c r="AB39" s="7">
        <f t="shared" si="8"/>
        <v>0</v>
      </c>
      <c r="AC39" s="7"/>
      <c r="AD39" s="7"/>
    </row>
    <row r="40" spans="2:30" ht="12.95" hidden="1" customHeight="1" x14ac:dyDescent="0.25">
      <c r="B40" s="26"/>
      <c r="C40" s="29"/>
      <c r="D40" s="7"/>
      <c r="E40" s="7"/>
      <c r="F40" s="7" t="s">
        <v>23</v>
      </c>
      <c r="G40" s="118"/>
      <c r="H40" s="118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26" t="s">
        <v>31</v>
      </c>
      <c r="C41" s="29" t="s">
        <v>21</v>
      </c>
      <c r="D41" s="105" t="s">
        <v>95</v>
      </c>
      <c r="E41" s="56"/>
      <c r="F41" s="7">
        <f>MATCH($D41,FAC_TOTALS_APTA!$A$2:$BR$2,)</f>
        <v>13</v>
      </c>
      <c r="G41" s="118">
        <f>VLOOKUP(G39,FAC_TOTALS_APTA!$A$4:$BR$126,$F41,FALSE)</f>
        <v>11264859.978528</v>
      </c>
      <c r="H41" s="118">
        <f>VLOOKUP(H39,FAC_TOTALS_APTA!$A$4:$BR$126,$F41,FALSE)</f>
        <v>12605880.249967899</v>
      </c>
      <c r="I41" s="31">
        <f>IFERROR(H41/G41-1,"-")</f>
        <v>0.11904455749969589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MATCH($K41,FAC_TOTALS_APTA!$A$2:$BP$2,)</f>
        <v>32</v>
      </c>
      <c r="M41" s="30">
        <f>IF(M39=0,0,VLOOKUP(M39,FAC_TOTALS_APTA!$A$4:$BR$126,$L41,FALSE))</f>
        <v>2972657.0425054799</v>
      </c>
      <c r="N41" s="30">
        <f>IF(N39=0,0,VLOOKUP(N39,FAC_TOTALS_APTA!$A$4:$BR$126,$L41,FALSE))</f>
        <v>6765533.9324494004</v>
      </c>
      <c r="O41" s="30">
        <f>IF(O39=0,0,VLOOKUP(O39,FAC_TOTALS_APTA!$A$4:$BR$126,$L41,FALSE))</f>
        <v>13203895.4094864</v>
      </c>
      <c r="P41" s="30">
        <f>IF(P39=0,0,VLOOKUP(P39,FAC_TOTALS_APTA!$A$4:$BR$126,$L41,FALSE))</f>
        <v>12783838.7425704</v>
      </c>
      <c r="Q41" s="30">
        <f>IF(Q39=0,0,VLOOKUP(Q39,FAC_TOTALS_APTA!$A$4:$BR$126,$L41,FALSE))</f>
        <v>3909183.0947018499</v>
      </c>
      <c r="R41" s="30">
        <f>IF(R39=0,0,VLOOKUP(R39,FAC_TOTALS_APTA!$A$4:$BR$126,$L41,FALSE))</f>
        <v>7231662.4641962703</v>
      </c>
      <c r="S41" s="30">
        <f>IF(S39=0,0,VLOOKUP(S39,FAC_TOTALS_APTA!$A$4:$BR$126,$L41,FALSE))</f>
        <v>0</v>
      </c>
      <c r="T41" s="30">
        <f>IF(T39=0,0,VLOOKUP(T39,FAC_TOTALS_APTA!$A$4:$BR$126,$L41,FALSE))</f>
        <v>0</v>
      </c>
      <c r="U41" s="30">
        <f>IF(U39=0,0,VLOOKUP(U39,FAC_TOTALS_APTA!$A$4:$BR$126,$L41,FALSE))</f>
        <v>0</v>
      </c>
      <c r="V41" s="30">
        <f>IF(V39=0,0,VLOOKUP(V39,FAC_TOTALS_APTA!$A$4:$BR$126,$L41,FALSE))</f>
        <v>0</v>
      </c>
      <c r="W41" s="30">
        <f>IF(W39=0,0,VLOOKUP(W39,FAC_TOTALS_APTA!$A$4:$BR$126,$L41,FALSE))</f>
        <v>0</v>
      </c>
      <c r="X41" s="30">
        <f>IF(X39=0,0,VLOOKUP(X39,FAC_TOTALS_APTA!$A$4:$BR$126,$L41,FALSE))</f>
        <v>0</v>
      </c>
      <c r="Y41" s="30">
        <f>IF(Y39=0,0,VLOOKUP(Y39,FAC_TOTALS_APTA!$A$4:$BR$126,$L41,FALSE))</f>
        <v>0</v>
      </c>
      <c r="Z41" s="30">
        <f>IF(Z39=0,0,VLOOKUP(Z39,FAC_TOTALS_APTA!$A$4:$BR$126,$L41,FALSE))</f>
        <v>0</v>
      </c>
      <c r="AA41" s="30">
        <f>IF(AA39=0,0,VLOOKUP(AA39,FAC_TOTALS_APTA!$A$4:$BR$126,$L41,FALSE))</f>
        <v>0</v>
      </c>
      <c r="AB41" s="30">
        <f>IF(AB39=0,0,VLOOKUP(AB39,FAC_TOTALS_APTA!$A$4:$BR$126,$L41,FALSE))</f>
        <v>0</v>
      </c>
      <c r="AC41" s="33">
        <f>SUM(M41:AB41)</f>
        <v>46866770.6859098</v>
      </c>
      <c r="AD41" s="34">
        <f>AC41/G55</f>
        <v>4.9218483849329607E-2</v>
      </c>
    </row>
    <row r="42" spans="2:30" x14ac:dyDescent="0.25">
      <c r="B42" s="26" t="s">
        <v>52</v>
      </c>
      <c r="C42" s="29" t="s">
        <v>21</v>
      </c>
      <c r="D42" s="105" t="s">
        <v>79</v>
      </c>
      <c r="E42" s="56"/>
      <c r="F42" s="7">
        <f>MATCH($D42,FAC_TOTALS_APTA!$A$2:$BR$2,)</f>
        <v>15</v>
      </c>
      <c r="G42" s="124">
        <f>VLOOKUP(G39,FAC_TOTALS_APTA!$A$4:$BR$126,$F42,FALSE)</f>
        <v>0.99257439422925597</v>
      </c>
      <c r="H42" s="124">
        <f>VLOOKUP(H39,FAC_TOTALS_APTA!$A$4:$BR$126,$F42,FALSE)</f>
        <v>1.0085579264681701</v>
      </c>
      <c r="I42" s="31">
        <f t="shared" ref="I42:I53" si="9">IFERROR(H42/G42-1,"-")</f>
        <v>1.6103107567393415E-2</v>
      </c>
      <c r="J42" s="32" t="str">
        <f t="shared" ref="J42:J53" si="10">IF(C42="Log","_log","")</f>
        <v>_log</v>
      </c>
      <c r="K42" s="32" t="str">
        <f t="shared" ref="K42:K54" si="11">CONCATENATE(D42,J42,"_FAC")</f>
        <v>FARE_per_UPT_cleaned_2018_MIDLOW_log_FAC</v>
      </c>
      <c r="L42" s="7">
        <f>MATCH($K42,FAC_TOTALS_APTA!$A$2:$BP$2,)</f>
        <v>34</v>
      </c>
      <c r="M42" s="30">
        <f>IF(M39=0,0,VLOOKUP(M39,FAC_TOTALS_APTA!$A$4:$BR$126,$L42,FALSE))</f>
        <v>-7798267.5788602</v>
      </c>
      <c r="N42" s="30">
        <f>IF(N39=0,0,VLOOKUP(N39,FAC_TOTALS_APTA!$A$4:$BR$126,$L42,FALSE))</f>
        <v>3482300.1014947402</v>
      </c>
      <c r="O42" s="30">
        <f>IF(O39=0,0,VLOOKUP(O39,FAC_TOTALS_APTA!$A$4:$BR$126,$L42,FALSE))</f>
        <v>-1947129.3402116201</v>
      </c>
      <c r="P42" s="30">
        <f>IF(P39=0,0,VLOOKUP(P39,FAC_TOTALS_APTA!$A$4:$BR$126,$L42,FALSE))</f>
        <v>-3581727.8929074202</v>
      </c>
      <c r="Q42" s="30">
        <f>IF(Q39=0,0,VLOOKUP(Q39,FAC_TOTALS_APTA!$A$4:$BR$126,$L42,FALSE))</f>
        <v>2794720.6351386998</v>
      </c>
      <c r="R42" s="30">
        <f>IF(R39=0,0,VLOOKUP(R39,FAC_TOTALS_APTA!$A$4:$BR$126,$L42,FALSE))</f>
        <v>3759594.6084189801</v>
      </c>
      <c r="S42" s="30">
        <f>IF(S39=0,0,VLOOKUP(S39,FAC_TOTALS_APTA!$A$4:$BR$126,$L42,FALSE))</f>
        <v>0</v>
      </c>
      <c r="T42" s="30">
        <f>IF(T39=0,0,VLOOKUP(T39,FAC_TOTALS_APTA!$A$4:$BR$126,$L42,FALSE))</f>
        <v>0</v>
      </c>
      <c r="U42" s="30">
        <f>IF(U39=0,0,VLOOKUP(U39,FAC_TOTALS_APTA!$A$4:$BR$126,$L42,FALSE))</f>
        <v>0</v>
      </c>
      <c r="V42" s="30">
        <f>IF(V39=0,0,VLOOKUP(V39,FAC_TOTALS_APTA!$A$4:$BR$126,$L42,FALSE))</f>
        <v>0</v>
      </c>
      <c r="W42" s="30">
        <f>IF(W39=0,0,VLOOKUP(W39,FAC_TOTALS_APTA!$A$4:$BR$126,$L42,FALSE))</f>
        <v>0</v>
      </c>
      <c r="X42" s="30">
        <f>IF(X39=0,0,VLOOKUP(X39,FAC_TOTALS_APTA!$A$4:$BR$126,$L42,FALSE))</f>
        <v>0</v>
      </c>
      <c r="Y42" s="30">
        <f>IF(Y39=0,0,VLOOKUP(Y39,FAC_TOTALS_APTA!$A$4:$BR$126,$L42,FALSE))</f>
        <v>0</v>
      </c>
      <c r="Z42" s="30">
        <f>IF(Z39=0,0,VLOOKUP(Z39,FAC_TOTALS_APTA!$A$4:$BR$126,$L42,FALSE))</f>
        <v>0</v>
      </c>
      <c r="AA42" s="30">
        <f>IF(AA39=0,0,VLOOKUP(AA39,FAC_TOTALS_APTA!$A$4:$BR$126,$L42,FALSE))</f>
        <v>0</v>
      </c>
      <c r="AB42" s="30">
        <f>IF(AB39=0,0,VLOOKUP(AB39,FAC_TOTALS_APTA!$A$4:$BR$126,$L42,FALSE))</f>
        <v>0</v>
      </c>
      <c r="AC42" s="33">
        <f t="shared" ref="AC42:AC53" si="12">SUM(M42:AB42)</f>
        <v>-3290509.466926821</v>
      </c>
      <c r="AD42" s="34">
        <f>AC42/G55</f>
        <v>-3.455622921821971E-3</v>
      </c>
    </row>
    <row r="43" spans="2:30" x14ac:dyDescent="0.25">
      <c r="B43" s="116" t="s">
        <v>90</v>
      </c>
      <c r="C43" s="117"/>
      <c r="D43" s="105" t="s">
        <v>81</v>
      </c>
      <c r="E43" s="119"/>
      <c r="F43" s="105">
        <f>MATCH($D43,FAC_TOTALS_APTA!$A$2:$BR$2,)</f>
        <v>24</v>
      </c>
      <c r="G43" s="118">
        <f>VLOOKUP(G39,FAC_TOTALS_APTA!$A$4:$BR$126,$F43,FALSE)</f>
        <v>0</v>
      </c>
      <c r="H43" s="118">
        <f>VLOOKUP(H39,FAC_TOTALS_APTA!$A$4:$BR$126,$F43,FALSE)</f>
        <v>2.9190098907668102E-2</v>
      </c>
      <c r="I43" s="120" t="str">
        <f>IFERROR(H43/G43-1,"-")</f>
        <v>-</v>
      </c>
      <c r="J43" s="121" t="str">
        <f t="shared" si="10"/>
        <v/>
      </c>
      <c r="K43" s="121" t="str">
        <f t="shared" si="11"/>
        <v>RESTRUCTURE_FAC</v>
      </c>
      <c r="L43" s="105">
        <f>MATCH($K43,FAC_TOTALS_APTA!$A$2:$BP$2,)</f>
        <v>43</v>
      </c>
      <c r="M43" s="118">
        <f>IF(M39=0,0,VLOOKUP(M39,FAC_TOTALS_APTA!$A$4:$BR$126,$L43,FALSE))</f>
        <v>0</v>
      </c>
      <c r="N43" s="118">
        <f>IF(N39=0,0,VLOOKUP(N39,FAC_TOTALS_APTA!$A$4:$BR$126,$L43,FALSE))</f>
        <v>0</v>
      </c>
      <c r="O43" s="118">
        <f>IF(O39=0,0,VLOOKUP(O39,FAC_TOTALS_APTA!$A$4:$BR$126,$L43,FALSE))</f>
        <v>407873.55540710699</v>
      </c>
      <c r="P43" s="118">
        <f>IF(P39=0,0,VLOOKUP(P39,FAC_TOTALS_APTA!$A$4:$BR$126,$L43,FALSE))</f>
        <v>0</v>
      </c>
      <c r="Q43" s="118">
        <f>IF(Q39=0,0,VLOOKUP(Q39,FAC_TOTALS_APTA!$A$4:$BR$126,$L43,FALSE))</f>
        <v>335609.17656773003</v>
      </c>
      <c r="R43" s="118">
        <f>IF(R39=0,0,VLOOKUP(R39,FAC_TOTALS_APTA!$A$4:$BR$126,$L43,FALSE))</f>
        <v>332933.44879236299</v>
      </c>
      <c r="S43" s="118">
        <f>IF(S39=0,0,VLOOKUP(S39,FAC_TOTALS_APTA!$A$4:$BR$126,$L43,FALSE))</f>
        <v>0</v>
      </c>
      <c r="T43" s="118">
        <f>IF(T39=0,0,VLOOKUP(T39,FAC_TOTALS_APTA!$A$4:$BR$126,$L43,FALSE))</f>
        <v>0</v>
      </c>
      <c r="U43" s="118">
        <f>IF(U39=0,0,VLOOKUP(U39,FAC_TOTALS_APTA!$A$4:$BR$126,$L43,FALSE))</f>
        <v>0</v>
      </c>
      <c r="V43" s="118">
        <f>IF(V39=0,0,VLOOKUP(V39,FAC_TOTALS_APTA!$A$4:$BR$126,$L43,FALSE))</f>
        <v>0</v>
      </c>
      <c r="W43" s="118">
        <f>IF(W39=0,0,VLOOKUP(W39,FAC_TOTALS_APTA!$A$4:$BR$126,$L43,FALSE))</f>
        <v>0</v>
      </c>
      <c r="X43" s="118">
        <f>IF(X39=0,0,VLOOKUP(X39,FAC_TOTALS_APTA!$A$4:$BR$126,$L43,FALSE))</f>
        <v>0</v>
      </c>
      <c r="Y43" s="118">
        <f>IF(Y39=0,0,VLOOKUP(Y39,FAC_TOTALS_APTA!$A$4:$BR$126,$L43,FALSE))</f>
        <v>0</v>
      </c>
      <c r="Z43" s="118">
        <f>IF(Z39=0,0,VLOOKUP(Z39,FAC_TOTALS_APTA!$A$4:$BR$126,$L43,FALSE))</f>
        <v>0</v>
      </c>
      <c r="AA43" s="118">
        <f>IF(AA39=0,0,VLOOKUP(AA39,FAC_TOTALS_APTA!$A$4:$BR$126,$L43,FALSE))</f>
        <v>0</v>
      </c>
      <c r="AB43" s="118">
        <f>IF(AB39=0,0,VLOOKUP(AB39,FAC_TOTALS_APTA!$A$4:$BR$126,$L43,FALSE))</f>
        <v>0</v>
      </c>
      <c r="AC43" s="122">
        <f t="shared" si="12"/>
        <v>1076416.1807672</v>
      </c>
      <c r="AD43" s="123">
        <f>AC43/G56</f>
        <v>1.1198477768639438E-3</v>
      </c>
    </row>
    <row r="44" spans="2:30" x14ac:dyDescent="0.25">
      <c r="B44" s="116" t="s">
        <v>93</v>
      </c>
      <c r="C44" s="117"/>
      <c r="D44" s="105" t="s">
        <v>80</v>
      </c>
      <c r="E44" s="119"/>
      <c r="F44" s="105">
        <f>MATCH($D44,FAC_TOTALS_APTA!$A$2:$BR$2,)</f>
        <v>23</v>
      </c>
      <c r="G44" s="118">
        <f>VLOOKUP(G39,FAC_TOTALS_APTA!$A$4:$BR$126,$F44,FALSE)</f>
        <v>0</v>
      </c>
      <c r="H44" s="118">
        <f>VLOOKUP(H39,FAC_TOTALS_APTA!$A$4:$BR$126,$F44,FALSE)</f>
        <v>0</v>
      </c>
      <c r="I44" s="120" t="str">
        <f>IFERROR(H44/G44-1,"-")</f>
        <v>-</v>
      </c>
      <c r="J44" s="121" t="str">
        <f t="shared" si="10"/>
        <v/>
      </c>
      <c r="K44" s="121" t="str">
        <f t="shared" si="11"/>
        <v>MAINTENANCE_WMATA_FAC</v>
      </c>
      <c r="L44" s="105">
        <f>MATCH($K44,FAC_TOTALS_APTA!$A$2:$BP$2,)</f>
        <v>42</v>
      </c>
      <c r="M44" s="118">
        <f>IF(M40=0,0,VLOOKUP(M40,FAC_TOTALS_APTA!$A$4:$BR$126,$L44,FALSE))</f>
        <v>0</v>
      </c>
      <c r="N44" s="118">
        <f>IF(N40=0,0,VLOOKUP(N40,FAC_TOTALS_APTA!$A$4:$BR$126,$L44,FALSE))</f>
        <v>0</v>
      </c>
      <c r="O44" s="118">
        <f>IF(O40=0,0,VLOOKUP(O40,FAC_TOTALS_APTA!$A$4:$BR$126,$L44,FALSE))</f>
        <v>0</v>
      </c>
      <c r="P44" s="118">
        <f>IF(P40=0,0,VLOOKUP(P40,FAC_TOTALS_APTA!$A$4:$BR$126,$L44,FALSE))</f>
        <v>0</v>
      </c>
      <c r="Q44" s="118">
        <f>IF(Q40=0,0,VLOOKUP(Q40,FAC_TOTALS_APTA!$A$4:$BR$126,$L44,FALSE))</f>
        <v>0</v>
      </c>
      <c r="R44" s="118">
        <f>IF(R40=0,0,VLOOKUP(R40,FAC_TOTALS_APTA!$A$4:$BR$126,$L44,FALSE))</f>
        <v>0</v>
      </c>
      <c r="S44" s="118">
        <f>IF(S40=0,0,VLOOKUP(S40,FAC_TOTALS_APTA!$A$4:$BR$126,$L44,FALSE))</f>
        <v>0</v>
      </c>
      <c r="T44" s="118">
        <f>IF(T40=0,0,VLOOKUP(T40,FAC_TOTALS_APTA!$A$4:$BR$126,$L44,FALSE))</f>
        <v>0</v>
      </c>
      <c r="U44" s="118">
        <f>IF(U40=0,0,VLOOKUP(U40,FAC_TOTALS_APTA!$A$4:$BR$126,$L44,FALSE))</f>
        <v>0</v>
      </c>
      <c r="V44" s="118">
        <f>IF(V40=0,0,VLOOKUP(V40,FAC_TOTALS_APTA!$A$4:$BR$126,$L44,FALSE))</f>
        <v>0</v>
      </c>
      <c r="W44" s="118">
        <f>IF(W40=0,0,VLOOKUP(W40,FAC_TOTALS_APTA!$A$4:$BR$126,$L44,FALSE))</f>
        <v>0</v>
      </c>
      <c r="X44" s="118">
        <f>IF(X40=0,0,VLOOKUP(X40,FAC_TOTALS_APTA!$A$4:$BR$126,$L44,FALSE))</f>
        <v>0</v>
      </c>
      <c r="Y44" s="118">
        <f>IF(Y40=0,0,VLOOKUP(Y40,FAC_TOTALS_APTA!$A$4:$BR$126,$L44,FALSE))</f>
        <v>0</v>
      </c>
      <c r="Z44" s="118">
        <f>IF(Z40=0,0,VLOOKUP(Z40,FAC_TOTALS_APTA!$A$4:$BR$126,$L44,FALSE))</f>
        <v>0</v>
      </c>
      <c r="AA44" s="118">
        <f>IF(AA40=0,0,VLOOKUP(AA40,FAC_TOTALS_APTA!$A$4:$BR$126,$L44,FALSE))</f>
        <v>0</v>
      </c>
      <c r="AB44" s="118">
        <f>IF(AB40=0,0,VLOOKUP(AB40,FAC_TOTALS_APTA!$A$4:$BR$126,$L44,FALSE))</f>
        <v>0</v>
      </c>
      <c r="AC44" s="122">
        <f t="shared" si="12"/>
        <v>0</v>
      </c>
      <c r="AD44" s="123">
        <f>AC44/G56</f>
        <v>0</v>
      </c>
    </row>
    <row r="45" spans="2:30" x14ac:dyDescent="0.25">
      <c r="B45" s="26" t="s">
        <v>48</v>
      </c>
      <c r="C45" s="29" t="s">
        <v>21</v>
      </c>
      <c r="D45" s="105" t="s">
        <v>8</v>
      </c>
      <c r="E45" s="56"/>
      <c r="F45" s="7">
        <f>MATCH($D45,FAC_TOTALS_APTA!$A$2:$BR$2,)</f>
        <v>16</v>
      </c>
      <c r="G45" s="118">
        <f>VLOOKUP(G39,FAC_TOTALS_APTA!$A$4:$BR$126,$F45,FALSE)</f>
        <v>2552570.2182420199</v>
      </c>
      <c r="H45" s="118">
        <f>VLOOKUP(H39,FAC_TOTALS_APTA!$A$4:$BR$126,$F45,FALSE)</f>
        <v>2755043.8205972002</v>
      </c>
      <c r="I45" s="31">
        <f t="shared" si="9"/>
        <v>7.9321462308145962E-2</v>
      </c>
      <c r="J45" s="32" t="str">
        <f t="shared" si="10"/>
        <v>_log</v>
      </c>
      <c r="K45" s="32" t="str">
        <f t="shared" si="11"/>
        <v>POP_EMP_log_FAC</v>
      </c>
      <c r="L45" s="7">
        <f>MATCH($K45,FAC_TOTALS_APTA!$A$2:$BP$2,)</f>
        <v>35</v>
      </c>
      <c r="M45" s="30">
        <f>IF(M39=0,0,VLOOKUP(M39,FAC_TOTALS_APTA!$A$4:$BR$126,$L45,FALSE))</f>
        <v>3599547.87092266</v>
      </c>
      <c r="N45" s="30">
        <f>IF(N39=0,0,VLOOKUP(N39,FAC_TOTALS_APTA!$A$4:$BR$126,$L45,FALSE))</f>
        <v>2726029.3091677502</v>
      </c>
      <c r="O45" s="30">
        <f>IF(O39=0,0,VLOOKUP(O39,FAC_TOTALS_APTA!$A$4:$BR$126,$L45,FALSE))</f>
        <v>2671191.88919535</v>
      </c>
      <c r="P45" s="30">
        <f>IF(P39=0,0,VLOOKUP(P39,FAC_TOTALS_APTA!$A$4:$BR$126,$L45,FALSE))</f>
        <v>2488118.20628931</v>
      </c>
      <c r="Q45" s="30">
        <f>IF(Q39=0,0,VLOOKUP(Q39,FAC_TOTALS_APTA!$A$4:$BR$126,$L45,FALSE))</f>
        <v>2522761.8118517501</v>
      </c>
      <c r="R45" s="30">
        <f>IF(R39=0,0,VLOOKUP(R39,FAC_TOTALS_APTA!$A$4:$BR$126,$L45,FALSE))</f>
        <v>2190429.2342267898</v>
      </c>
      <c r="S45" s="30">
        <f>IF(S39=0,0,VLOOKUP(S39,FAC_TOTALS_APTA!$A$4:$BR$126,$L45,FALSE))</f>
        <v>0</v>
      </c>
      <c r="T45" s="30">
        <f>IF(T39=0,0,VLOOKUP(T39,FAC_TOTALS_APTA!$A$4:$BR$126,$L45,FALSE))</f>
        <v>0</v>
      </c>
      <c r="U45" s="30">
        <f>IF(U39=0,0,VLOOKUP(U39,FAC_TOTALS_APTA!$A$4:$BR$126,$L45,FALSE))</f>
        <v>0</v>
      </c>
      <c r="V45" s="30">
        <f>IF(V39=0,0,VLOOKUP(V39,FAC_TOTALS_APTA!$A$4:$BR$126,$L45,FALSE))</f>
        <v>0</v>
      </c>
      <c r="W45" s="30">
        <f>IF(W39=0,0,VLOOKUP(W39,FAC_TOTALS_APTA!$A$4:$BR$126,$L45,FALSE))</f>
        <v>0</v>
      </c>
      <c r="X45" s="30">
        <f>IF(X39=0,0,VLOOKUP(X39,FAC_TOTALS_APTA!$A$4:$BR$126,$L45,FALSE))</f>
        <v>0</v>
      </c>
      <c r="Y45" s="30">
        <f>IF(Y39=0,0,VLOOKUP(Y39,FAC_TOTALS_APTA!$A$4:$BR$126,$L45,FALSE))</f>
        <v>0</v>
      </c>
      <c r="Z45" s="30">
        <f>IF(Z39=0,0,VLOOKUP(Z39,FAC_TOTALS_APTA!$A$4:$BR$126,$L45,FALSE))</f>
        <v>0</v>
      </c>
      <c r="AA45" s="30">
        <f>IF(AA39=0,0,VLOOKUP(AA39,FAC_TOTALS_APTA!$A$4:$BR$126,$L45,FALSE))</f>
        <v>0</v>
      </c>
      <c r="AB45" s="30">
        <f>IF(AB39=0,0,VLOOKUP(AB39,FAC_TOTALS_APTA!$A$4:$BR$126,$L45,FALSE))</f>
        <v>0</v>
      </c>
      <c r="AC45" s="33">
        <f t="shared" si="12"/>
        <v>16198078.321653612</v>
      </c>
      <c r="AD45" s="34">
        <f>AC45/G55</f>
        <v>1.7010876674380532E-2</v>
      </c>
    </row>
    <row r="46" spans="2:30" x14ac:dyDescent="0.25">
      <c r="B46" s="26" t="s">
        <v>74</v>
      </c>
      <c r="C46" s="29"/>
      <c r="D46" s="105" t="s">
        <v>73</v>
      </c>
      <c r="E46" s="56"/>
      <c r="F46" s="7">
        <f>MATCH($D46,FAC_TOTALS_APTA!$A$2:$BR$2,)</f>
        <v>17</v>
      </c>
      <c r="G46" s="124">
        <f>VLOOKUP(G39,FAC_TOTALS_APTA!$A$4:$BR$126,$F46,FALSE)</f>
        <v>0.33060451780988898</v>
      </c>
      <c r="H46" s="124">
        <f>VLOOKUP(H39,FAC_TOTALS_APTA!$A$4:$BR$126,$F46,FALSE)</f>
        <v>0.32665160783327502</v>
      </c>
      <c r="I46" s="31">
        <f t="shared" si="9"/>
        <v>-1.1956612095927355E-2</v>
      </c>
      <c r="J46" s="32" t="str">
        <f t="shared" si="10"/>
        <v/>
      </c>
      <c r="K46" s="32" t="str">
        <f t="shared" si="11"/>
        <v>TSD_POP_EMP_PCT_FAC</v>
      </c>
      <c r="L46" s="7">
        <f>MATCH($K46,FAC_TOTALS_APTA!$A$2:$BP$2,)</f>
        <v>36</v>
      </c>
      <c r="M46" s="30">
        <f>IF(M39=0,0,VLOOKUP(M39,FAC_TOTALS_APTA!$A$4:$BR$126,$L46,FALSE))</f>
        <v>-325919.28915802302</v>
      </c>
      <c r="N46" s="30">
        <f>IF(N39=0,0,VLOOKUP(N39,FAC_TOTALS_APTA!$A$4:$BR$126,$L46,FALSE))</f>
        <v>-585903.01665647805</v>
      </c>
      <c r="O46" s="30">
        <f>IF(O39=0,0,VLOOKUP(O39,FAC_TOTALS_APTA!$A$4:$BR$126,$L46,FALSE))</f>
        <v>349153.93361981702</v>
      </c>
      <c r="P46" s="30">
        <f>IF(P39=0,0,VLOOKUP(P39,FAC_TOTALS_APTA!$A$4:$BR$126,$L46,FALSE))</f>
        <v>-1333242.71980051</v>
      </c>
      <c r="Q46" s="30">
        <f>IF(Q39=0,0,VLOOKUP(Q39,FAC_TOTALS_APTA!$A$4:$BR$126,$L46,FALSE))</f>
        <v>-506629.879995253</v>
      </c>
      <c r="R46" s="30">
        <f>IF(R39=0,0,VLOOKUP(R39,FAC_TOTALS_APTA!$A$4:$BR$126,$L46,FALSE))</f>
        <v>706767.48647108895</v>
      </c>
      <c r="S46" s="30">
        <f>IF(S39=0,0,VLOOKUP(S39,FAC_TOTALS_APTA!$A$4:$BR$126,$L46,FALSE))</f>
        <v>0</v>
      </c>
      <c r="T46" s="30">
        <f>IF(T39=0,0,VLOOKUP(T39,FAC_TOTALS_APTA!$A$4:$BR$126,$L46,FALSE))</f>
        <v>0</v>
      </c>
      <c r="U46" s="30">
        <f>IF(U39=0,0,VLOOKUP(U39,FAC_TOTALS_APTA!$A$4:$BR$126,$L46,FALSE))</f>
        <v>0</v>
      </c>
      <c r="V46" s="30">
        <f>IF(V39=0,0,VLOOKUP(V39,FAC_TOTALS_APTA!$A$4:$BR$126,$L46,FALSE))</f>
        <v>0</v>
      </c>
      <c r="W46" s="30">
        <f>IF(W39=0,0,VLOOKUP(W39,FAC_TOTALS_APTA!$A$4:$BR$126,$L46,FALSE))</f>
        <v>0</v>
      </c>
      <c r="X46" s="30">
        <f>IF(X39=0,0,VLOOKUP(X39,FAC_TOTALS_APTA!$A$4:$BR$126,$L46,FALSE))</f>
        <v>0</v>
      </c>
      <c r="Y46" s="30">
        <f>IF(Y39=0,0,VLOOKUP(Y39,FAC_TOTALS_APTA!$A$4:$BR$126,$L46,FALSE))</f>
        <v>0</v>
      </c>
      <c r="Z46" s="30">
        <f>IF(Z39=0,0,VLOOKUP(Z39,FAC_TOTALS_APTA!$A$4:$BR$126,$L46,FALSE))</f>
        <v>0</v>
      </c>
      <c r="AA46" s="30">
        <f>IF(AA39=0,0,VLOOKUP(AA39,FAC_TOTALS_APTA!$A$4:$BR$126,$L46,FALSE))</f>
        <v>0</v>
      </c>
      <c r="AB46" s="30">
        <f>IF(AB39=0,0,VLOOKUP(AB39,FAC_TOTALS_APTA!$A$4:$BR$126,$L46,FALSE))</f>
        <v>0</v>
      </c>
      <c r="AC46" s="33">
        <f t="shared" si="12"/>
        <v>-1695773.485519358</v>
      </c>
      <c r="AD46" s="34">
        <f>AC46/G55</f>
        <v>-1.780865177771863E-3</v>
      </c>
    </row>
    <row r="47" spans="2:30" x14ac:dyDescent="0.2">
      <c r="B47" s="26" t="s">
        <v>49</v>
      </c>
      <c r="C47" s="29" t="s">
        <v>21</v>
      </c>
      <c r="D47" s="125" t="s">
        <v>97</v>
      </c>
      <c r="E47" s="56"/>
      <c r="F47" s="7">
        <f>MATCH($D47,FAC_TOTALS_APTA!$A$2:$BR$2,)</f>
        <v>19</v>
      </c>
      <c r="G47" s="126">
        <f>VLOOKUP(G39,FAC_TOTALS_APTA!$A$4:$BR$126,$F47,FALSE)</f>
        <v>4.0256358420234699</v>
      </c>
      <c r="H47" s="126">
        <f>VLOOKUP(H39,FAC_TOTALS_APTA!$A$4:$BR$126,$F47,FALSE)</f>
        <v>2.86612689037909</v>
      </c>
      <c r="I47" s="31">
        <f t="shared" si="9"/>
        <v>-0.28803125696077803</v>
      </c>
      <c r="J47" s="32" t="str">
        <f t="shared" si="10"/>
        <v>_log</v>
      </c>
      <c r="K47" s="32" t="str">
        <f t="shared" si="11"/>
        <v>GAS_PRICE_2018_MIDLOW_log_FAC</v>
      </c>
      <c r="L47" s="7">
        <f>MATCH($K47,FAC_TOTALS_APTA!$A$2:$BP$2,)</f>
        <v>38</v>
      </c>
      <c r="M47" s="30">
        <f>IF(M39=0,0,VLOOKUP(M39,FAC_TOTALS_APTA!$A$4:$BR$126,$L47,FALSE))</f>
        <v>-4730267.9875700399</v>
      </c>
      <c r="N47" s="30">
        <f>IF(N39=0,0,VLOOKUP(N39,FAC_TOTALS_APTA!$A$4:$BR$126,$L47,FALSE))</f>
        <v>-6695675.6866952004</v>
      </c>
      <c r="O47" s="30">
        <f>IF(O39=0,0,VLOOKUP(O39,FAC_TOTALS_APTA!$A$4:$BR$126,$L47,FALSE))</f>
        <v>-33622444.753199898</v>
      </c>
      <c r="P47" s="30">
        <f>IF(P39=0,0,VLOOKUP(P39,FAC_TOTALS_APTA!$A$4:$BR$126,$L47,FALSE))</f>
        <v>-12063517.673690701</v>
      </c>
      <c r="Q47" s="30">
        <f>IF(Q39=0,0,VLOOKUP(Q39,FAC_TOTALS_APTA!$A$4:$BR$126,$L47,FALSE))</f>
        <v>8264964.1490792697</v>
      </c>
      <c r="R47" s="30">
        <f>IF(R39=0,0,VLOOKUP(R39,FAC_TOTALS_APTA!$A$4:$BR$126,$L47,FALSE))</f>
        <v>9600148.5334929898</v>
      </c>
      <c r="S47" s="30">
        <f>IF(S39=0,0,VLOOKUP(S39,FAC_TOTALS_APTA!$A$4:$BR$126,$L47,FALSE))</f>
        <v>0</v>
      </c>
      <c r="T47" s="30">
        <f>IF(T39=0,0,VLOOKUP(T39,FAC_TOTALS_APTA!$A$4:$BR$126,$L47,FALSE))</f>
        <v>0</v>
      </c>
      <c r="U47" s="30">
        <f>IF(U39=0,0,VLOOKUP(U39,FAC_TOTALS_APTA!$A$4:$BR$126,$L47,FALSE))</f>
        <v>0</v>
      </c>
      <c r="V47" s="30">
        <f>IF(V39=0,0,VLOOKUP(V39,FAC_TOTALS_APTA!$A$4:$BR$126,$L47,FALSE))</f>
        <v>0</v>
      </c>
      <c r="W47" s="30">
        <f>IF(W39=0,0,VLOOKUP(W39,FAC_TOTALS_APTA!$A$4:$BR$126,$L47,FALSE))</f>
        <v>0</v>
      </c>
      <c r="X47" s="30">
        <f>IF(X39=0,0,VLOOKUP(X39,FAC_TOTALS_APTA!$A$4:$BR$126,$L47,FALSE))</f>
        <v>0</v>
      </c>
      <c r="Y47" s="30">
        <f>IF(Y39=0,0,VLOOKUP(Y39,FAC_TOTALS_APTA!$A$4:$BR$126,$L47,FALSE))</f>
        <v>0</v>
      </c>
      <c r="Z47" s="30">
        <f>IF(Z39=0,0,VLOOKUP(Z39,FAC_TOTALS_APTA!$A$4:$BR$126,$L47,FALSE))</f>
        <v>0</v>
      </c>
      <c r="AA47" s="30">
        <f>IF(AA39=0,0,VLOOKUP(AA39,FAC_TOTALS_APTA!$A$4:$BR$126,$L47,FALSE))</f>
        <v>0</v>
      </c>
      <c r="AB47" s="30">
        <f>IF(AB39=0,0,VLOOKUP(AB39,FAC_TOTALS_APTA!$A$4:$BR$126,$L47,FALSE))</f>
        <v>0</v>
      </c>
      <c r="AC47" s="33">
        <f t="shared" si="12"/>
        <v>-39246793.418583579</v>
      </c>
      <c r="AD47" s="34">
        <f>AC47/G55</f>
        <v>-4.1216146103944709E-2</v>
      </c>
    </row>
    <row r="48" spans="2:30" x14ac:dyDescent="0.25">
      <c r="B48" s="26" t="s">
        <v>46</v>
      </c>
      <c r="C48" s="29" t="s">
        <v>21</v>
      </c>
      <c r="D48" s="105" t="s">
        <v>14</v>
      </c>
      <c r="E48" s="56"/>
      <c r="F48" s="7">
        <f>MATCH($D48,FAC_TOTALS_APTA!$A$2:$BR$2,)</f>
        <v>20</v>
      </c>
      <c r="G48" s="124">
        <f>VLOOKUP(G39,FAC_TOTALS_APTA!$A$4:$BR$126,$F48,FALSE)</f>
        <v>28874.309502126802</v>
      </c>
      <c r="H48" s="124">
        <f>VLOOKUP(H39,FAC_TOTALS_APTA!$A$4:$BR$126,$F48,FALSE)</f>
        <v>31624.666409858299</v>
      </c>
      <c r="I48" s="31">
        <f t="shared" si="9"/>
        <v>9.5252733490610808E-2</v>
      </c>
      <c r="J48" s="32" t="str">
        <f t="shared" si="10"/>
        <v>_log</v>
      </c>
      <c r="K48" s="32" t="str">
        <f t="shared" si="11"/>
        <v>TOTAL_MED_INC_INDIV_2018_log_FAC</v>
      </c>
      <c r="L48" s="7">
        <f>MATCH($K48,FAC_TOTALS_APTA!$A$2:$BP$2,)</f>
        <v>39</v>
      </c>
      <c r="M48" s="30">
        <f>IF(M39=0,0,VLOOKUP(M39,FAC_TOTALS_APTA!$A$4:$BR$126,$L48,FALSE))</f>
        <v>-237512.39123292899</v>
      </c>
      <c r="N48" s="30">
        <f>IF(N39=0,0,VLOOKUP(N39,FAC_TOTALS_APTA!$A$4:$BR$126,$L48,FALSE))</f>
        <v>-181355.25740469701</v>
      </c>
      <c r="O48" s="30">
        <f>IF(O39=0,0,VLOOKUP(O39,FAC_TOTALS_APTA!$A$4:$BR$126,$L48,FALSE))</f>
        <v>-2007988.0852951701</v>
      </c>
      <c r="P48" s="30">
        <f>IF(P39=0,0,VLOOKUP(P39,FAC_TOTALS_APTA!$A$4:$BR$126,$L48,FALSE))</f>
        <v>-1229791.2871149699</v>
      </c>
      <c r="Q48" s="30">
        <f>IF(Q39=0,0,VLOOKUP(Q39,FAC_TOTALS_APTA!$A$4:$BR$126,$L48,FALSE))</f>
        <v>-242368.23150733899</v>
      </c>
      <c r="R48" s="30">
        <f>IF(R39=0,0,VLOOKUP(R39,FAC_TOTALS_APTA!$A$4:$BR$126,$L48,FALSE))</f>
        <v>-571415.26130042004</v>
      </c>
      <c r="S48" s="30">
        <f>IF(S39=0,0,VLOOKUP(S39,FAC_TOTALS_APTA!$A$4:$BR$126,$L48,FALSE))</f>
        <v>0</v>
      </c>
      <c r="T48" s="30">
        <f>IF(T39=0,0,VLOOKUP(T39,FAC_TOTALS_APTA!$A$4:$BR$126,$L48,FALSE))</f>
        <v>0</v>
      </c>
      <c r="U48" s="30">
        <f>IF(U39=0,0,VLOOKUP(U39,FAC_TOTALS_APTA!$A$4:$BR$126,$L48,FALSE))</f>
        <v>0</v>
      </c>
      <c r="V48" s="30">
        <f>IF(V39=0,0,VLOOKUP(V39,FAC_TOTALS_APTA!$A$4:$BR$126,$L48,FALSE))</f>
        <v>0</v>
      </c>
      <c r="W48" s="30">
        <f>IF(W39=0,0,VLOOKUP(W39,FAC_TOTALS_APTA!$A$4:$BR$126,$L48,FALSE))</f>
        <v>0</v>
      </c>
      <c r="X48" s="30">
        <f>IF(X39=0,0,VLOOKUP(X39,FAC_TOTALS_APTA!$A$4:$BR$126,$L48,FALSE))</f>
        <v>0</v>
      </c>
      <c r="Y48" s="30">
        <f>IF(Y39=0,0,VLOOKUP(Y39,FAC_TOTALS_APTA!$A$4:$BR$126,$L48,FALSE))</f>
        <v>0</v>
      </c>
      <c r="Z48" s="30">
        <f>IF(Z39=0,0,VLOOKUP(Z39,FAC_TOTALS_APTA!$A$4:$BR$126,$L48,FALSE))</f>
        <v>0</v>
      </c>
      <c r="AA48" s="30">
        <f>IF(AA39=0,0,VLOOKUP(AA39,FAC_TOTALS_APTA!$A$4:$BR$126,$L48,FALSE))</f>
        <v>0</v>
      </c>
      <c r="AB48" s="30">
        <f>IF(AB39=0,0,VLOOKUP(AB39,FAC_TOTALS_APTA!$A$4:$BR$126,$L48,FALSE))</f>
        <v>0</v>
      </c>
      <c r="AC48" s="33">
        <f t="shared" si="12"/>
        <v>-4470430.5138555253</v>
      </c>
      <c r="AD48" s="34">
        <f>AC48/G55</f>
        <v>-4.6947508613367807E-3</v>
      </c>
    </row>
    <row r="49" spans="1:31" x14ac:dyDescent="0.25">
      <c r="B49" s="26" t="s">
        <v>62</v>
      </c>
      <c r="C49" s="29"/>
      <c r="D49" s="105" t="s">
        <v>9</v>
      </c>
      <c r="E49" s="56"/>
      <c r="F49" s="7">
        <f>MATCH($D49,FAC_TOTALS_APTA!$A$2:$BR$2,)</f>
        <v>21</v>
      </c>
      <c r="G49" s="118">
        <f>VLOOKUP(G39,FAC_TOTALS_APTA!$A$4:$BR$126,$F49,FALSE)</f>
        <v>8.2569154106646199</v>
      </c>
      <c r="H49" s="118">
        <f>VLOOKUP(H39,FAC_TOTALS_APTA!$A$4:$BR$126,$F49,FALSE)</f>
        <v>7.1994298882696199</v>
      </c>
      <c r="I49" s="31">
        <f t="shared" si="9"/>
        <v>-0.12807270872960053</v>
      </c>
      <c r="J49" s="32" t="str">
        <f t="shared" si="10"/>
        <v/>
      </c>
      <c r="K49" s="32" t="str">
        <f t="shared" si="11"/>
        <v>PCT_HH_NO_VEH_FAC</v>
      </c>
      <c r="L49" s="7">
        <f>MATCH($K49,FAC_TOTALS_APTA!$A$2:$BP$2,)</f>
        <v>40</v>
      </c>
      <c r="M49" s="30">
        <f>IF(M39=0,0,VLOOKUP(M39,FAC_TOTALS_APTA!$A$4:$BR$126,$L49,FALSE))</f>
        <v>-367087.25825401</v>
      </c>
      <c r="N49" s="30">
        <f>IF(N39=0,0,VLOOKUP(N39,FAC_TOTALS_APTA!$A$4:$BR$126,$L49,FALSE))</f>
        <v>72169.640431204505</v>
      </c>
      <c r="O49" s="30">
        <f>IF(O39=0,0,VLOOKUP(O39,FAC_TOTALS_APTA!$A$4:$BR$126,$L49,FALSE))</f>
        <v>-414063.52776802599</v>
      </c>
      <c r="P49" s="30">
        <f>IF(P39=0,0,VLOOKUP(P39,FAC_TOTALS_APTA!$A$4:$BR$126,$L49,FALSE))</f>
        <v>-260220.670872947</v>
      </c>
      <c r="Q49" s="30">
        <f>IF(Q39=0,0,VLOOKUP(Q39,FAC_TOTALS_APTA!$A$4:$BR$126,$L49,FALSE))</f>
        <v>-537091.93254455097</v>
      </c>
      <c r="R49" s="30">
        <f>IF(R39=0,0,VLOOKUP(R39,FAC_TOTALS_APTA!$A$4:$BR$126,$L49,FALSE))</f>
        <v>-435084.22941425402</v>
      </c>
      <c r="S49" s="30">
        <f>IF(S39=0,0,VLOOKUP(S39,FAC_TOTALS_APTA!$A$4:$BR$126,$L49,FALSE))</f>
        <v>0</v>
      </c>
      <c r="T49" s="30">
        <f>IF(T39=0,0,VLOOKUP(T39,FAC_TOTALS_APTA!$A$4:$BR$126,$L49,FALSE))</f>
        <v>0</v>
      </c>
      <c r="U49" s="30">
        <f>IF(U39=0,0,VLOOKUP(U39,FAC_TOTALS_APTA!$A$4:$BR$126,$L49,FALSE))</f>
        <v>0</v>
      </c>
      <c r="V49" s="30">
        <f>IF(V39=0,0,VLOOKUP(V39,FAC_TOTALS_APTA!$A$4:$BR$126,$L49,FALSE))</f>
        <v>0</v>
      </c>
      <c r="W49" s="30">
        <f>IF(W39=0,0,VLOOKUP(W39,FAC_TOTALS_APTA!$A$4:$BR$126,$L49,FALSE))</f>
        <v>0</v>
      </c>
      <c r="X49" s="30">
        <f>IF(X39=0,0,VLOOKUP(X39,FAC_TOTALS_APTA!$A$4:$BR$126,$L49,FALSE))</f>
        <v>0</v>
      </c>
      <c r="Y49" s="30">
        <f>IF(Y39=0,0,VLOOKUP(Y39,FAC_TOTALS_APTA!$A$4:$BR$126,$L49,FALSE))</f>
        <v>0</v>
      </c>
      <c r="Z49" s="30">
        <f>IF(Z39=0,0,VLOOKUP(Z39,FAC_TOTALS_APTA!$A$4:$BR$126,$L49,FALSE))</f>
        <v>0</v>
      </c>
      <c r="AA49" s="30">
        <f>IF(AA39=0,0,VLOOKUP(AA39,FAC_TOTALS_APTA!$A$4:$BR$126,$L49,FALSE))</f>
        <v>0</v>
      </c>
      <c r="AB49" s="30">
        <f>IF(AB39=0,0,VLOOKUP(AB39,FAC_TOTALS_APTA!$A$4:$BR$126,$L49,FALSE))</f>
        <v>0</v>
      </c>
      <c r="AC49" s="33">
        <f t="shared" si="12"/>
        <v>-1941377.9784225835</v>
      </c>
      <c r="AD49" s="34">
        <f>AC49/G55</f>
        <v>-2.0387937824178507E-3</v>
      </c>
    </row>
    <row r="50" spans="1:31" x14ac:dyDescent="0.25">
      <c r="B50" s="26" t="s">
        <v>47</v>
      </c>
      <c r="C50" s="29"/>
      <c r="D50" s="105" t="s">
        <v>28</v>
      </c>
      <c r="E50" s="56"/>
      <c r="F50" s="7">
        <f>MATCH($D50,FAC_TOTALS_APTA!$A$2:$BR$2,)</f>
        <v>22</v>
      </c>
      <c r="G50" s="126">
        <f>VLOOKUP(G39,FAC_TOTALS_APTA!$A$4:$BR$126,$F50,FALSE)</f>
        <v>4.1251469761152801</v>
      </c>
      <c r="H50" s="126">
        <f>VLOOKUP(H39,FAC_TOTALS_APTA!$A$4:$BR$126,$F50,FALSE)</f>
        <v>5.4675502827794897</v>
      </c>
      <c r="I50" s="31">
        <f t="shared" si="9"/>
        <v>0.32541950976214018</v>
      </c>
      <c r="J50" s="32" t="str">
        <f t="shared" si="10"/>
        <v/>
      </c>
      <c r="K50" s="32" t="str">
        <f t="shared" si="11"/>
        <v>JTW_HOME_PCT_FAC</v>
      </c>
      <c r="L50" s="7">
        <f>MATCH($K50,FAC_TOTALS_APTA!$A$2:$BP$2,)</f>
        <v>41</v>
      </c>
      <c r="M50" s="30">
        <f>IF(M39=0,0,VLOOKUP(M39,FAC_TOTALS_APTA!$A$4:$BR$126,$L50,FALSE))</f>
        <v>-500803.65691384301</v>
      </c>
      <c r="N50" s="30">
        <f>IF(N39=0,0,VLOOKUP(N39,FAC_TOTALS_APTA!$A$4:$BR$126,$L50,FALSE))</f>
        <v>-628503.044912969</v>
      </c>
      <c r="O50" s="30">
        <f>IF(O39=0,0,VLOOKUP(O39,FAC_TOTALS_APTA!$A$4:$BR$126,$L50,FALSE))</f>
        <v>-1091635.47226799</v>
      </c>
      <c r="P50" s="30">
        <f>IF(P39=0,0,VLOOKUP(P39,FAC_TOTALS_APTA!$A$4:$BR$126,$L50,FALSE))</f>
        <v>-3624287.1294475002</v>
      </c>
      <c r="Q50" s="30">
        <f>IF(Q39=0,0,VLOOKUP(Q39,FAC_TOTALS_APTA!$A$4:$BR$126,$L50,FALSE))</f>
        <v>-1538617.3623397099</v>
      </c>
      <c r="R50" s="30">
        <f>IF(R39=0,0,VLOOKUP(R39,FAC_TOTALS_APTA!$A$4:$BR$126,$L50,FALSE))</f>
        <v>-1912060.8597281</v>
      </c>
      <c r="S50" s="30">
        <f>IF(S39=0,0,VLOOKUP(S39,FAC_TOTALS_APTA!$A$4:$BR$126,$L50,FALSE))</f>
        <v>0</v>
      </c>
      <c r="T50" s="30">
        <f>IF(T39=0,0,VLOOKUP(T39,FAC_TOTALS_APTA!$A$4:$BR$126,$L50,FALSE))</f>
        <v>0</v>
      </c>
      <c r="U50" s="30">
        <f>IF(U39=0,0,VLOOKUP(U39,FAC_TOTALS_APTA!$A$4:$BR$126,$L50,FALSE))</f>
        <v>0</v>
      </c>
      <c r="V50" s="30">
        <f>IF(V39=0,0,VLOOKUP(V39,FAC_TOTALS_APTA!$A$4:$BR$126,$L50,FALSE))</f>
        <v>0</v>
      </c>
      <c r="W50" s="30">
        <f>IF(W39=0,0,VLOOKUP(W39,FAC_TOTALS_APTA!$A$4:$BR$126,$L50,FALSE))</f>
        <v>0</v>
      </c>
      <c r="X50" s="30">
        <f>IF(X39=0,0,VLOOKUP(X39,FAC_TOTALS_APTA!$A$4:$BR$126,$L50,FALSE))</f>
        <v>0</v>
      </c>
      <c r="Y50" s="30">
        <f>IF(Y39=0,0,VLOOKUP(Y39,FAC_TOTALS_APTA!$A$4:$BR$126,$L50,FALSE))</f>
        <v>0</v>
      </c>
      <c r="Z50" s="30">
        <f>IF(Z39=0,0,VLOOKUP(Z39,FAC_TOTALS_APTA!$A$4:$BR$126,$L50,FALSE))</f>
        <v>0</v>
      </c>
      <c r="AA50" s="30">
        <f>IF(AA39=0,0,VLOOKUP(AA39,FAC_TOTALS_APTA!$A$4:$BR$126,$L50,FALSE))</f>
        <v>0</v>
      </c>
      <c r="AB50" s="30">
        <f>IF(AB39=0,0,VLOOKUP(AB39,FAC_TOTALS_APTA!$A$4:$BR$126,$L50,FALSE))</f>
        <v>0</v>
      </c>
      <c r="AC50" s="33">
        <f t="shared" si="12"/>
        <v>-9295907.5256101117</v>
      </c>
      <c r="AD50" s="34">
        <f>AC50/G55</f>
        <v>-9.7623639887707576E-3</v>
      </c>
    </row>
    <row r="51" spans="1:31" x14ac:dyDescent="0.25">
      <c r="B51" s="26" t="s">
        <v>63</v>
      </c>
      <c r="C51" s="29"/>
      <c r="D51" s="12" t="s">
        <v>83</v>
      </c>
      <c r="E51" s="56"/>
      <c r="F51" s="7">
        <f>MATCH($D51,FAC_TOTALS_APTA!$A$2:$BR$2,)</f>
        <v>26</v>
      </c>
      <c r="G51" s="126">
        <f>VLOOKUP(G39,FAC_TOTALS_APTA!$A$4:$BR$126,$F51,FALSE)</f>
        <v>0</v>
      </c>
      <c r="H51" s="126">
        <f>VLOOKUP(H39,FAC_TOTALS_APTA!$A$4:$BR$126,$F51,FALSE)</f>
        <v>3.85967537363417</v>
      </c>
      <c r="I51" s="31" t="str">
        <f t="shared" si="9"/>
        <v>-</v>
      </c>
      <c r="J51" s="32" t="str">
        <f t="shared" si="10"/>
        <v/>
      </c>
      <c r="K51" s="32" t="str">
        <f t="shared" si="11"/>
        <v>YEARS_SINCE_TNC_BUS_MIDLOW_FAC</v>
      </c>
      <c r="L51" s="7">
        <f>MATCH($K51,FAC_TOTALS_APTA!$A$2:$BP$2,)</f>
        <v>45</v>
      </c>
      <c r="M51" s="30">
        <f>IF(M39=0,0,VLOOKUP(M39,FAC_TOTALS_APTA!$A$4:$BR$126,$L51,FALSE))</f>
        <v>0</v>
      </c>
      <c r="N51" s="30">
        <f>IF(N39=0,0,VLOOKUP(N39,FAC_TOTALS_APTA!$A$4:$BR$126,$L51,FALSE))</f>
        <v>-4670702.3381235702</v>
      </c>
      <c r="O51" s="30">
        <f>IF(O39=0,0,VLOOKUP(O39,FAC_TOTALS_APTA!$A$4:$BR$126,$L51,FALSE))</f>
        <v>-25260561.106017001</v>
      </c>
      <c r="P51" s="30">
        <f>IF(P39=0,0,VLOOKUP(P39,FAC_TOTALS_APTA!$A$4:$BR$126,$L51,FALSE))</f>
        <v>-27896243.918814</v>
      </c>
      <c r="Q51" s="30">
        <f>IF(Q39=0,0,VLOOKUP(Q39,FAC_TOTALS_APTA!$A$4:$BR$126,$L51,FALSE))</f>
        <v>-26762417.947967801</v>
      </c>
      <c r="R51" s="30">
        <f>IF(R39=0,0,VLOOKUP(R39,FAC_TOTALS_APTA!$A$4:$BR$126,$L51,FALSE))</f>
        <v>-27213367.757785399</v>
      </c>
      <c r="S51" s="30">
        <f>IF(S39=0,0,VLOOKUP(S39,FAC_TOTALS_APTA!$A$4:$BR$126,$L51,FALSE))</f>
        <v>0</v>
      </c>
      <c r="T51" s="30">
        <f>IF(T39=0,0,VLOOKUP(T39,FAC_TOTALS_APTA!$A$4:$BR$126,$L51,FALSE))</f>
        <v>0</v>
      </c>
      <c r="U51" s="30">
        <f>IF(U39=0,0,VLOOKUP(U39,FAC_TOTALS_APTA!$A$4:$BR$126,$L51,FALSE))</f>
        <v>0</v>
      </c>
      <c r="V51" s="30">
        <f>IF(V39=0,0,VLOOKUP(V39,FAC_TOTALS_APTA!$A$4:$BR$126,$L51,FALSE))</f>
        <v>0</v>
      </c>
      <c r="W51" s="30">
        <f>IF(W39=0,0,VLOOKUP(W39,FAC_TOTALS_APTA!$A$4:$BR$126,$L51,FALSE))</f>
        <v>0</v>
      </c>
      <c r="X51" s="30">
        <f>IF(X39=0,0,VLOOKUP(X39,FAC_TOTALS_APTA!$A$4:$BR$126,$L51,FALSE))</f>
        <v>0</v>
      </c>
      <c r="Y51" s="30">
        <f>IF(Y39=0,0,VLOOKUP(Y39,FAC_TOTALS_APTA!$A$4:$BR$126,$L51,FALSE))</f>
        <v>0</v>
      </c>
      <c r="Z51" s="30">
        <f>IF(Z39=0,0,VLOOKUP(Z39,FAC_TOTALS_APTA!$A$4:$BR$126,$L51,FALSE))</f>
        <v>0</v>
      </c>
      <c r="AA51" s="30">
        <f>IF(AA39=0,0,VLOOKUP(AA39,FAC_TOTALS_APTA!$A$4:$BR$126,$L51,FALSE))</f>
        <v>0</v>
      </c>
      <c r="AB51" s="30">
        <f>IF(AB39=0,0,VLOOKUP(AB39,FAC_TOTALS_APTA!$A$4:$BR$126,$L51,FALSE))</f>
        <v>0</v>
      </c>
      <c r="AC51" s="33">
        <f t="shared" si="12"/>
        <v>-111803293.06870776</v>
      </c>
      <c r="AD51" s="34">
        <f>AC51/G55</f>
        <v>-0.11741343586658588</v>
      </c>
    </row>
    <row r="52" spans="1:31" x14ac:dyDescent="0.25">
      <c r="B52" s="26" t="s">
        <v>64</v>
      </c>
      <c r="C52" s="29"/>
      <c r="D52" s="105" t="s">
        <v>43</v>
      </c>
      <c r="E52" s="56"/>
      <c r="F52" s="7">
        <f>MATCH($D52,FAC_TOTALS_APTA!$A$2:$BR$2,)</f>
        <v>29</v>
      </c>
      <c r="G52" s="126">
        <f>VLOOKUP(G39,FAC_TOTALS_APTA!$A$4:$BR$126,$F52,FALSE)</f>
        <v>8.9326402136675601E-2</v>
      </c>
      <c r="H52" s="126">
        <f>VLOOKUP(H39,FAC_TOTALS_APTA!$A$4:$BR$126,$F52,FALSE)</f>
        <v>0.82475758674098198</v>
      </c>
      <c r="I52" s="31">
        <f t="shared" si="9"/>
        <v>8.2330774218247988</v>
      </c>
      <c r="J52" s="32" t="str">
        <f t="shared" si="10"/>
        <v/>
      </c>
      <c r="K52" s="32" t="str">
        <f t="shared" si="11"/>
        <v>BIKE_SHARE_FAC</v>
      </c>
      <c r="L52" s="7">
        <f>MATCH($K52,FAC_TOTALS_APTA!$A$2:$BP$2,)</f>
        <v>48</v>
      </c>
      <c r="M52" s="30">
        <f>IF(M39=0,0,VLOOKUP(M39,FAC_TOTALS_APTA!$A$4:$BR$126,$L52,FALSE))</f>
        <v>-809099.63819424203</v>
      </c>
      <c r="N52" s="30">
        <f>IF(N39=0,0,VLOOKUP(N39,FAC_TOTALS_APTA!$A$4:$BR$126,$L52,FALSE))</f>
        <v>-1241092.3400411899</v>
      </c>
      <c r="O52" s="30">
        <f>IF(O39=0,0,VLOOKUP(O39,FAC_TOTALS_APTA!$A$4:$BR$126,$L52,FALSE))</f>
        <v>-2706702.6936867801</v>
      </c>
      <c r="P52" s="30">
        <f>IF(P39=0,0,VLOOKUP(P39,FAC_TOTALS_APTA!$A$4:$BR$126,$L52,FALSE))</f>
        <v>-1747606.5374926301</v>
      </c>
      <c r="Q52" s="30">
        <f>IF(Q39=0,0,VLOOKUP(Q39,FAC_TOTALS_APTA!$A$4:$BR$126,$L52,FALSE))</f>
        <v>-1261237.5272326299</v>
      </c>
      <c r="R52" s="30">
        <f>IF(R39=0,0,VLOOKUP(R39,FAC_TOTALS_APTA!$A$4:$BR$126,$L52,FALSE))</f>
        <v>-1206454.9971869299</v>
      </c>
      <c r="S52" s="30">
        <f>IF(S39=0,0,VLOOKUP(S39,FAC_TOTALS_APTA!$A$4:$BR$126,$L52,FALSE))</f>
        <v>0</v>
      </c>
      <c r="T52" s="30">
        <f>IF(T39=0,0,VLOOKUP(T39,FAC_TOTALS_APTA!$A$4:$BR$126,$L52,FALSE))</f>
        <v>0</v>
      </c>
      <c r="U52" s="30">
        <f>IF(U39=0,0,VLOOKUP(U39,FAC_TOTALS_APTA!$A$4:$BR$126,$L52,FALSE))</f>
        <v>0</v>
      </c>
      <c r="V52" s="30">
        <f>IF(V39=0,0,VLOOKUP(V39,FAC_TOTALS_APTA!$A$4:$BR$126,$L52,FALSE))</f>
        <v>0</v>
      </c>
      <c r="W52" s="30">
        <f>IF(W39=0,0,VLOOKUP(W39,FAC_TOTALS_APTA!$A$4:$BR$126,$L52,FALSE))</f>
        <v>0</v>
      </c>
      <c r="X52" s="30">
        <f>IF(X39=0,0,VLOOKUP(X39,FAC_TOTALS_APTA!$A$4:$BR$126,$L52,FALSE))</f>
        <v>0</v>
      </c>
      <c r="Y52" s="30">
        <f>IF(Y39=0,0,VLOOKUP(Y39,FAC_TOTALS_APTA!$A$4:$BR$126,$L52,FALSE))</f>
        <v>0</v>
      </c>
      <c r="Z52" s="30">
        <f>IF(Z39=0,0,VLOOKUP(Z39,FAC_TOTALS_APTA!$A$4:$BR$126,$L52,FALSE))</f>
        <v>0</v>
      </c>
      <c r="AA52" s="30">
        <f>IF(AA39=0,0,VLOOKUP(AA39,FAC_TOTALS_APTA!$A$4:$BR$126,$L52,FALSE))</f>
        <v>0</v>
      </c>
      <c r="AB52" s="30">
        <f>IF(AB39=0,0,VLOOKUP(AB39,FAC_TOTALS_APTA!$A$4:$BR$126,$L52,FALSE))</f>
        <v>0</v>
      </c>
      <c r="AC52" s="33">
        <f t="shared" si="12"/>
        <v>-8972193.7338344026</v>
      </c>
      <c r="AD52" s="34">
        <f>AC52/G55</f>
        <v>-9.4224066629482635E-3</v>
      </c>
    </row>
    <row r="53" spans="1:31" x14ac:dyDescent="0.25">
      <c r="B53" s="9" t="s">
        <v>65</v>
      </c>
      <c r="C53" s="28"/>
      <c r="D53" s="130" t="s">
        <v>44</v>
      </c>
      <c r="E53" s="57"/>
      <c r="F53" s="8">
        <f>MATCH($D53,FAC_TOTALS_APTA!$A$2:$BR$2,)</f>
        <v>30</v>
      </c>
      <c r="G53" s="132">
        <f>VLOOKUP(G39,FAC_TOTALS_APTA!$A$4:$BR$126,$F53,FALSE)</f>
        <v>0</v>
      </c>
      <c r="H53" s="132">
        <f>VLOOKUP(H39,FAC_TOTALS_APTA!$A$4:$BR$126,$F53,FALSE)</f>
        <v>0.41079761662414999</v>
      </c>
      <c r="I53" s="37" t="str">
        <f t="shared" si="9"/>
        <v>-</v>
      </c>
      <c r="J53" s="38" t="str">
        <f t="shared" si="10"/>
        <v/>
      </c>
      <c r="K53" s="38" t="str">
        <f t="shared" si="11"/>
        <v>scooter_flag_FAC</v>
      </c>
      <c r="L53" s="8">
        <f>MATCH($K53,FAC_TOTALS_APTA!$A$2:$BP$2,)</f>
        <v>49</v>
      </c>
      <c r="M53" s="39">
        <f>IF(M39=0,0,VLOOKUP(M39,FAC_TOTALS_APTA!$A$4:$BR$126,$L53,FALSE))</f>
        <v>0</v>
      </c>
      <c r="N53" s="39">
        <f>IF(N39=0,0,VLOOKUP(N39,FAC_TOTALS_APTA!$A$4:$BR$126,$L53,FALSE))</f>
        <v>0</v>
      </c>
      <c r="O53" s="39">
        <f>IF(O39=0,0,VLOOKUP(O39,FAC_TOTALS_APTA!$A$4:$BR$126,$L53,FALSE))</f>
        <v>0</v>
      </c>
      <c r="P53" s="39">
        <f>IF(P39=0,0,VLOOKUP(P39,FAC_TOTALS_APTA!$A$4:$BR$126,$L53,FALSE))</f>
        <v>0</v>
      </c>
      <c r="Q53" s="39">
        <f>IF(Q39=0,0,VLOOKUP(Q39,FAC_TOTALS_APTA!$A$4:$BR$126,$L53,FALSE))</f>
        <v>0</v>
      </c>
      <c r="R53" s="39">
        <f>IF(R39=0,0,VLOOKUP(R39,FAC_TOTALS_APTA!$A$4:$BR$126,$L53,FALSE))</f>
        <v>-8719262.6184947807</v>
      </c>
      <c r="S53" s="39">
        <f>IF(S39=0,0,VLOOKUP(S39,FAC_TOTALS_APTA!$A$4:$BR$126,$L53,FALSE))</f>
        <v>0</v>
      </c>
      <c r="T53" s="39">
        <f>IF(T39=0,0,VLOOKUP(T39,FAC_TOTALS_APTA!$A$4:$BR$126,$L53,FALSE))</f>
        <v>0</v>
      </c>
      <c r="U53" s="39">
        <f>IF(U39=0,0,VLOOKUP(U39,FAC_TOTALS_APTA!$A$4:$BR$126,$L53,FALSE))</f>
        <v>0</v>
      </c>
      <c r="V53" s="39">
        <f>IF(V39=0,0,VLOOKUP(V39,FAC_TOTALS_APTA!$A$4:$BR$126,$L53,FALSE))</f>
        <v>0</v>
      </c>
      <c r="W53" s="39">
        <f>IF(W39=0,0,VLOOKUP(W39,FAC_TOTALS_APTA!$A$4:$BR$126,$L53,FALSE))</f>
        <v>0</v>
      </c>
      <c r="X53" s="39">
        <f>IF(X39=0,0,VLOOKUP(X39,FAC_TOTALS_APTA!$A$4:$BR$126,$L53,FALSE))</f>
        <v>0</v>
      </c>
      <c r="Y53" s="39">
        <f>IF(Y39=0,0,VLOOKUP(Y39,FAC_TOTALS_APTA!$A$4:$BR$126,$L53,FALSE))</f>
        <v>0</v>
      </c>
      <c r="Z53" s="39">
        <f>IF(Z39=0,0,VLOOKUP(Z39,FAC_TOTALS_APTA!$A$4:$BR$126,$L53,FALSE))</f>
        <v>0</v>
      </c>
      <c r="AA53" s="39">
        <f>IF(AA39=0,0,VLOOKUP(AA39,FAC_TOTALS_APTA!$A$4:$BR$126,$L53,FALSE))</f>
        <v>0</v>
      </c>
      <c r="AB53" s="39">
        <f>IF(AB39=0,0,VLOOKUP(AB39,FAC_TOTALS_APTA!$A$4:$BR$126,$L53,FALSE))</f>
        <v>0</v>
      </c>
      <c r="AC53" s="40">
        <f t="shared" si="12"/>
        <v>-8719262.6184947807</v>
      </c>
      <c r="AD53" s="41">
        <f>AC53/G55</f>
        <v>-9.1567837955489791E-3</v>
      </c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142"/>
      <c r="H54" s="142"/>
      <c r="I54" s="47"/>
      <c r="J54" s="48"/>
      <c r="K54" s="48" t="str">
        <f t="shared" si="11"/>
        <v>New_Reporter_FAC</v>
      </c>
      <c r="L54" s="45">
        <f>MATCH($K54,FAC_TOTALS_APTA!$A$2:$BP$2,)</f>
        <v>53</v>
      </c>
      <c r="M54" s="46">
        <f>IF(M39=0,0,VLOOKUP(M39,FAC_TOTALS_APTA!$A$4:$BR$126,$L54,FALSE))</f>
        <v>0</v>
      </c>
      <c r="N54" s="46">
        <f>IF(N39=0,0,VLOOKUP(N39,FAC_TOTALS_APTA!$A$4:$BR$126,$L54,FALSE))</f>
        <v>0</v>
      </c>
      <c r="O54" s="46">
        <f>IF(O39=0,0,VLOOKUP(O39,FAC_TOTALS_APTA!$A$4:$BR$126,$L54,FALSE))</f>
        <v>0</v>
      </c>
      <c r="P54" s="46">
        <f>IF(P39=0,0,VLOOKUP(P39,FAC_TOTALS_APTA!$A$4:$BR$126,$L54,FALSE))</f>
        <v>0</v>
      </c>
      <c r="Q54" s="46">
        <f>IF(Q39=0,0,VLOOKUP(Q39,FAC_TOTALS_APTA!$A$4:$BR$126,$L54,FALSE))</f>
        <v>0</v>
      </c>
      <c r="R54" s="46">
        <f>IF(R39=0,0,VLOOKUP(R39,FAC_TOTALS_APTA!$A$4:$BR$126,$L54,FALSE))</f>
        <v>0</v>
      </c>
      <c r="S54" s="46">
        <f>IF(S39=0,0,VLOOKUP(S39,FAC_TOTALS_APTA!$A$4:$BR$126,$L54,FALSE))</f>
        <v>0</v>
      </c>
      <c r="T54" s="46">
        <f>IF(T39=0,0,VLOOKUP(T39,FAC_TOTALS_APTA!$A$4:$BR$126,$L54,FALSE))</f>
        <v>0</v>
      </c>
      <c r="U54" s="46">
        <f>IF(U39=0,0,VLOOKUP(U39,FAC_TOTALS_APTA!$A$4:$BR$126,$L54,FALSE))</f>
        <v>0</v>
      </c>
      <c r="V54" s="46">
        <f>IF(V39=0,0,VLOOKUP(V39,FAC_TOTALS_APTA!$A$4:$BR$126,$L54,FALSE))</f>
        <v>0</v>
      </c>
      <c r="W54" s="46">
        <f>IF(W39=0,0,VLOOKUP(W39,FAC_TOTALS_APTA!$A$4:$BR$126,$L54,FALSE))</f>
        <v>0</v>
      </c>
      <c r="X54" s="46">
        <f>IF(X39=0,0,VLOOKUP(X39,FAC_TOTALS_APTA!$A$4:$BR$126,$L54,FALSE))</f>
        <v>0</v>
      </c>
      <c r="Y54" s="46">
        <f>IF(Y39=0,0,VLOOKUP(Y39,FAC_TOTALS_APTA!$A$4:$BR$126,$L54,FALSE))</f>
        <v>0</v>
      </c>
      <c r="Z54" s="46">
        <f>IF(Z39=0,0,VLOOKUP(Z39,FAC_TOTALS_APTA!$A$4:$BR$126,$L54,FALSE))</f>
        <v>0</v>
      </c>
      <c r="AA54" s="46">
        <f>IF(AA39=0,0,VLOOKUP(AA39,FAC_TOTALS_APTA!$A$4:$BR$126,$L54,FALSE))</f>
        <v>0</v>
      </c>
      <c r="AB54" s="46">
        <f>IF(AB39=0,0,VLOOKUP(AB39,FAC_TOTALS_APTA!$A$4:$BR$126,$L54,FALSE))</f>
        <v>0</v>
      </c>
      <c r="AC54" s="49">
        <f>SUM(M54:AB54)</f>
        <v>0</v>
      </c>
      <c r="AD54" s="50">
        <f>AC54/G56</f>
        <v>0</v>
      </c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MATCH($D55,FAC_TOTALS_APTA!$A$2:$BP$2,)</f>
        <v>10</v>
      </c>
      <c r="G55" s="118">
        <f>VLOOKUP(G39,FAC_TOTALS_APTA!$A$4:$BR$126,$F55,FALSE)</f>
        <v>952218902.74761403</v>
      </c>
      <c r="H55" s="118">
        <f>VLOOKUP(H39,FAC_TOTALS_APTA!$A$4:$BP$126,$F55,FALSE)</f>
        <v>827915357.11457098</v>
      </c>
      <c r="I55" s="113">
        <f t="shared" ref="I55" si="13">H55/G55-1</f>
        <v>-0.13054093473083439</v>
      </c>
      <c r="J55" s="32"/>
      <c r="K55" s="32"/>
      <c r="L55" s="7"/>
      <c r="M55" s="30">
        <f t="shared" ref="M55:AB55" si="14">SUM(M41:M48)</f>
        <v>-6519762.3333930532</v>
      </c>
      <c r="N55" s="30">
        <f t="shared" si="14"/>
        <v>5510929.3823555149</v>
      </c>
      <c r="O55" s="30">
        <f t="shared" si="14"/>
        <v>-20945447.390998013</v>
      </c>
      <c r="P55" s="30">
        <f t="shared" si="14"/>
        <v>-2936322.6246538903</v>
      </c>
      <c r="Q55" s="30">
        <f t="shared" si="14"/>
        <v>17078240.75583671</v>
      </c>
      <c r="R55" s="30">
        <f t="shared" si="14"/>
        <v>23250120.514298063</v>
      </c>
      <c r="S55" s="30">
        <f t="shared" si="14"/>
        <v>0</v>
      </c>
      <c r="T55" s="30">
        <f t="shared" si="14"/>
        <v>0</v>
      </c>
      <c r="U55" s="30">
        <f t="shared" si="14"/>
        <v>0</v>
      </c>
      <c r="V55" s="30">
        <f t="shared" si="14"/>
        <v>0</v>
      </c>
      <c r="W55" s="30">
        <f t="shared" si="14"/>
        <v>0</v>
      </c>
      <c r="X55" s="30">
        <f t="shared" si="14"/>
        <v>0</v>
      </c>
      <c r="Y55" s="30">
        <f t="shared" si="14"/>
        <v>0</v>
      </c>
      <c r="Z55" s="30">
        <f t="shared" si="14"/>
        <v>0</v>
      </c>
      <c r="AA55" s="30">
        <f t="shared" si="14"/>
        <v>0</v>
      </c>
      <c r="AB55" s="30">
        <f t="shared" si="14"/>
        <v>0</v>
      </c>
      <c r="AC55" s="33">
        <f>H55-G55</f>
        <v>-124303545.63304305</v>
      </c>
      <c r="AD55" s="34">
        <f>I55</f>
        <v>-0.13054093473083439</v>
      </c>
      <c r="AE55" s="107"/>
    </row>
    <row r="56" spans="1:31" ht="13.5" customHeight="1" thickBot="1" x14ac:dyDescent="0.3">
      <c r="B56" s="10" t="s">
        <v>50</v>
      </c>
      <c r="C56" s="24"/>
      <c r="D56" s="24" t="s">
        <v>4</v>
      </c>
      <c r="E56" s="24"/>
      <c r="F56" s="24">
        <f>MATCH($D56,FAC_TOTALS_APTA!$A$2:$BP$2,)</f>
        <v>8</v>
      </c>
      <c r="G56" s="115">
        <f>VLOOKUP(G39,FAC_TOTALS_APTA!$A$4:$BP$126,$F56,FALSE)</f>
        <v>961216517.99999905</v>
      </c>
      <c r="H56" s="115">
        <f>VLOOKUP(H39,FAC_TOTALS_APTA!$A$4:$BP$126,$F56,FALSE)</f>
        <v>809531783</v>
      </c>
      <c r="I56" s="114">
        <f t="shared" ref="I56" si="15">H56/G56-1</f>
        <v>-0.15780496085898432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-151684734.99999905</v>
      </c>
      <c r="AD56" s="53">
        <f>I56</f>
        <v>-0.15780496085898432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155"/>
      <c r="H57" s="155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-2.7264026128149932E-2</v>
      </c>
    </row>
    <row r="58" spans="1:31" ht="13.5" thickTop="1" x14ac:dyDescent="0.25"/>
    <row r="59" spans="1:31" s="11" customFormat="1" x14ac:dyDescent="0.25">
      <c r="B59" s="19" t="s">
        <v>25</v>
      </c>
      <c r="E59" s="7"/>
      <c r="G59" s="107"/>
      <c r="H59" s="107"/>
      <c r="I59" s="18"/>
    </row>
    <row r="60" spans="1:31" x14ac:dyDescent="0.25">
      <c r="B60" s="16" t="s">
        <v>16</v>
      </c>
      <c r="C60" s="17" t="s">
        <v>17</v>
      </c>
      <c r="D60" s="11"/>
      <c r="E60" s="7"/>
      <c r="F60" s="11"/>
      <c r="G60" s="107"/>
      <c r="H60" s="107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1" x14ac:dyDescent="0.25">
      <c r="B61" s="16"/>
      <c r="C61" s="17"/>
      <c r="D61" s="11"/>
      <c r="E61" s="7"/>
      <c r="F61" s="11"/>
      <c r="G61" s="107"/>
      <c r="H61" s="107"/>
      <c r="I61" s="1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1" x14ac:dyDescent="0.25">
      <c r="B62" s="19" t="s">
        <v>26</v>
      </c>
      <c r="C62" s="20">
        <v>0</v>
      </c>
      <c r="D62" s="11"/>
      <c r="E62" s="7"/>
      <c r="F62" s="11"/>
      <c r="G62" s="107"/>
      <c r="H62" s="107"/>
      <c r="I62" s="1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1" ht="13.5" thickBot="1" x14ac:dyDescent="0.3">
      <c r="B63" s="21" t="s">
        <v>34</v>
      </c>
      <c r="C63" s="22">
        <v>3</v>
      </c>
      <c r="D63" s="23"/>
      <c r="E63" s="24"/>
      <c r="F63" s="23"/>
      <c r="G63" s="158"/>
      <c r="H63" s="158"/>
      <c r="I63" s="25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1" ht="13.5" thickTop="1" x14ac:dyDescent="0.25">
      <c r="B64" s="62"/>
      <c r="C64" s="63"/>
      <c r="D64" s="63"/>
      <c r="E64" s="63"/>
      <c r="F64" s="63"/>
      <c r="G64" s="171" t="s">
        <v>51</v>
      </c>
      <c r="H64" s="171"/>
      <c r="I64" s="171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171" t="s">
        <v>55</v>
      </c>
      <c r="AD64" s="171"/>
    </row>
    <row r="65" spans="2:33" x14ac:dyDescent="0.25">
      <c r="B65" s="9" t="s">
        <v>18</v>
      </c>
      <c r="C65" s="28" t="s">
        <v>19</v>
      </c>
      <c r="D65" s="8" t="s">
        <v>20</v>
      </c>
      <c r="E65" s="8"/>
      <c r="F65" s="8"/>
      <c r="G65" s="129">
        <f>$C$1</f>
        <v>2012</v>
      </c>
      <c r="H65" s="129">
        <f>$C$2</f>
        <v>2018</v>
      </c>
      <c r="I65" s="28" t="s">
        <v>22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 t="s">
        <v>24</v>
      </c>
      <c r="AD65" s="28" t="s">
        <v>22</v>
      </c>
    </row>
    <row r="66" spans="2:33" ht="12.95" hidden="1" customHeight="1" x14ac:dyDescent="0.25">
      <c r="B66" s="26"/>
      <c r="C66" s="29"/>
      <c r="D66" s="7"/>
      <c r="E66" s="7"/>
      <c r="F66" s="7"/>
      <c r="G66" s="105"/>
      <c r="H66" s="105"/>
      <c r="I66" s="29"/>
      <c r="J66" s="7"/>
      <c r="K66" s="7"/>
      <c r="L66" s="7"/>
      <c r="M66" s="7">
        <v>1</v>
      </c>
      <c r="N66" s="7">
        <v>2</v>
      </c>
      <c r="O66" s="7">
        <v>3</v>
      </c>
      <c r="P66" s="7">
        <v>4</v>
      </c>
      <c r="Q66" s="7">
        <v>5</v>
      </c>
      <c r="R66" s="7">
        <v>6</v>
      </c>
      <c r="S66" s="7">
        <v>7</v>
      </c>
      <c r="T66" s="7">
        <v>8</v>
      </c>
      <c r="U66" s="7">
        <v>9</v>
      </c>
      <c r="V66" s="7">
        <v>10</v>
      </c>
      <c r="W66" s="7">
        <v>11</v>
      </c>
      <c r="X66" s="7">
        <v>12</v>
      </c>
      <c r="Y66" s="7">
        <v>13</v>
      </c>
      <c r="Z66" s="7">
        <v>14</v>
      </c>
      <c r="AA66" s="7">
        <v>15</v>
      </c>
      <c r="AB66" s="7">
        <v>16</v>
      </c>
      <c r="AC66" s="7"/>
      <c r="AD66" s="7"/>
    </row>
    <row r="67" spans="2:33" ht="12.95" hidden="1" customHeight="1" x14ac:dyDescent="0.25">
      <c r="B67" s="26"/>
      <c r="C67" s="29"/>
      <c r="D67" s="7"/>
      <c r="E67" s="7"/>
      <c r="F67" s="7"/>
      <c r="G67" s="105" t="str">
        <f>CONCATENATE($C62,"_",$C63,"_",G65)</f>
        <v>0_3_2012</v>
      </c>
      <c r="H67" s="105" t="str">
        <f>CONCATENATE($C62,"_",$C63,"_",H65)</f>
        <v>0_3_2018</v>
      </c>
      <c r="I67" s="29"/>
      <c r="J67" s="7"/>
      <c r="K67" s="7"/>
      <c r="L67" s="7"/>
      <c r="M67" s="7" t="str">
        <f>IF($G65+M66&gt;$H65,0,CONCATENATE($C62,"_",$C63,"_",$G65+M66))</f>
        <v>0_3_2013</v>
      </c>
      <c r="N67" s="7" t="str">
        <f t="shared" ref="N67:AB67" si="16">IF($G65+N66&gt;$H65,0,CONCATENATE($C62,"_",$C63,"_",$G65+N66))</f>
        <v>0_3_2014</v>
      </c>
      <c r="O67" s="7" t="str">
        <f t="shared" si="16"/>
        <v>0_3_2015</v>
      </c>
      <c r="P67" s="7" t="str">
        <f t="shared" si="16"/>
        <v>0_3_2016</v>
      </c>
      <c r="Q67" s="7" t="str">
        <f t="shared" si="16"/>
        <v>0_3_2017</v>
      </c>
      <c r="R67" s="7" t="str">
        <f t="shared" si="16"/>
        <v>0_3_2018</v>
      </c>
      <c r="S67" s="7">
        <f t="shared" si="16"/>
        <v>0</v>
      </c>
      <c r="T67" s="7">
        <f t="shared" si="16"/>
        <v>0</v>
      </c>
      <c r="U67" s="7">
        <f t="shared" si="16"/>
        <v>0</v>
      </c>
      <c r="V67" s="7">
        <f t="shared" si="16"/>
        <v>0</v>
      </c>
      <c r="W67" s="7">
        <f t="shared" si="16"/>
        <v>0</v>
      </c>
      <c r="X67" s="7">
        <f t="shared" si="16"/>
        <v>0</v>
      </c>
      <c r="Y67" s="7">
        <f t="shared" si="16"/>
        <v>0</v>
      </c>
      <c r="Z67" s="7">
        <f t="shared" si="16"/>
        <v>0</v>
      </c>
      <c r="AA67" s="7">
        <f t="shared" si="16"/>
        <v>0</v>
      </c>
      <c r="AB67" s="7">
        <f t="shared" si="16"/>
        <v>0</v>
      </c>
      <c r="AC67" s="7"/>
      <c r="AD67" s="7"/>
    </row>
    <row r="68" spans="2:33" ht="12.95" hidden="1" customHeight="1" x14ac:dyDescent="0.25">
      <c r="B68" s="26"/>
      <c r="C68" s="29"/>
      <c r="D68" s="7"/>
      <c r="E68" s="7"/>
      <c r="F68" s="7" t="s">
        <v>23</v>
      </c>
      <c r="G68" s="118"/>
      <c r="H68" s="118"/>
      <c r="I68" s="29"/>
      <c r="J68" s="7"/>
      <c r="K68" s="7"/>
      <c r="L68" s="7" t="s">
        <v>23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3" x14ac:dyDescent="0.25">
      <c r="B69" s="26" t="s">
        <v>31</v>
      </c>
      <c r="C69" s="29" t="s">
        <v>21</v>
      </c>
      <c r="D69" s="105" t="s">
        <v>95</v>
      </c>
      <c r="E69" s="56"/>
      <c r="F69" s="7">
        <f>MATCH($D69,FAC_TOTALS_APTA!$A$2:$BR$2,)</f>
        <v>13</v>
      </c>
      <c r="G69" s="118">
        <f>VLOOKUP(G67,FAC_TOTALS_APTA!$A$4:$BR$126,$F69,FALSE)</f>
        <v>1935564.7547657499</v>
      </c>
      <c r="H69" s="118">
        <f>VLOOKUP(H67,FAC_TOTALS_APTA!$A$4:$BR$126,$F69,FALSE)</f>
        <v>2110597.3381989901</v>
      </c>
      <c r="I69" s="31">
        <f>IFERROR(H69/G69-1,"-")</f>
        <v>9.0429722385817701E-2</v>
      </c>
      <c r="J69" s="32" t="str">
        <f>IF(C69="Log","_log","")</f>
        <v>_log</v>
      </c>
      <c r="K69" s="32" t="str">
        <f>CONCATENATE(D69,J69,"_FAC")</f>
        <v>VRM_ADJ_MIDLOW_log_FAC</v>
      </c>
      <c r="L69" s="7">
        <f>MATCH($K69,FAC_TOTALS_APTA!$A$2:$BP$2,)</f>
        <v>32</v>
      </c>
      <c r="M69" s="30">
        <f>IF(M67=0,0,VLOOKUP(M67,FAC_TOTALS_APTA!$A$4:$BR$126,$L69,FALSE))</f>
        <v>1072327.8032380801</v>
      </c>
      <c r="N69" s="30">
        <f>IF(N67=0,0,VLOOKUP(N67,FAC_TOTALS_APTA!$A$4:$BR$126,$L69,FALSE))</f>
        <v>3187036.1359771402</v>
      </c>
      <c r="O69" s="30">
        <f>IF(O67=0,0,VLOOKUP(O67,FAC_TOTALS_APTA!$A$4:$BR$126,$L69,FALSE))</f>
        <v>3106491.5842451798</v>
      </c>
      <c r="P69" s="30">
        <f>IF(P67=0,0,VLOOKUP(P67,FAC_TOTALS_APTA!$A$4:$BR$126,$L69,FALSE))</f>
        <v>2078912.0514455701</v>
      </c>
      <c r="Q69" s="30">
        <f>IF(Q67=0,0,VLOOKUP(Q67,FAC_TOTALS_APTA!$A$4:$BR$126,$L69,FALSE))</f>
        <v>1636267.7027561299</v>
      </c>
      <c r="R69" s="30">
        <f>IF(R67=0,0,VLOOKUP(R67,FAC_TOTALS_APTA!$A$4:$BR$126,$L69,FALSE))</f>
        <v>1726186.8523028099</v>
      </c>
      <c r="S69" s="30">
        <f>IF(S67=0,0,VLOOKUP(S67,FAC_TOTALS_APTA!$A$4:$BR$126,$L69,FALSE))</f>
        <v>0</v>
      </c>
      <c r="T69" s="30">
        <f>IF(T67=0,0,VLOOKUP(T67,FAC_TOTALS_APTA!$A$4:$BR$126,$L69,FALSE))</f>
        <v>0</v>
      </c>
      <c r="U69" s="30">
        <f>IF(U67=0,0,VLOOKUP(U67,FAC_TOTALS_APTA!$A$4:$BR$126,$L69,FALSE))</f>
        <v>0</v>
      </c>
      <c r="V69" s="30">
        <f>IF(V67=0,0,VLOOKUP(V67,FAC_TOTALS_APTA!$A$4:$BR$126,$L69,FALSE))</f>
        <v>0</v>
      </c>
      <c r="W69" s="30">
        <f>IF(W67=0,0,VLOOKUP(W67,FAC_TOTALS_APTA!$A$4:$BR$126,$L69,FALSE))</f>
        <v>0</v>
      </c>
      <c r="X69" s="30">
        <f>IF(X67=0,0,VLOOKUP(X67,FAC_TOTALS_APTA!$A$4:$BR$126,$L69,FALSE))</f>
        <v>0</v>
      </c>
      <c r="Y69" s="30">
        <f>IF(Y67=0,0,VLOOKUP(Y67,FAC_TOTALS_APTA!$A$4:$BR$126,$L69,FALSE))</f>
        <v>0</v>
      </c>
      <c r="Z69" s="30">
        <f>IF(Z67=0,0,VLOOKUP(Z67,FAC_TOTALS_APTA!$A$4:$BR$126,$L69,FALSE))</f>
        <v>0</v>
      </c>
      <c r="AA69" s="30">
        <f>IF(AA67=0,0,VLOOKUP(AA67,FAC_TOTALS_APTA!$A$4:$BR$126,$L69,FALSE))</f>
        <v>0</v>
      </c>
      <c r="AB69" s="30">
        <f>IF(AB67=0,0,VLOOKUP(AB67,FAC_TOTALS_APTA!$A$4:$BR$126,$L69,FALSE))</f>
        <v>0</v>
      </c>
      <c r="AC69" s="33">
        <f>SUM(M69:AB69)</f>
        <v>12807222.12996491</v>
      </c>
      <c r="AD69" s="34">
        <f>AC69/G83</f>
        <v>4.1497329387370455E-2</v>
      </c>
    </row>
    <row r="70" spans="2:33" x14ac:dyDescent="0.25">
      <c r="B70" s="26" t="s">
        <v>52</v>
      </c>
      <c r="C70" s="29" t="s">
        <v>21</v>
      </c>
      <c r="D70" s="105" t="s">
        <v>79</v>
      </c>
      <c r="E70" s="56"/>
      <c r="F70" s="7">
        <f>MATCH($D70,FAC_TOTALS_APTA!$A$2:$BR$2,)</f>
        <v>15</v>
      </c>
      <c r="G70" s="124">
        <f>VLOOKUP(G67,FAC_TOTALS_APTA!$A$4:$BR$126,$F70,FALSE)</f>
        <v>0.82821757692531495</v>
      </c>
      <c r="H70" s="124">
        <f>VLOOKUP(H67,FAC_TOTALS_APTA!$A$4:$BR$126,$F70,FALSE)</f>
        <v>0.97569250120411</v>
      </c>
      <c r="I70" s="31">
        <f t="shared" ref="I70:I81" si="17">IFERROR(H70/G70-1,"-")</f>
        <v>0.17806302158701182</v>
      </c>
      <c r="J70" s="32" t="str">
        <f t="shared" ref="J70:J79" si="18">IF(C70="Log","_log","")</f>
        <v>_log</v>
      </c>
      <c r="K70" s="32" t="str">
        <f t="shared" ref="K70:K81" si="19">CONCATENATE(D70,J70,"_FAC")</f>
        <v>FARE_per_UPT_cleaned_2018_MIDLOW_log_FAC</v>
      </c>
      <c r="L70" s="7">
        <f>MATCH($K70,FAC_TOTALS_APTA!$A$2:$BP$2,)</f>
        <v>34</v>
      </c>
      <c r="M70" s="30">
        <f>IF(M67=0,0,VLOOKUP(M67,FAC_TOTALS_APTA!$A$4:$BR$126,$L70,FALSE))</f>
        <v>-6147302.8438608898</v>
      </c>
      <c r="N70" s="30">
        <f>IF(N67=0,0,VLOOKUP(N67,FAC_TOTALS_APTA!$A$4:$BR$126,$L70,FALSE))</f>
        <v>447725.68150619703</v>
      </c>
      <c r="O70" s="30">
        <f>IF(O67=0,0,VLOOKUP(O67,FAC_TOTALS_APTA!$A$4:$BR$126,$L70,FALSE))</f>
        <v>-3853814.7042521802</v>
      </c>
      <c r="P70" s="30">
        <f>IF(P67=0,0,VLOOKUP(P67,FAC_TOTALS_APTA!$A$4:$BR$126,$L70,FALSE))</f>
        <v>-4226755.6122665703</v>
      </c>
      <c r="Q70" s="30">
        <f>IF(Q67=0,0,VLOOKUP(Q67,FAC_TOTALS_APTA!$A$4:$BR$126,$L70,FALSE))</f>
        <v>491569.59642077901</v>
      </c>
      <c r="R70" s="30">
        <f>IF(R67=0,0,VLOOKUP(R67,FAC_TOTALS_APTA!$A$4:$BR$126,$L70,FALSE))</f>
        <v>872858.32207222201</v>
      </c>
      <c r="S70" s="30">
        <f>IF(S67=0,0,VLOOKUP(S67,FAC_TOTALS_APTA!$A$4:$BR$126,$L70,FALSE))</f>
        <v>0</v>
      </c>
      <c r="T70" s="30">
        <f>IF(T67=0,0,VLOOKUP(T67,FAC_TOTALS_APTA!$A$4:$BR$126,$L70,FALSE))</f>
        <v>0</v>
      </c>
      <c r="U70" s="30">
        <f>IF(U67=0,0,VLOOKUP(U67,FAC_TOTALS_APTA!$A$4:$BR$126,$L70,FALSE))</f>
        <v>0</v>
      </c>
      <c r="V70" s="30">
        <f>IF(V67=0,0,VLOOKUP(V67,FAC_TOTALS_APTA!$A$4:$BR$126,$L70,FALSE))</f>
        <v>0</v>
      </c>
      <c r="W70" s="30">
        <f>IF(W67=0,0,VLOOKUP(W67,FAC_TOTALS_APTA!$A$4:$BR$126,$L70,FALSE))</f>
        <v>0</v>
      </c>
      <c r="X70" s="30">
        <f>IF(X67=0,0,VLOOKUP(X67,FAC_TOTALS_APTA!$A$4:$BR$126,$L70,FALSE))</f>
        <v>0</v>
      </c>
      <c r="Y70" s="30">
        <f>IF(Y67=0,0,VLOOKUP(Y67,FAC_TOTALS_APTA!$A$4:$BR$126,$L70,FALSE))</f>
        <v>0</v>
      </c>
      <c r="Z70" s="30">
        <f>IF(Z67=0,0,VLOOKUP(Z67,FAC_TOTALS_APTA!$A$4:$BR$126,$L70,FALSE))</f>
        <v>0</v>
      </c>
      <c r="AA70" s="30">
        <f>IF(AA67=0,0,VLOOKUP(AA67,FAC_TOTALS_APTA!$A$4:$BR$126,$L70,FALSE))</f>
        <v>0</v>
      </c>
      <c r="AB70" s="30">
        <f>IF(AB67=0,0,VLOOKUP(AB67,FAC_TOTALS_APTA!$A$4:$BR$126,$L70,FALSE))</f>
        <v>0</v>
      </c>
      <c r="AC70" s="33">
        <f t="shared" ref="AC70:AC81" si="20">SUM(M70:AB70)</f>
        <v>-12415719.56038044</v>
      </c>
      <c r="AD70" s="34">
        <f>AC70/G83</f>
        <v>-4.0228802073548252E-2</v>
      </c>
    </row>
    <row r="71" spans="2:33" x14ac:dyDescent="0.25">
      <c r="B71" s="116" t="s">
        <v>90</v>
      </c>
      <c r="C71" s="117"/>
      <c r="D71" s="105" t="s">
        <v>81</v>
      </c>
      <c r="E71" s="119"/>
      <c r="F71" s="105">
        <f>MATCH($D71,FAC_TOTALS_APTA!$A$2:$BR$2,)</f>
        <v>24</v>
      </c>
      <c r="G71" s="118">
        <f>VLOOKUP(G67,FAC_TOTALS_APTA!$A$4:$BR$126,$F71,FALSE)</f>
        <v>1.81254270699816E-2</v>
      </c>
      <c r="H71" s="118">
        <f>VLOOKUP(H67,FAC_TOTALS_APTA!$A$4:$BR$126,$F71,FALSE)</f>
        <v>1.81254270699816E-2</v>
      </c>
      <c r="I71" s="120">
        <f>IFERROR(H71/G71-1,"-")</f>
        <v>0</v>
      </c>
      <c r="J71" s="121" t="str">
        <f t="shared" si="18"/>
        <v/>
      </c>
      <c r="K71" s="121" t="str">
        <f t="shared" si="19"/>
        <v>RESTRUCTURE_FAC</v>
      </c>
      <c r="L71" s="105">
        <f>MATCH($K71,FAC_TOTALS_APTA!$A$2:$BP$2,)</f>
        <v>43</v>
      </c>
      <c r="M71" s="118">
        <f>IF(M67=0,0,VLOOKUP(M67,FAC_TOTALS_APTA!$A$4:$BR$126,$L71,FALSE))</f>
        <v>0</v>
      </c>
      <c r="N71" s="118">
        <f>IF(N67=0,0,VLOOKUP(N67,FAC_TOTALS_APTA!$A$4:$BR$126,$L71,FALSE))</f>
        <v>0</v>
      </c>
      <c r="O71" s="118">
        <f>IF(O67=0,0,VLOOKUP(O67,FAC_TOTALS_APTA!$A$4:$BR$126,$L71,FALSE))</f>
        <v>0</v>
      </c>
      <c r="P71" s="118">
        <f>IF(P67=0,0,VLOOKUP(P67,FAC_TOTALS_APTA!$A$4:$BR$126,$L71,FALSE))</f>
        <v>0</v>
      </c>
      <c r="Q71" s="118">
        <f>IF(Q67=0,0,VLOOKUP(Q67,FAC_TOTALS_APTA!$A$4:$BR$126,$L71,FALSE))</f>
        <v>0</v>
      </c>
      <c r="R71" s="118">
        <f>IF(R67=0,0,VLOOKUP(R67,FAC_TOTALS_APTA!$A$4:$BR$126,$L71,FALSE))</f>
        <v>0</v>
      </c>
      <c r="S71" s="118">
        <f>IF(S67=0,0,VLOOKUP(S67,FAC_TOTALS_APTA!$A$4:$BR$126,$L71,FALSE))</f>
        <v>0</v>
      </c>
      <c r="T71" s="118">
        <f>IF(T67=0,0,VLOOKUP(T67,FAC_TOTALS_APTA!$A$4:$BR$126,$L71,FALSE))</f>
        <v>0</v>
      </c>
      <c r="U71" s="118">
        <f>IF(U67=0,0,VLOOKUP(U67,FAC_TOTALS_APTA!$A$4:$BR$126,$L71,FALSE))</f>
        <v>0</v>
      </c>
      <c r="V71" s="118">
        <f>IF(V67=0,0,VLOOKUP(V67,FAC_TOTALS_APTA!$A$4:$BR$126,$L71,FALSE))</f>
        <v>0</v>
      </c>
      <c r="W71" s="118">
        <f>IF(W67=0,0,VLOOKUP(W67,FAC_TOTALS_APTA!$A$4:$BR$126,$L71,FALSE))</f>
        <v>0</v>
      </c>
      <c r="X71" s="118">
        <f>IF(X67=0,0,VLOOKUP(X67,FAC_TOTALS_APTA!$A$4:$BR$126,$L71,FALSE))</f>
        <v>0</v>
      </c>
      <c r="Y71" s="118">
        <f>IF(Y67=0,0,VLOOKUP(Y67,FAC_TOTALS_APTA!$A$4:$BR$126,$L71,FALSE))</f>
        <v>0</v>
      </c>
      <c r="Z71" s="118">
        <f>IF(Z67=0,0,VLOOKUP(Z67,FAC_TOTALS_APTA!$A$4:$BR$126,$L71,FALSE))</f>
        <v>0</v>
      </c>
      <c r="AA71" s="118">
        <f>IF(AA67=0,0,VLOOKUP(AA67,FAC_TOTALS_APTA!$A$4:$BR$126,$L71,FALSE))</f>
        <v>0</v>
      </c>
      <c r="AB71" s="118">
        <f>IF(AB67=0,0,VLOOKUP(AB67,FAC_TOTALS_APTA!$A$4:$BR$126,$L71,FALSE))</f>
        <v>0</v>
      </c>
      <c r="AC71" s="122">
        <f t="shared" si="20"/>
        <v>0</v>
      </c>
      <c r="AD71" s="123">
        <f>AC71/G84</f>
        <v>0</v>
      </c>
    </row>
    <row r="72" spans="2:33" x14ac:dyDescent="0.25">
      <c r="B72" s="116" t="s">
        <v>93</v>
      </c>
      <c r="C72" s="117"/>
      <c r="D72" s="105" t="s">
        <v>80</v>
      </c>
      <c r="E72" s="119"/>
      <c r="F72" s="105">
        <f>MATCH($D72,FAC_TOTALS_APTA!$A$2:$BR$2,)</f>
        <v>23</v>
      </c>
      <c r="G72" s="118">
        <f>VLOOKUP(G67,FAC_TOTALS_APTA!$A$4:$BR$126,$F72,FALSE)</f>
        <v>0</v>
      </c>
      <c r="H72" s="118">
        <f>VLOOKUP(H67,FAC_TOTALS_APTA!$A$4:$BR$126,$F72,FALSE)</f>
        <v>0</v>
      </c>
      <c r="I72" s="120" t="str">
        <f>IFERROR(H72/G72-1,"-")</f>
        <v>-</v>
      </c>
      <c r="J72" s="121" t="str">
        <f t="shared" si="18"/>
        <v/>
      </c>
      <c r="K72" s="121" t="str">
        <f t="shared" si="19"/>
        <v>MAINTENANCE_WMATA_FAC</v>
      </c>
      <c r="L72" s="105">
        <f>MATCH($K72,FAC_TOTALS_APTA!$A$2:$BP$2,)</f>
        <v>42</v>
      </c>
      <c r="M72" s="118">
        <f>IF(M68=0,0,VLOOKUP(M68,FAC_TOTALS_APTA!$A$4:$BR$126,$L72,FALSE))</f>
        <v>0</v>
      </c>
      <c r="N72" s="118">
        <f>IF(N68=0,0,VLOOKUP(N68,FAC_TOTALS_APTA!$A$4:$BR$126,$L72,FALSE))</f>
        <v>0</v>
      </c>
      <c r="O72" s="118">
        <f>IF(O68=0,0,VLOOKUP(O68,FAC_TOTALS_APTA!$A$4:$BR$126,$L72,FALSE))</f>
        <v>0</v>
      </c>
      <c r="P72" s="118">
        <f>IF(P68=0,0,VLOOKUP(P68,FAC_TOTALS_APTA!$A$4:$BR$126,$L72,FALSE))</f>
        <v>0</v>
      </c>
      <c r="Q72" s="118">
        <f>IF(Q68=0,0,VLOOKUP(Q68,FAC_TOTALS_APTA!$A$4:$BR$126,$L72,FALSE))</f>
        <v>0</v>
      </c>
      <c r="R72" s="118">
        <f>IF(R68=0,0,VLOOKUP(R68,FAC_TOTALS_APTA!$A$4:$BR$126,$L72,FALSE))</f>
        <v>0</v>
      </c>
      <c r="S72" s="118">
        <f>IF(S68=0,0,VLOOKUP(S68,FAC_TOTALS_APTA!$A$4:$BR$126,$L72,FALSE))</f>
        <v>0</v>
      </c>
      <c r="T72" s="118">
        <f>IF(T68=0,0,VLOOKUP(T68,FAC_TOTALS_APTA!$A$4:$BR$126,$L72,FALSE))</f>
        <v>0</v>
      </c>
      <c r="U72" s="118">
        <f>IF(U68=0,0,VLOOKUP(U68,FAC_TOTALS_APTA!$A$4:$BR$126,$L72,FALSE))</f>
        <v>0</v>
      </c>
      <c r="V72" s="118">
        <f>IF(V68=0,0,VLOOKUP(V68,FAC_TOTALS_APTA!$A$4:$BR$126,$L72,FALSE))</f>
        <v>0</v>
      </c>
      <c r="W72" s="118">
        <f>IF(W68=0,0,VLOOKUP(W68,FAC_TOTALS_APTA!$A$4:$BR$126,$L72,FALSE))</f>
        <v>0</v>
      </c>
      <c r="X72" s="118">
        <f>IF(X68=0,0,VLOOKUP(X68,FAC_TOTALS_APTA!$A$4:$BR$126,$L72,FALSE))</f>
        <v>0</v>
      </c>
      <c r="Y72" s="118">
        <f>IF(Y68=0,0,VLOOKUP(Y68,FAC_TOTALS_APTA!$A$4:$BR$126,$L72,FALSE))</f>
        <v>0</v>
      </c>
      <c r="Z72" s="118">
        <f>IF(Z68=0,0,VLOOKUP(Z68,FAC_TOTALS_APTA!$A$4:$BR$126,$L72,FALSE))</f>
        <v>0</v>
      </c>
      <c r="AA72" s="118">
        <f>IF(AA68=0,0,VLOOKUP(AA68,FAC_TOTALS_APTA!$A$4:$BR$126,$L72,FALSE))</f>
        <v>0</v>
      </c>
      <c r="AB72" s="118">
        <f>IF(AB68=0,0,VLOOKUP(AB68,FAC_TOTALS_APTA!$A$4:$BR$126,$L72,FALSE))</f>
        <v>0</v>
      </c>
      <c r="AC72" s="122">
        <f t="shared" si="20"/>
        <v>0</v>
      </c>
      <c r="AD72" s="123">
        <f>AC72/G84</f>
        <v>0</v>
      </c>
    </row>
    <row r="73" spans="2:33" x14ac:dyDescent="0.25">
      <c r="B73" s="26" t="s">
        <v>48</v>
      </c>
      <c r="C73" s="29" t="s">
        <v>21</v>
      </c>
      <c r="D73" s="105" t="s">
        <v>8</v>
      </c>
      <c r="E73" s="56"/>
      <c r="F73" s="7">
        <f>MATCH($D73,FAC_TOTALS_APTA!$A$2:$BR$2,)</f>
        <v>16</v>
      </c>
      <c r="G73" s="118">
        <f>VLOOKUP(G67,FAC_TOTALS_APTA!$A$4:$BR$126,$F73,FALSE)</f>
        <v>608223.96752153302</v>
      </c>
      <c r="H73" s="118">
        <f>VLOOKUP(H67,FAC_TOTALS_APTA!$A$4:$BR$126,$F73,FALSE)</f>
        <v>643261.456961027</v>
      </c>
      <c r="I73" s="31">
        <f t="shared" si="17"/>
        <v>5.7606229465552161E-2</v>
      </c>
      <c r="J73" s="32" t="str">
        <f t="shared" si="18"/>
        <v>_log</v>
      </c>
      <c r="K73" s="32" t="str">
        <f t="shared" si="19"/>
        <v>POP_EMP_log_FAC</v>
      </c>
      <c r="L73" s="7">
        <f>MATCH($K73,FAC_TOTALS_APTA!$A$2:$BP$2,)</f>
        <v>35</v>
      </c>
      <c r="M73" s="30">
        <f>IF(M67=0,0,VLOOKUP(M67,FAC_TOTALS_APTA!$A$4:$BR$126,$L73,FALSE))</f>
        <v>856296.418127237</v>
      </c>
      <c r="N73" s="30">
        <f>IF(N67=0,0,VLOOKUP(N67,FAC_TOTALS_APTA!$A$4:$BR$126,$L73,FALSE))</f>
        <v>517435.06036219402</v>
      </c>
      <c r="O73" s="30">
        <f>IF(O67=0,0,VLOOKUP(O67,FAC_TOTALS_APTA!$A$4:$BR$126,$L73,FALSE))</f>
        <v>593325.19252902898</v>
      </c>
      <c r="P73" s="30">
        <f>IF(P67=0,0,VLOOKUP(P67,FAC_TOTALS_APTA!$A$4:$BR$126,$L73,FALSE))</f>
        <v>545655.18922401499</v>
      </c>
      <c r="Q73" s="30">
        <f>IF(Q67=0,0,VLOOKUP(Q67,FAC_TOTALS_APTA!$A$4:$BR$126,$L73,FALSE))</f>
        <v>463249.22336159699</v>
      </c>
      <c r="R73" s="30">
        <f>IF(R67=0,0,VLOOKUP(R67,FAC_TOTALS_APTA!$A$4:$BR$126,$L73,FALSE))</f>
        <v>487611.06589409901</v>
      </c>
      <c r="S73" s="30">
        <f>IF(S67=0,0,VLOOKUP(S67,FAC_TOTALS_APTA!$A$4:$BR$126,$L73,FALSE))</f>
        <v>0</v>
      </c>
      <c r="T73" s="30">
        <f>IF(T67=0,0,VLOOKUP(T67,FAC_TOTALS_APTA!$A$4:$BR$126,$L73,FALSE))</f>
        <v>0</v>
      </c>
      <c r="U73" s="30">
        <f>IF(U67=0,0,VLOOKUP(U67,FAC_TOTALS_APTA!$A$4:$BR$126,$L73,FALSE))</f>
        <v>0</v>
      </c>
      <c r="V73" s="30">
        <f>IF(V67=0,0,VLOOKUP(V67,FAC_TOTALS_APTA!$A$4:$BR$126,$L73,FALSE))</f>
        <v>0</v>
      </c>
      <c r="W73" s="30">
        <f>IF(W67=0,0,VLOOKUP(W67,FAC_TOTALS_APTA!$A$4:$BR$126,$L73,FALSE))</f>
        <v>0</v>
      </c>
      <c r="X73" s="30">
        <f>IF(X67=0,0,VLOOKUP(X67,FAC_TOTALS_APTA!$A$4:$BR$126,$L73,FALSE))</f>
        <v>0</v>
      </c>
      <c r="Y73" s="30">
        <f>IF(Y67=0,0,VLOOKUP(Y67,FAC_TOTALS_APTA!$A$4:$BR$126,$L73,FALSE))</f>
        <v>0</v>
      </c>
      <c r="Z73" s="30">
        <f>IF(Z67=0,0,VLOOKUP(Z67,FAC_TOTALS_APTA!$A$4:$BR$126,$L73,FALSE))</f>
        <v>0</v>
      </c>
      <c r="AA73" s="30">
        <f>IF(AA67=0,0,VLOOKUP(AA67,FAC_TOTALS_APTA!$A$4:$BR$126,$L73,FALSE))</f>
        <v>0</v>
      </c>
      <c r="AB73" s="30">
        <f>IF(AB67=0,0,VLOOKUP(AB67,FAC_TOTALS_APTA!$A$4:$BR$126,$L73,FALSE))</f>
        <v>0</v>
      </c>
      <c r="AC73" s="33">
        <f t="shared" si="20"/>
        <v>3463572.1494981707</v>
      </c>
      <c r="AD73" s="34">
        <f>AC73/G83</f>
        <v>1.1222495626773523E-2</v>
      </c>
    </row>
    <row r="74" spans="2:33" x14ac:dyDescent="0.25">
      <c r="B74" s="26" t="s">
        <v>74</v>
      </c>
      <c r="C74" s="29"/>
      <c r="D74" s="105" t="s">
        <v>73</v>
      </c>
      <c r="E74" s="56"/>
      <c r="F74" s="7">
        <f>MATCH($D74,FAC_TOTALS_APTA!$A$2:$BR$2,)</f>
        <v>17</v>
      </c>
      <c r="G74" s="124">
        <f>VLOOKUP(G67,FAC_TOTALS_APTA!$A$4:$BR$126,$F74,FALSE)</f>
        <v>0.20287939749310699</v>
      </c>
      <c r="H74" s="124">
        <f>VLOOKUP(H67,FAC_TOTALS_APTA!$A$4:$BR$126,$F74,FALSE)</f>
        <v>0.199048693555371</v>
      </c>
      <c r="I74" s="31">
        <f t="shared" si="17"/>
        <v>-1.8881680373021292E-2</v>
      </c>
      <c r="J74" s="32" t="str">
        <f t="shared" si="18"/>
        <v/>
      </c>
      <c r="K74" s="32" t="str">
        <f t="shared" si="19"/>
        <v>TSD_POP_EMP_PCT_FAC</v>
      </c>
      <c r="L74" s="7">
        <f>MATCH($K74,FAC_TOTALS_APTA!$A$2:$BP$2,)</f>
        <v>36</v>
      </c>
      <c r="M74" s="30">
        <f>IF(M67=0,0,VLOOKUP(M67,FAC_TOTALS_APTA!$A$4:$BR$126,$L74,FALSE))</f>
        <v>-52208.777895814601</v>
      </c>
      <c r="N74" s="30">
        <f>IF(N67=0,0,VLOOKUP(N67,FAC_TOTALS_APTA!$A$4:$BR$126,$L74,FALSE))</f>
        <v>-290787.77652162302</v>
      </c>
      <c r="O74" s="30">
        <f>IF(O67=0,0,VLOOKUP(O67,FAC_TOTALS_APTA!$A$4:$BR$126,$L74,FALSE))</f>
        <v>-380109.59765601403</v>
      </c>
      <c r="P74" s="30">
        <f>IF(P67=0,0,VLOOKUP(P67,FAC_TOTALS_APTA!$A$4:$BR$126,$L74,FALSE))</f>
        <v>510874.41552019003</v>
      </c>
      <c r="Q74" s="30">
        <f>IF(Q67=0,0,VLOOKUP(Q67,FAC_TOTALS_APTA!$A$4:$BR$126,$L74,FALSE))</f>
        <v>-76398.097214528098</v>
      </c>
      <c r="R74" s="30">
        <f>IF(R67=0,0,VLOOKUP(R67,FAC_TOTALS_APTA!$A$4:$BR$126,$L74,FALSE))</f>
        <v>-115588.912777827</v>
      </c>
      <c r="S74" s="30">
        <f>IF(S67=0,0,VLOOKUP(S67,FAC_TOTALS_APTA!$A$4:$BR$126,$L74,FALSE))</f>
        <v>0</v>
      </c>
      <c r="T74" s="30">
        <f>IF(T67=0,0,VLOOKUP(T67,FAC_TOTALS_APTA!$A$4:$BR$126,$L74,FALSE))</f>
        <v>0</v>
      </c>
      <c r="U74" s="30">
        <f>IF(U67=0,0,VLOOKUP(U67,FAC_TOTALS_APTA!$A$4:$BR$126,$L74,FALSE))</f>
        <v>0</v>
      </c>
      <c r="V74" s="30">
        <f>IF(V67=0,0,VLOOKUP(V67,FAC_TOTALS_APTA!$A$4:$BR$126,$L74,FALSE))</f>
        <v>0</v>
      </c>
      <c r="W74" s="30">
        <f>IF(W67=0,0,VLOOKUP(W67,FAC_TOTALS_APTA!$A$4:$BR$126,$L74,FALSE))</f>
        <v>0</v>
      </c>
      <c r="X74" s="30">
        <f>IF(X67=0,0,VLOOKUP(X67,FAC_TOTALS_APTA!$A$4:$BR$126,$L74,FALSE))</f>
        <v>0</v>
      </c>
      <c r="Y74" s="30">
        <f>IF(Y67=0,0,VLOOKUP(Y67,FAC_TOTALS_APTA!$A$4:$BR$126,$L74,FALSE))</f>
        <v>0</v>
      </c>
      <c r="Z74" s="30">
        <f>IF(Z67=0,0,VLOOKUP(Z67,FAC_TOTALS_APTA!$A$4:$BR$126,$L74,FALSE))</f>
        <v>0</v>
      </c>
      <c r="AA74" s="30">
        <f>IF(AA67=0,0,VLOOKUP(AA67,FAC_TOTALS_APTA!$A$4:$BR$126,$L74,FALSE))</f>
        <v>0</v>
      </c>
      <c r="AB74" s="30">
        <f>IF(AB67=0,0,VLOOKUP(AB67,FAC_TOTALS_APTA!$A$4:$BR$126,$L74,FALSE))</f>
        <v>0</v>
      </c>
      <c r="AC74" s="33">
        <f t="shared" si="20"/>
        <v>-404218.74654561677</v>
      </c>
      <c r="AD74" s="34">
        <f>AC74/G83</f>
        <v>-1.3097296431446707E-3</v>
      </c>
    </row>
    <row r="75" spans="2:33" x14ac:dyDescent="0.2">
      <c r="B75" s="26" t="s">
        <v>49</v>
      </c>
      <c r="C75" s="29" t="s">
        <v>21</v>
      </c>
      <c r="D75" s="125" t="s">
        <v>97</v>
      </c>
      <c r="E75" s="56"/>
      <c r="F75" s="7">
        <f>MATCH($D75,FAC_TOTALS_APTA!$A$2:$BR$2,)</f>
        <v>19</v>
      </c>
      <c r="G75" s="126">
        <f>VLOOKUP(G67,FAC_TOTALS_APTA!$A$4:$BR$126,$F75,FALSE)</f>
        <v>3.99676458590372</v>
      </c>
      <c r="H75" s="126">
        <f>VLOOKUP(H67,FAC_TOTALS_APTA!$A$4:$BR$126,$F75,FALSE)</f>
        <v>2.8183435351760502</v>
      </c>
      <c r="I75" s="31">
        <f t="shared" si="17"/>
        <v>-0.29484374808660729</v>
      </c>
      <c r="J75" s="32" t="str">
        <f t="shared" si="18"/>
        <v>_log</v>
      </c>
      <c r="K75" s="32" t="str">
        <f t="shared" si="19"/>
        <v>GAS_PRICE_2018_MIDLOW_log_FAC</v>
      </c>
      <c r="L75" s="7">
        <f>MATCH($K75,FAC_TOTALS_APTA!$A$2:$BP$2,)</f>
        <v>38</v>
      </c>
      <c r="M75" s="30">
        <f>IF(M67=0,0,VLOOKUP(M67,FAC_TOTALS_APTA!$A$4:$BR$126,$L75,FALSE))</f>
        <v>-1453657.16764147</v>
      </c>
      <c r="N75" s="30">
        <f>IF(N67=0,0,VLOOKUP(N67,FAC_TOTALS_APTA!$A$4:$BR$126,$L75,FALSE))</f>
        <v>-2134545.2028399301</v>
      </c>
      <c r="O75" s="30">
        <f>IF(O67=0,0,VLOOKUP(O67,FAC_TOTALS_APTA!$A$4:$BR$126,$L75,FALSE))</f>
        <v>-11369688.7600285</v>
      </c>
      <c r="P75" s="30">
        <f>IF(P67=0,0,VLOOKUP(P67,FAC_TOTALS_APTA!$A$4:$BR$126,$L75,FALSE))</f>
        <v>-3693110.30073075</v>
      </c>
      <c r="Q75" s="30">
        <f>IF(Q67=0,0,VLOOKUP(Q67,FAC_TOTALS_APTA!$A$4:$BR$126,$L75,FALSE))</f>
        <v>2652119.5845568702</v>
      </c>
      <c r="R75" s="30">
        <f>IF(R67=0,0,VLOOKUP(R67,FAC_TOTALS_APTA!$A$4:$BR$126,$L75,FALSE))</f>
        <v>2907893.0652447701</v>
      </c>
      <c r="S75" s="30">
        <f>IF(S67=0,0,VLOOKUP(S67,FAC_TOTALS_APTA!$A$4:$BR$126,$L75,FALSE))</f>
        <v>0</v>
      </c>
      <c r="T75" s="30">
        <f>IF(T67=0,0,VLOOKUP(T67,FAC_TOTALS_APTA!$A$4:$BR$126,$L75,FALSE))</f>
        <v>0</v>
      </c>
      <c r="U75" s="30">
        <f>IF(U67=0,0,VLOOKUP(U67,FAC_TOTALS_APTA!$A$4:$BR$126,$L75,FALSE))</f>
        <v>0</v>
      </c>
      <c r="V75" s="30">
        <f>IF(V67=0,0,VLOOKUP(V67,FAC_TOTALS_APTA!$A$4:$BR$126,$L75,FALSE))</f>
        <v>0</v>
      </c>
      <c r="W75" s="30">
        <f>IF(W67=0,0,VLOOKUP(W67,FAC_TOTALS_APTA!$A$4:$BR$126,$L75,FALSE))</f>
        <v>0</v>
      </c>
      <c r="X75" s="30">
        <f>IF(X67=0,0,VLOOKUP(X67,FAC_TOTALS_APTA!$A$4:$BR$126,$L75,FALSE))</f>
        <v>0</v>
      </c>
      <c r="Y75" s="30">
        <f>IF(Y67=0,0,VLOOKUP(Y67,FAC_TOTALS_APTA!$A$4:$BR$126,$L75,FALSE))</f>
        <v>0</v>
      </c>
      <c r="Z75" s="30">
        <f>IF(Z67=0,0,VLOOKUP(Z67,FAC_TOTALS_APTA!$A$4:$BR$126,$L75,FALSE))</f>
        <v>0</v>
      </c>
      <c r="AA75" s="30">
        <f>IF(AA67=0,0,VLOOKUP(AA67,FAC_TOTALS_APTA!$A$4:$BR$126,$L75,FALSE))</f>
        <v>0</v>
      </c>
      <c r="AB75" s="30">
        <f>IF(AB67=0,0,VLOOKUP(AB67,FAC_TOTALS_APTA!$A$4:$BR$126,$L75,FALSE))</f>
        <v>0</v>
      </c>
      <c r="AC75" s="33">
        <f t="shared" si="20"/>
        <v>-13090988.781439008</v>
      </c>
      <c r="AD75" s="34">
        <f>AC75/G83</f>
        <v>-4.2416776093758143E-2</v>
      </c>
    </row>
    <row r="76" spans="2:33" x14ac:dyDescent="0.25">
      <c r="B76" s="26" t="s">
        <v>46</v>
      </c>
      <c r="C76" s="29" t="s">
        <v>21</v>
      </c>
      <c r="D76" s="105" t="s">
        <v>14</v>
      </c>
      <c r="E76" s="56"/>
      <c r="F76" s="7">
        <f>MATCH($D76,FAC_TOTALS_APTA!$A$2:$BR$2,)</f>
        <v>20</v>
      </c>
      <c r="G76" s="124">
        <f>VLOOKUP(G67,FAC_TOTALS_APTA!$A$4:$BR$126,$F76,FALSE)</f>
        <v>25928.146323228299</v>
      </c>
      <c r="H76" s="124">
        <f>VLOOKUP(H67,FAC_TOTALS_APTA!$A$4:$BR$126,$F76,FALSE)</f>
        <v>28105.315492605201</v>
      </c>
      <c r="I76" s="31">
        <f t="shared" si="17"/>
        <v>8.3969333643664212E-2</v>
      </c>
      <c r="J76" s="32" t="str">
        <f t="shared" si="18"/>
        <v>_log</v>
      </c>
      <c r="K76" s="32" t="str">
        <f t="shared" si="19"/>
        <v>TOTAL_MED_INC_INDIV_2018_log_FAC</v>
      </c>
      <c r="L76" s="7">
        <f>MATCH($K76,FAC_TOTALS_APTA!$A$2:$BP$2,)</f>
        <v>39</v>
      </c>
      <c r="M76" s="30">
        <f>IF(M67=0,0,VLOOKUP(M67,FAC_TOTALS_APTA!$A$4:$BR$126,$L76,FALSE))</f>
        <v>-8177.5290796904501</v>
      </c>
      <c r="N76" s="30">
        <f>IF(N67=0,0,VLOOKUP(N67,FAC_TOTALS_APTA!$A$4:$BR$126,$L76,FALSE))</f>
        <v>-234635.09313851601</v>
      </c>
      <c r="O76" s="30">
        <f>IF(O67=0,0,VLOOKUP(O67,FAC_TOTALS_APTA!$A$4:$BR$126,$L76,FALSE))</f>
        <v>-528223.32636867801</v>
      </c>
      <c r="P76" s="30">
        <f>IF(P67=0,0,VLOOKUP(P67,FAC_TOTALS_APTA!$A$4:$BR$126,$L76,FALSE))</f>
        <v>-205718.29270460401</v>
      </c>
      <c r="Q76" s="30">
        <f>IF(Q67=0,0,VLOOKUP(Q67,FAC_TOTALS_APTA!$A$4:$BR$126,$L76,FALSE))</f>
        <v>-171549.48145358701</v>
      </c>
      <c r="R76" s="30">
        <f>IF(R67=0,0,VLOOKUP(R67,FAC_TOTALS_APTA!$A$4:$BR$126,$L76,FALSE))</f>
        <v>-197987.99852108001</v>
      </c>
      <c r="S76" s="30">
        <f>IF(S67=0,0,VLOOKUP(S67,FAC_TOTALS_APTA!$A$4:$BR$126,$L76,FALSE))</f>
        <v>0</v>
      </c>
      <c r="T76" s="30">
        <f>IF(T67=0,0,VLOOKUP(T67,FAC_TOTALS_APTA!$A$4:$BR$126,$L76,FALSE))</f>
        <v>0</v>
      </c>
      <c r="U76" s="30">
        <f>IF(U67=0,0,VLOOKUP(U67,FAC_TOTALS_APTA!$A$4:$BR$126,$L76,FALSE))</f>
        <v>0</v>
      </c>
      <c r="V76" s="30">
        <f>IF(V67=0,0,VLOOKUP(V67,FAC_TOTALS_APTA!$A$4:$BR$126,$L76,FALSE))</f>
        <v>0</v>
      </c>
      <c r="W76" s="30">
        <f>IF(W67=0,0,VLOOKUP(W67,FAC_TOTALS_APTA!$A$4:$BR$126,$L76,FALSE))</f>
        <v>0</v>
      </c>
      <c r="X76" s="30">
        <f>IF(X67=0,0,VLOOKUP(X67,FAC_TOTALS_APTA!$A$4:$BR$126,$L76,FALSE))</f>
        <v>0</v>
      </c>
      <c r="Y76" s="30">
        <f>IF(Y67=0,0,VLOOKUP(Y67,FAC_TOTALS_APTA!$A$4:$BR$126,$L76,FALSE))</f>
        <v>0</v>
      </c>
      <c r="Z76" s="30">
        <f>IF(Z67=0,0,VLOOKUP(Z67,FAC_TOTALS_APTA!$A$4:$BR$126,$L76,FALSE))</f>
        <v>0</v>
      </c>
      <c r="AA76" s="30">
        <f>IF(AA67=0,0,VLOOKUP(AA67,FAC_TOTALS_APTA!$A$4:$BR$126,$L76,FALSE))</f>
        <v>0</v>
      </c>
      <c r="AB76" s="30">
        <f>IF(AB67=0,0,VLOOKUP(AB67,FAC_TOTALS_APTA!$A$4:$BR$126,$L76,FALSE))</f>
        <v>0</v>
      </c>
      <c r="AC76" s="33">
        <f t="shared" si="20"/>
        <v>-1346291.7212661554</v>
      </c>
      <c r="AD76" s="34">
        <f>AC76/G83</f>
        <v>-4.3621880250018473E-3</v>
      </c>
    </row>
    <row r="77" spans="2:33" x14ac:dyDescent="0.25">
      <c r="B77" s="26" t="s">
        <v>62</v>
      </c>
      <c r="C77" s="29"/>
      <c r="D77" s="105" t="s">
        <v>9</v>
      </c>
      <c r="E77" s="56"/>
      <c r="F77" s="7">
        <f>MATCH($D77,FAC_TOTALS_APTA!$A$2:$BR$2,)</f>
        <v>21</v>
      </c>
      <c r="G77" s="118">
        <f>VLOOKUP(G67,FAC_TOTALS_APTA!$A$4:$BR$126,$F77,FALSE)</f>
        <v>7.33093904795337</v>
      </c>
      <c r="H77" s="118">
        <f>VLOOKUP(H67,FAC_TOTALS_APTA!$A$4:$BR$126,$F77,FALSE)</f>
        <v>6.9794359227421401</v>
      </c>
      <c r="I77" s="31">
        <f t="shared" si="17"/>
        <v>-4.7947899022480867E-2</v>
      </c>
      <c r="J77" s="32" t="str">
        <f t="shared" si="18"/>
        <v/>
      </c>
      <c r="K77" s="32" t="str">
        <f t="shared" si="19"/>
        <v>PCT_HH_NO_VEH_FAC</v>
      </c>
      <c r="L77" s="7">
        <f>MATCH($K77,FAC_TOTALS_APTA!$A$2:$BP$2,)</f>
        <v>40</v>
      </c>
      <c r="M77" s="30">
        <f>IF(M67=0,0,VLOOKUP(M67,FAC_TOTALS_APTA!$A$4:$BR$126,$L77,FALSE))</f>
        <v>17707.3084832159</v>
      </c>
      <c r="N77" s="30">
        <f>IF(N67=0,0,VLOOKUP(N67,FAC_TOTALS_APTA!$A$4:$BR$126,$L77,FALSE))</f>
        <v>21337.240747612301</v>
      </c>
      <c r="O77" s="30">
        <f>IF(O67=0,0,VLOOKUP(O67,FAC_TOTALS_APTA!$A$4:$BR$126,$L77,FALSE))</f>
        <v>-101748.393723809</v>
      </c>
      <c r="P77" s="30">
        <f>IF(P67=0,0,VLOOKUP(P67,FAC_TOTALS_APTA!$A$4:$BR$126,$L77,FALSE))</f>
        <v>-79657.583820572603</v>
      </c>
      <c r="Q77" s="30">
        <f>IF(Q67=0,0,VLOOKUP(Q67,FAC_TOTALS_APTA!$A$4:$BR$126,$L77,FALSE))</f>
        <v>-25182.563251949901</v>
      </c>
      <c r="R77" s="30">
        <f>IF(R67=0,0,VLOOKUP(R67,FAC_TOTALS_APTA!$A$4:$BR$126,$L77,FALSE))</f>
        <v>-32123.898398333698</v>
      </c>
      <c r="S77" s="30">
        <f>IF(S67=0,0,VLOOKUP(S67,FAC_TOTALS_APTA!$A$4:$BR$126,$L77,FALSE))</f>
        <v>0</v>
      </c>
      <c r="T77" s="30">
        <f>IF(T67=0,0,VLOOKUP(T67,FAC_TOTALS_APTA!$A$4:$BR$126,$L77,FALSE))</f>
        <v>0</v>
      </c>
      <c r="U77" s="30">
        <f>IF(U67=0,0,VLOOKUP(U67,FAC_TOTALS_APTA!$A$4:$BR$126,$L77,FALSE))</f>
        <v>0</v>
      </c>
      <c r="V77" s="30">
        <f>IF(V67=0,0,VLOOKUP(V67,FAC_TOTALS_APTA!$A$4:$BR$126,$L77,FALSE))</f>
        <v>0</v>
      </c>
      <c r="W77" s="30">
        <f>IF(W67=0,0,VLOOKUP(W67,FAC_TOTALS_APTA!$A$4:$BR$126,$L77,FALSE))</f>
        <v>0</v>
      </c>
      <c r="X77" s="30">
        <f>IF(X67=0,0,VLOOKUP(X67,FAC_TOTALS_APTA!$A$4:$BR$126,$L77,FALSE))</f>
        <v>0</v>
      </c>
      <c r="Y77" s="30">
        <f>IF(Y67=0,0,VLOOKUP(Y67,FAC_TOTALS_APTA!$A$4:$BR$126,$L77,FALSE))</f>
        <v>0</v>
      </c>
      <c r="Z77" s="30">
        <f>IF(Z67=0,0,VLOOKUP(Z67,FAC_TOTALS_APTA!$A$4:$BR$126,$L77,FALSE))</f>
        <v>0</v>
      </c>
      <c r="AA77" s="30">
        <f>IF(AA67=0,0,VLOOKUP(AA67,FAC_TOTALS_APTA!$A$4:$BR$126,$L77,FALSE))</f>
        <v>0</v>
      </c>
      <c r="AB77" s="30">
        <f>IF(AB67=0,0,VLOOKUP(AB67,FAC_TOTALS_APTA!$A$4:$BR$126,$L77,FALSE))</f>
        <v>0</v>
      </c>
      <c r="AC77" s="33">
        <f t="shared" si="20"/>
        <v>-199667.88996383699</v>
      </c>
      <c r="AD77" s="34">
        <f>AC77/G83</f>
        <v>-6.4695404778875997E-4</v>
      </c>
    </row>
    <row r="78" spans="2:33" x14ac:dyDescent="0.25">
      <c r="B78" s="26" t="s">
        <v>47</v>
      </c>
      <c r="C78" s="29"/>
      <c r="D78" s="105" t="s">
        <v>28</v>
      </c>
      <c r="E78" s="56"/>
      <c r="F78" s="7">
        <f>MATCH($D78,FAC_TOTALS_APTA!$A$2:$BR$2,)</f>
        <v>22</v>
      </c>
      <c r="G78" s="126">
        <f>VLOOKUP(G67,FAC_TOTALS_APTA!$A$4:$BR$126,$F78,FALSE)</f>
        <v>3.7964745491418501</v>
      </c>
      <c r="H78" s="126">
        <f>VLOOKUP(H67,FAC_TOTALS_APTA!$A$4:$BR$126,$F78,FALSE)</f>
        <v>5.1283173872823102</v>
      </c>
      <c r="I78" s="31">
        <f t="shared" si="17"/>
        <v>0.35081042185348199</v>
      </c>
      <c r="J78" s="32" t="str">
        <f t="shared" si="18"/>
        <v/>
      </c>
      <c r="K78" s="32" t="str">
        <f t="shared" si="19"/>
        <v>JTW_HOME_PCT_FAC</v>
      </c>
      <c r="L78" s="7">
        <f>MATCH($K78,FAC_TOTALS_APTA!$A$2:$BP$2,)</f>
        <v>41</v>
      </c>
      <c r="M78" s="30">
        <f>IF(M67=0,0,VLOOKUP(M67,FAC_TOTALS_APTA!$A$4:$BR$126,$L78,FALSE))</f>
        <v>231082.258819284</v>
      </c>
      <c r="N78" s="30">
        <f>IF(N67=0,0,VLOOKUP(N67,FAC_TOTALS_APTA!$A$4:$BR$126,$L78,FALSE))</f>
        <v>-401530.236735821</v>
      </c>
      <c r="O78" s="30">
        <f>IF(O67=0,0,VLOOKUP(O67,FAC_TOTALS_APTA!$A$4:$BR$126,$L78,FALSE))</f>
        <v>30202.470075400499</v>
      </c>
      <c r="P78" s="30">
        <f>IF(P67=0,0,VLOOKUP(P67,FAC_TOTALS_APTA!$A$4:$BR$126,$L78,FALSE))</f>
        <v>-1302022.2908773599</v>
      </c>
      <c r="Q78" s="30">
        <f>IF(Q67=0,0,VLOOKUP(Q67,FAC_TOTALS_APTA!$A$4:$BR$126,$L78,FALSE))</f>
        <v>-632081.55398060998</v>
      </c>
      <c r="R78" s="30">
        <f>IF(R67=0,0,VLOOKUP(R67,FAC_TOTALS_APTA!$A$4:$BR$126,$L78,FALSE))</f>
        <v>-779635.583539307</v>
      </c>
      <c r="S78" s="30">
        <f>IF(S67=0,0,VLOOKUP(S67,FAC_TOTALS_APTA!$A$4:$BR$126,$L78,FALSE))</f>
        <v>0</v>
      </c>
      <c r="T78" s="30">
        <f>IF(T67=0,0,VLOOKUP(T67,FAC_TOTALS_APTA!$A$4:$BR$126,$L78,FALSE))</f>
        <v>0</v>
      </c>
      <c r="U78" s="30">
        <f>IF(U67=0,0,VLOOKUP(U67,FAC_TOTALS_APTA!$A$4:$BR$126,$L78,FALSE))</f>
        <v>0</v>
      </c>
      <c r="V78" s="30">
        <f>IF(V67=0,0,VLOOKUP(V67,FAC_TOTALS_APTA!$A$4:$BR$126,$L78,FALSE))</f>
        <v>0</v>
      </c>
      <c r="W78" s="30">
        <f>IF(W67=0,0,VLOOKUP(W67,FAC_TOTALS_APTA!$A$4:$BR$126,$L78,FALSE))</f>
        <v>0</v>
      </c>
      <c r="X78" s="30">
        <f>IF(X67=0,0,VLOOKUP(X67,FAC_TOTALS_APTA!$A$4:$BR$126,$L78,FALSE))</f>
        <v>0</v>
      </c>
      <c r="Y78" s="30">
        <f>IF(Y67=0,0,VLOOKUP(Y67,FAC_TOTALS_APTA!$A$4:$BR$126,$L78,FALSE))</f>
        <v>0</v>
      </c>
      <c r="Z78" s="30">
        <f>IF(Z67=0,0,VLOOKUP(Z67,FAC_TOTALS_APTA!$A$4:$BR$126,$L78,FALSE))</f>
        <v>0</v>
      </c>
      <c r="AA78" s="30">
        <f>IF(AA67=0,0,VLOOKUP(AA67,FAC_TOTALS_APTA!$A$4:$BR$126,$L78,FALSE))</f>
        <v>0</v>
      </c>
      <c r="AB78" s="30">
        <f>IF(AB67=0,0,VLOOKUP(AB67,FAC_TOTALS_APTA!$A$4:$BR$126,$L78,FALSE))</f>
        <v>0</v>
      </c>
      <c r="AC78" s="33">
        <f t="shared" si="20"/>
        <v>-2853984.9362384137</v>
      </c>
      <c r="AD78" s="34">
        <f>AC78/G83</f>
        <v>-9.2473412082533617E-3</v>
      </c>
    </row>
    <row r="79" spans="2:33" x14ac:dyDescent="0.25">
      <c r="B79" s="26" t="s">
        <v>63</v>
      </c>
      <c r="C79" s="29"/>
      <c r="D79" s="12" t="s">
        <v>83</v>
      </c>
      <c r="E79" s="56"/>
      <c r="F79" s="7">
        <f>MATCH($D79,FAC_TOTALS_APTA!$A$2:$BR$2,)</f>
        <v>26</v>
      </c>
      <c r="G79" s="126">
        <f>VLOOKUP(G67,FAC_TOTALS_APTA!$A$4:$BR$126,$F79,FALSE)</f>
        <v>0</v>
      </c>
      <c r="H79" s="126">
        <f>VLOOKUP(H67,FAC_TOTALS_APTA!$A$4:$BR$126,$F79,FALSE)</f>
        <v>3.2621241012143001</v>
      </c>
      <c r="I79" s="31" t="str">
        <f t="shared" si="17"/>
        <v>-</v>
      </c>
      <c r="J79" s="32" t="str">
        <f t="shared" si="18"/>
        <v/>
      </c>
      <c r="K79" s="32" t="str">
        <f t="shared" si="19"/>
        <v>YEARS_SINCE_TNC_BUS_MIDLOW_FAC</v>
      </c>
      <c r="L79" s="7">
        <f>MATCH($K79,FAC_TOTALS_APTA!$A$2:$BP$2,)</f>
        <v>45</v>
      </c>
      <c r="M79" s="30">
        <f>IF(M67=0,0,VLOOKUP(M67,FAC_TOTALS_APTA!$A$4:$BR$126,$L79,FALSE))</f>
        <v>0</v>
      </c>
      <c r="N79" s="30">
        <f>IF(N67=0,0,VLOOKUP(N67,FAC_TOTALS_APTA!$A$4:$BR$126,$L79,FALSE))</f>
        <v>0</v>
      </c>
      <c r="O79" s="30">
        <f>IF(O67=0,0,VLOOKUP(O67,FAC_TOTALS_APTA!$A$4:$BR$126,$L79,FALSE))</f>
        <v>-5629250.8728443002</v>
      </c>
      <c r="P79" s="30">
        <f>IF(P67=0,0,VLOOKUP(P67,FAC_TOTALS_APTA!$A$4:$BR$126,$L79,FALSE))</f>
        <v>-7595031.4179971898</v>
      </c>
      <c r="Q79" s="30">
        <f>IF(Q67=0,0,VLOOKUP(Q67,FAC_TOTALS_APTA!$A$4:$BR$126,$L79,FALSE))</f>
        <v>-8078733.0296224896</v>
      </c>
      <c r="R79" s="30">
        <f>IF(R67=0,0,VLOOKUP(R67,FAC_TOTALS_APTA!$A$4:$BR$126,$L79,FALSE))</f>
        <v>-8731422.8594054393</v>
      </c>
      <c r="S79" s="30">
        <f>IF(S67=0,0,VLOOKUP(S67,FAC_TOTALS_APTA!$A$4:$BR$126,$L79,FALSE))</f>
        <v>0</v>
      </c>
      <c r="T79" s="30">
        <f>IF(T67=0,0,VLOOKUP(T67,FAC_TOTALS_APTA!$A$4:$BR$126,$L79,FALSE))</f>
        <v>0</v>
      </c>
      <c r="U79" s="30">
        <f>IF(U67=0,0,VLOOKUP(U67,FAC_TOTALS_APTA!$A$4:$BR$126,$L79,FALSE))</f>
        <v>0</v>
      </c>
      <c r="V79" s="30">
        <f>IF(V67=0,0,VLOOKUP(V67,FAC_TOTALS_APTA!$A$4:$BR$126,$L79,FALSE))</f>
        <v>0</v>
      </c>
      <c r="W79" s="30">
        <f>IF(W67=0,0,VLOOKUP(W67,FAC_TOTALS_APTA!$A$4:$BR$126,$L79,FALSE))</f>
        <v>0</v>
      </c>
      <c r="X79" s="30">
        <f>IF(X67=0,0,VLOOKUP(X67,FAC_TOTALS_APTA!$A$4:$BR$126,$L79,FALSE))</f>
        <v>0</v>
      </c>
      <c r="Y79" s="30">
        <f>IF(Y67=0,0,VLOOKUP(Y67,FAC_TOTALS_APTA!$A$4:$BR$126,$L79,FALSE))</f>
        <v>0</v>
      </c>
      <c r="Z79" s="30">
        <f>IF(Z67=0,0,VLOOKUP(Z67,FAC_TOTALS_APTA!$A$4:$BR$126,$L79,FALSE))</f>
        <v>0</v>
      </c>
      <c r="AA79" s="30">
        <f>IF(AA67=0,0,VLOOKUP(AA67,FAC_TOTALS_APTA!$A$4:$BR$126,$L79,FALSE))</f>
        <v>0</v>
      </c>
      <c r="AB79" s="30">
        <f>IF(AB67=0,0,VLOOKUP(AB67,FAC_TOTALS_APTA!$A$4:$BR$126,$L79,FALSE))</f>
        <v>0</v>
      </c>
      <c r="AC79" s="33">
        <f t="shared" si="20"/>
        <v>-30034438.179869417</v>
      </c>
      <c r="AD79" s="34">
        <f>AC79/G83</f>
        <v>-9.731610504346512E-2</v>
      </c>
    </row>
    <row r="80" spans="2:33" x14ac:dyDescent="0.25">
      <c r="B80" s="26" t="s">
        <v>64</v>
      </c>
      <c r="C80" s="29"/>
      <c r="D80" s="105" t="s">
        <v>43</v>
      </c>
      <c r="E80" s="56"/>
      <c r="F80" s="7">
        <f>MATCH($D80,FAC_TOTALS_APTA!$A$2:$BR$2,)</f>
        <v>29</v>
      </c>
      <c r="G80" s="126">
        <f>VLOOKUP(G67,FAC_TOTALS_APTA!$A$4:$BR$126,$F80,FALSE)</f>
        <v>3.8681875663871497E-2</v>
      </c>
      <c r="H80" s="126">
        <f>VLOOKUP(H67,FAC_TOTALS_APTA!$A$4:$BR$126,$F80,FALSE)</f>
        <v>0.57605336462404799</v>
      </c>
      <c r="I80" s="31">
        <f t="shared" si="17"/>
        <v>13.892074252802491</v>
      </c>
      <c r="J80" s="32" t="str">
        <f t="shared" ref="J80:J81" si="21">IF(C80="Log","_log","")</f>
        <v/>
      </c>
      <c r="K80" s="32" t="str">
        <f t="shared" si="19"/>
        <v>BIKE_SHARE_FAC</v>
      </c>
      <c r="L80" s="7">
        <f>MATCH($K80,FAC_TOTALS_APTA!$A$2:$BP$2,)</f>
        <v>48</v>
      </c>
      <c r="M80" s="30">
        <f>IF(M67=0,0,VLOOKUP(M67,FAC_TOTALS_APTA!$A$4:$BR$126,$L80,FALSE))</f>
        <v>0</v>
      </c>
      <c r="N80" s="30">
        <f>IF(N67=0,0,VLOOKUP(N67,FAC_TOTALS_APTA!$A$4:$BR$126,$L80,FALSE))</f>
        <v>-84846.1565509801</v>
      </c>
      <c r="O80" s="30">
        <f>IF(O67=0,0,VLOOKUP(O67,FAC_TOTALS_APTA!$A$4:$BR$126,$L80,FALSE))</f>
        <v>-211765.65960456699</v>
      </c>
      <c r="P80" s="30">
        <f>IF(P67=0,0,VLOOKUP(P67,FAC_TOTALS_APTA!$A$4:$BR$126,$L80,FALSE))</f>
        <v>-335453.05023820698</v>
      </c>
      <c r="Q80" s="30">
        <f>IF(Q67=0,0,VLOOKUP(Q67,FAC_TOTALS_APTA!$A$4:$BR$126,$L80,FALSE))</f>
        <v>-787524.92019707698</v>
      </c>
      <c r="R80" s="30">
        <f>IF(R67=0,0,VLOOKUP(R67,FAC_TOTALS_APTA!$A$4:$BR$126,$L80,FALSE))</f>
        <v>-540229.73220730899</v>
      </c>
      <c r="S80" s="30">
        <f>IF(S67=0,0,VLOOKUP(S67,FAC_TOTALS_APTA!$A$4:$BR$126,$L80,FALSE))</f>
        <v>0</v>
      </c>
      <c r="T80" s="30">
        <f>IF(T67=0,0,VLOOKUP(T67,FAC_TOTALS_APTA!$A$4:$BR$126,$L80,FALSE))</f>
        <v>0</v>
      </c>
      <c r="U80" s="30">
        <f>IF(U67=0,0,VLOOKUP(U67,FAC_TOTALS_APTA!$A$4:$BR$126,$L80,FALSE))</f>
        <v>0</v>
      </c>
      <c r="V80" s="30">
        <f>IF(V67=0,0,VLOOKUP(V67,FAC_TOTALS_APTA!$A$4:$BR$126,$L80,FALSE))</f>
        <v>0</v>
      </c>
      <c r="W80" s="30">
        <f>IF(W67=0,0,VLOOKUP(W67,FAC_TOTALS_APTA!$A$4:$BR$126,$L80,FALSE))</f>
        <v>0</v>
      </c>
      <c r="X80" s="30">
        <f>IF(X67=0,0,VLOOKUP(X67,FAC_TOTALS_APTA!$A$4:$BR$126,$L80,FALSE))</f>
        <v>0</v>
      </c>
      <c r="Y80" s="30">
        <f>IF(Y67=0,0,VLOOKUP(Y67,FAC_TOTALS_APTA!$A$4:$BR$126,$L80,FALSE))</f>
        <v>0</v>
      </c>
      <c r="Z80" s="30">
        <f>IF(Z67=0,0,VLOOKUP(Z67,FAC_TOTALS_APTA!$A$4:$BR$126,$L80,FALSE))</f>
        <v>0</v>
      </c>
      <c r="AA80" s="30">
        <f>IF(AA67=0,0,VLOOKUP(AA67,FAC_TOTALS_APTA!$A$4:$BR$126,$L80,FALSE))</f>
        <v>0</v>
      </c>
      <c r="AB80" s="30">
        <f>IF(AB67=0,0,VLOOKUP(AB67,FAC_TOTALS_APTA!$A$4:$BR$126,$L80,FALSE))</f>
        <v>0</v>
      </c>
      <c r="AC80" s="33">
        <f t="shared" si="20"/>
        <v>-1959819.5187981399</v>
      </c>
      <c r="AD80" s="34">
        <f>AC80/G83</f>
        <v>-6.3501105302986643E-3</v>
      </c>
      <c r="AG80" s="54"/>
    </row>
    <row r="81" spans="1:31" x14ac:dyDescent="0.25">
      <c r="B81" s="9" t="s">
        <v>65</v>
      </c>
      <c r="C81" s="28"/>
      <c r="D81" s="130" t="s">
        <v>44</v>
      </c>
      <c r="E81" s="57"/>
      <c r="F81" s="8">
        <f>MATCH($D81,FAC_TOTALS_APTA!$A$2:$BR$2,)</f>
        <v>30</v>
      </c>
      <c r="G81" s="132">
        <f>VLOOKUP(G67,FAC_TOTALS_APTA!$A$4:$BR$126,$F81,FALSE)</f>
        <v>0</v>
      </c>
      <c r="H81" s="132">
        <f>VLOOKUP(H67,FAC_TOTALS_APTA!$A$4:$BR$126,$F81,FALSE)</f>
        <v>6.7187175884046699E-2</v>
      </c>
      <c r="I81" s="37" t="str">
        <f t="shared" si="17"/>
        <v>-</v>
      </c>
      <c r="J81" s="38" t="str">
        <f t="shared" si="21"/>
        <v/>
      </c>
      <c r="K81" s="38" t="str">
        <f t="shared" si="19"/>
        <v>scooter_flag_FAC</v>
      </c>
      <c r="L81" s="8">
        <f>MATCH($K81,FAC_TOTALS_APTA!$A$2:$BP$2,)</f>
        <v>49</v>
      </c>
      <c r="M81" s="39">
        <f>IF(M67=0,0,VLOOKUP(M67,FAC_TOTALS_APTA!$A$4:$BR$126,$L81,FALSE))</f>
        <v>0</v>
      </c>
      <c r="N81" s="39">
        <f>IF(N67=0,0,VLOOKUP(N67,FAC_TOTALS_APTA!$A$4:$BR$126,$L81,FALSE))</f>
        <v>0</v>
      </c>
      <c r="O81" s="39">
        <f>IF(O67=0,0,VLOOKUP(O67,FAC_TOTALS_APTA!$A$4:$BR$126,$L81,FALSE))</f>
        <v>0</v>
      </c>
      <c r="P81" s="39">
        <f>IF(P67=0,0,VLOOKUP(P67,FAC_TOTALS_APTA!$A$4:$BR$126,$L81,FALSE))</f>
        <v>0</v>
      </c>
      <c r="Q81" s="39">
        <f>IF(Q67=0,0,VLOOKUP(Q67,FAC_TOTALS_APTA!$A$4:$BR$126,$L81,FALSE))</f>
        <v>0</v>
      </c>
      <c r="R81" s="39">
        <f>IF(R67=0,0,VLOOKUP(R67,FAC_TOTALS_APTA!$A$4:$BR$126,$L81,FALSE))</f>
        <v>-539929.31862735096</v>
      </c>
      <c r="S81" s="39">
        <f>IF(S67=0,0,VLOOKUP(S67,FAC_TOTALS_APTA!$A$4:$BR$126,$L81,FALSE))</f>
        <v>0</v>
      </c>
      <c r="T81" s="39">
        <f>IF(T67=0,0,VLOOKUP(T67,FAC_TOTALS_APTA!$A$4:$BR$126,$L81,FALSE))</f>
        <v>0</v>
      </c>
      <c r="U81" s="39">
        <f>IF(U67=0,0,VLOOKUP(U67,FAC_TOTALS_APTA!$A$4:$BR$126,$L81,FALSE))</f>
        <v>0</v>
      </c>
      <c r="V81" s="39">
        <f>IF(V67=0,0,VLOOKUP(V67,FAC_TOTALS_APTA!$A$4:$BR$126,$L81,FALSE))</f>
        <v>0</v>
      </c>
      <c r="W81" s="39">
        <f>IF(W67=0,0,VLOOKUP(W67,FAC_TOTALS_APTA!$A$4:$BR$126,$L81,FALSE))</f>
        <v>0</v>
      </c>
      <c r="X81" s="39">
        <f>IF(X67=0,0,VLOOKUP(X67,FAC_TOTALS_APTA!$A$4:$BR$126,$L81,FALSE))</f>
        <v>0</v>
      </c>
      <c r="Y81" s="39">
        <f>IF(Y67=0,0,VLOOKUP(Y67,FAC_TOTALS_APTA!$A$4:$BR$126,$L81,FALSE))</f>
        <v>0</v>
      </c>
      <c r="Z81" s="39">
        <f>IF(Z67=0,0,VLOOKUP(Z67,FAC_TOTALS_APTA!$A$4:$BR$126,$L81,FALSE))</f>
        <v>0</v>
      </c>
      <c r="AA81" s="39">
        <f>IF(AA67=0,0,VLOOKUP(AA67,FAC_TOTALS_APTA!$A$4:$BR$126,$L81,FALSE))</f>
        <v>0</v>
      </c>
      <c r="AB81" s="39">
        <f>IF(AB67=0,0,VLOOKUP(AB67,FAC_TOTALS_APTA!$A$4:$BR$126,$L81,FALSE))</f>
        <v>0</v>
      </c>
      <c r="AC81" s="40">
        <f t="shared" si="20"/>
        <v>-539929.31862735096</v>
      </c>
      <c r="AD81" s="41">
        <f>AC81/G83</f>
        <v>-1.7494523444358393E-3</v>
      </c>
    </row>
    <row r="82" spans="1:31" x14ac:dyDescent="0.25">
      <c r="B82" s="42" t="s">
        <v>53</v>
      </c>
      <c r="C82" s="43"/>
      <c r="D82" s="42" t="s">
        <v>45</v>
      </c>
      <c r="E82" s="44"/>
      <c r="F82" s="45"/>
      <c r="G82" s="142"/>
      <c r="H82" s="142"/>
      <c r="I82" s="47"/>
      <c r="J82" s="48"/>
      <c r="K82" s="48" t="str">
        <f t="shared" ref="K82" si="22">CONCATENATE(D82,J82,"_FAC")</f>
        <v>New_Reporter_FAC</v>
      </c>
      <c r="L82" s="45">
        <f>MATCH($K82,FAC_TOTALS_APTA!$A$2:$BP$2,)</f>
        <v>53</v>
      </c>
      <c r="M82" s="46">
        <f>IF(M67=0,0,VLOOKUP(M67,FAC_TOTALS_APTA!$A$4:$BR$126,$L82,FALSE))</f>
        <v>0</v>
      </c>
      <c r="N82" s="46">
        <f>IF(N67=0,0,VLOOKUP(N67,FAC_TOTALS_APTA!$A$4:$BR$126,$L82,FALSE))</f>
        <v>0</v>
      </c>
      <c r="O82" s="46">
        <f>IF(O67=0,0,VLOOKUP(O67,FAC_TOTALS_APTA!$A$4:$BR$126,$L82,FALSE))</f>
        <v>0</v>
      </c>
      <c r="P82" s="46">
        <f>IF(P67=0,0,VLOOKUP(P67,FAC_TOTALS_APTA!$A$4:$BR$126,$L82,FALSE))</f>
        <v>0</v>
      </c>
      <c r="Q82" s="46">
        <f>IF(Q67=0,0,VLOOKUP(Q67,FAC_TOTALS_APTA!$A$4:$BR$126,$L82,FALSE))</f>
        <v>0</v>
      </c>
      <c r="R82" s="46">
        <f>IF(R67=0,0,VLOOKUP(R67,FAC_TOTALS_APTA!$A$4:$BR$126,$L82,FALSE))</f>
        <v>0</v>
      </c>
      <c r="S82" s="46">
        <f>IF(S67=0,0,VLOOKUP(S67,FAC_TOTALS_APTA!$A$4:$BR$126,$L82,FALSE))</f>
        <v>0</v>
      </c>
      <c r="T82" s="46">
        <f>IF(T67=0,0,VLOOKUP(T67,FAC_TOTALS_APTA!$A$4:$BR$126,$L82,FALSE))</f>
        <v>0</v>
      </c>
      <c r="U82" s="46">
        <f>IF(U67=0,0,VLOOKUP(U67,FAC_TOTALS_APTA!$A$4:$BR$126,$L82,FALSE))</f>
        <v>0</v>
      </c>
      <c r="V82" s="46">
        <f>IF(V67=0,0,VLOOKUP(V67,FAC_TOTALS_APTA!$A$4:$BR$126,$L82,FALSE))</f>
        <v>0</v>
      </c>
      <c r="W82" s="46">
        <f>IF(W67=0,0,VLOOKUP(W67,FAC_TOTALS_APTA!$A$4:$BR$126,$L82,FALSE))</f>
        <v>0</v>
      </c>
      <c r="X82" s="46">
        <f>IF(X67=0,0,VLOOKUP(X67,FAC_TOTALS_APTA!$A$4:$BR$126,$L82,FALSE))</f>
        <v>0</v>
      </c>
      <c r="Y82" s="46">
        <f>IF(Y67=0,0,VLOOKUP(Y67,FAC_TOTALS_APTA!$A$4:$BR$126,$L82,FALSE))</f>
        <v>0</v>
      </c>
      <c r="Z82" s="46">
        <f>IF(Z67=0,0,VLOOKUP(Z67,FAC_TOTALS_APTA!$A$4:$BR$126,$L82,FALSE))</f>
        <v>0</v>
      </c>
      <c r="AA82" s="46">
        <f>IF(AA67=0,0,VLOOKUP(AA67,FAC_TOTALS_APTA!$A$4:$BR$126,$L82,FALSE))</f>
        <v>0</v>
      </c>
      <c r="AB82" s="46">
        <f>IF(AB67=0,0,VLOOKUP(AB67,FAC_TOTALS_APTA!$A$4:$BR$126,$L82,FALSE))</f>
        <v>0</v>
      </c>
      <c r="AC82" s="49">
        <f>SUM(M82:AB82)</f>
        <v>0</v>
      </c>
      <c r="AD82" s="50">
        <f>AC82/G84</f>
        <v>0</v>
      </c>
    </row>
    <row r="83" spans="1:31" s="108" customFormat="1" ht="15.75" customHeight="1" x14ac:dyDescent="0.25">
      <c r="A83" s="107"/>
      <c r="B83" s="26" t="s">
        <v>66</v>
      </c>
      <c r="C83" s="29"/>
      <c r="D83" s="7" t="s">
        <v>6</v>
      </c>
      <c r="E83" s="56"/>
      <c r="F83" s="7">
        <f>MATCH($D83,FAC_TOTALS_APTA!$A$2:$BP$2,)</f>
        <v>10</v>
      </c>
      <c r="G83" s="118">
        <f>VLOOKUP(G67,FAC_TOTALS_APTA!$A$4:$BR$126,$F83,FALSE)</f>
        <v>308627623.00705397</v>
      </c>
      <c r="H83" s="118">
        <f>VLOOKUP(H67,FAC_TOTALS_APTA!$A$4:$BP$126,$F83,FALSE)</f>
        <v>262426629.46122301</v>
      </c>
      <c r="I83" s="113">
        <f t="shared" ref="I83" si="23">H83/G83-1</f>
        <v>-0.14969818027200699</v>
      </c>
      <c r="J83" s="32"/>
      <c r="K83" s="32"/>
      <c r="L83" s="7"/>
      <c r="M83" s="30">
        <f t="shared" ref="M83:AB83" si="24">SUM(M69:M76)</f>
        <v>-5732722.0971125485</v>
      </c>
      <c r="N83" s="30">
        <f t="shared" si="24"/>
        <v>1492228.8053454622</v>
      </c>
      <c r="O83" s="30">
        <f t="shared" si="24"/>
        <v>-12432019.611531164</v>
      </c>
      <c r="P83" s="30">
        <f t="shared" si="24"/>
        <v>-4990142.5495121488</v>
      </c>
      <c r="Q83" s="30">
        <f t="shared" si="24"/>
        <v>4995258.5284272609</v>
      </c>
      <c r="R83" s="30">
        <f t="shared" si="24"/>
        <v>5680972.3942149933</v>
      </c>
      <c r="S83" s="30">
        <f t="shared" si="24"/>
        <v>0</v>
      </c>
      <c r="T83" s="30">
        <f t="shared" si="24"/>
        <v>0</v>
      </c>
      <c r="U83" s="30">
        <f t="shared" si="24"/>
        <v>0</v>
      </c>
      <c r="V83" s="30">
        <f t="shared" si="24"/>
        <v>0</v>
      </c>
      <c r="W83" s="30">
        <f t="shared" si="24"/>
        <v>0</v>
      </c>
      <c r="X83" s="30">
        <f t="shared" si="24"/>
        <v>0</v>
      </c>
      <c r="Y83" s="30">
        <f t="shared" si="24"/>
        <v>0</v>
      </c>
      <c r="Z83" s="30">
        <f t="shared" si="24"/>
        <v>0</v>
      </c>
      <c r="AA83" s="30">
        <f t="shared" si="24"/>
        <v>0</v>
      </c>
      <c r="AB83" s="30">
        <f t="shared" si="24"/>
        <v>0</v>
      </c>
      <c r="AC83" s="33">
        <f>H83-G83</f>
        <v>-46200993.545830965</v>
      </c>
      <c r="AD83" s="34">
        <f>I83</f>
        <v>-0.14969818027200699</v>
      </c>
      <c r="AE83" s="107"/>
    </row>
    <row r="84" spans="1:31" ht="13.5" customHeight="1" thickBot="1" x14ac:dyDescent="0.3">
      <c r="B84" s="10" t="s">
        <v>50</v>
      </c>
      <c r="C84" s="24"/>
      <c r="D84" s="24" t="s">
        <v>4</v>
      </c>
      <c r="E84" s="24"/>
      <c r="F84" s="24">
        <f>MATCH($D84,FAC_TOTALS_APTA!$A$2:$BP$2,)</f>
        <v>8</v>
      </c>
      <c r="G84" s="115">
        <f>VLOOKUP(G67,FAC_TOTALS_APTA!$A$4:$BP$126,$F84,FALSE)</f>
        <v>308556319.99999899</v>
      </c>
      <c r="H84" s="115">
        <f>VLOOKUP(H67,FAC_TOTALS_APTA!$A$4:$BP$126,$F84,FALSE)</f>
        <v>263469331</v>
      </c>
      <c r="I84" s="114">
        <f t="shared" ref="I84" si="25">H84/G84-1</f>
        <v>-0.14612239671512528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>
        <f>H84-G84</f>
        <v>-45086988.999998987</v>
      </c>
      <c r="AD84" s="53">
        <f>I84</f>
        <v>-0.14612239671512528</v>
      </c>
    </row>
    <row r="85" spans="1:31" ht="14.25" thickTop="1" thickBot="1" x14ac:dyDescent="0.3">
      <c r="B85" s="58" t="s">
        <v>67</v>
      </c>
      <c r="C85" s="59"/>
      <c r="D85" s="59"/>
      <c r="E85" s="60"/>
      <c r="F85" s="59"/>
      <c r="G85" s="155"/>
      <c r="H85" s="155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>
        <f>AD84-AD83</f>
        <v>3.5757835568817065E-3</v>
      </c>
    </row>
    <row r="86" spans="1:31" ht="13.5" thickTop="1" x14ac:dyDescent="0.25"/>
    <row r="87" spans="1:31" s="11" customFormat="1" x14ac:dyDescent="0.25">
      <c r="B87" s="19" t="s">
        <v>25</v>
      </c>
      <c r="E87" s="7"/>
      <c r="G87" s="107"/>
      <c r="H87" s="107"/>
      <c r="I87" s="18"/>
    </row>
    <row r="88" spans="1:31" x14ac:dyDescent="0.25">
      <c r="B88" s="16" t="s">
        <v>16</v>
      </c>
      <c r="C88" s="17" t="s">
        <v>17</v>
      </c>
      <c r="D88" s="11"/>
      <c r="E88" s="7"/>
      <c r="F88" s="11"/>
      <c r="G88" s="107"/>
      <c r="H88" s="107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1" x14ac:dyDescent="0.25">
      <c r="B89" s="16"/>
      <c r="C89" s="17"/>
      <c r="D89" s="11"/>
      <c r="E89" s="7"/>
      <c r="F89" s="11"/>
      <c r="G89" s="107"/>
      <c r="H89" s="107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1" x14ac:dyDescent="0.25">
      <c r="B90" s="19" t="s">
        <v>26</v>
      </c>
      <c r="C90" s="20">
        <v>0</v>
      </c>
      <c r="D90" s="11"/>
      <c r="E90" s="7"/>
      <c r="F90" s="11"/>
      <c r="G90" s="107"/>
      <c r="H90" s="107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1" ht="13.5" thickBot="1" x14ac:dyDescent="0.3">
      <c r="B91" s="21" t="s">
        <v>35</v>
      </c>
      <c r="C91" s="22">
        <v>10</v>
      </c>
      <c r="D91" s="23"/>
      <c r="E91" s="24"/>
      <c r="F91" s="23"/>
      <c r="G91" s="158"/>
      <c r="H91" s="158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1" ht="13.5" thickTop="1" x14ac:dyDescent="0.25">
      <c r="B92" s="62"/>
      <c r="C92" s="63"/>
      <c r="D92" s="63"/>
      <c r="E92" s="63"/>
      <c r="F92" s="63"/>
      <c r="G92" s="171" t="s">
        <v>51</v>
      </c>
      <c r="H92" s="171"/>
      <c r="I92" s="171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171" t="s">
        <v>55</v>
      </c>
      <c r="AD92" s="171"/>
    </row>
    <row r="93" spans="1:31" x14ac:dyDescent="0.25">
      <c r="B93" s="9" t="s">
        <v>18</v>
      </c>
      <c r="C93" s="28" t="s">
        <v>19</v>
      </c>
      <c r="D93" s="8" t="s">
        <v>20</v>
      </c>
      <c r="E93" s="8"/>
      <c r="F93" s="8"/>
      <c r="G93" s="129">
        <f>$C$1</f>
        <v>2012</v>
      </c>
      <c r="H93" s="129">
        <f>$C$2</f>
        <v>2018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1:31" ht="12.95" hidden="1" customHeight="1" x14ac:dyDescent="0.25">
      <c r="B94" s="26"/>
      <c r="C94" s="29"/>
      <c r="D94" s="7"/>
      <c r="E94" s="7"/>
      <c r="F94" s="7"/>
      <c r="G94" s="105"/>
      <c r="H94" s="105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1:31" ht="12.95" hidden="1" customHeight="1" x14ac:dyDescent="0.25">
      <c r="B95" s="26"/>
      <c r="C95" s="29"/>
      <c r="D95" s="7"/>
      <c r="E95" s="7"/>
      <c r="F95" s="7"/>
      <c r="G95" s="105" t="str">
        <f>CONCATENATE($C90,"_",$C91,"_",G93)</f>
        <v>0_10_2012</v>
      </c>
      <c r="H95" s="105" t="str">
        <f>CONCATENATE($C90,"_",$C91,"_",H93)</f>
        <v>0_10_2018</v>
      </c>
      <c r="I95" s="29"/>
      <c r="J95" s="7"/>
      <c r="K95" s="7"/>
      <c r="L95" s="7"/>
      <c r="M95" s="7" t="str">
        <f>IF($G93+M94&gt;$H93,0,CONCATENATE($C90,"_",$C91,"_",$G93+M94))</f>
        <v>0_10_2013</v>
      </c>
      <c r="N95" s="7" t="str">
        <f t="shared" ref="N95:AB95" si="26">IF($G93+N94&gt;$H93,0,CONCATENATE($C90,"_",$C91,"_",$G93+N94))</f>
        <v>0_10_2014</v>
      </c>
      <c r="O95" s="7" t="str">
        <f t="shared" si="26"/>
        <v>0_10_2015</v>
      </c>
      <c r="P95" s="7" t="str">
        <f t="shared" si="26"/>
        <v>0_10_2016</v>
      </c>
      <c r="Q95" s="7" t="str">
        <f t="shared" si="26"/>
        <v>0_10_2017</v>
      </c>
      <c r="R95" s="7" t="str">
        <f t="shared" si="26"/>
        <v>0_10_2018</v>
      </c>
      <c r="S95" s="7">
        <f t="shared" si="26"/>
        <v>0</v>
      </c>
      <c r="T95" s="7">
        <f t="shared" si="26"/>
        <v>0</v>
      </c>
      <c r="U95" s="7">
        <f t="shared" si="26"/>
        <v>0</v>
      </c>
      <c r="V95" s="7">
        <f t="shared" si="26"/>
        <v>0</v>
      </c>
      <c r="W95" s="7">
        <f t="shared" si="26"/>
        <v>0</v>
      </c>
      <c r="X95" s="7">
        <f t="shared" si="26"/>
        <v>0</v>
      </c>
      <c r="Y95" s="7">
        <f t="shared" si="26"/>
        <v>0</v>
      </c>
      <c r="Z95" s="7">
        <f t="shared" si="26"/>
        <v>0</v>
      </c>
      <c r="AA95" s="7">
        <f t="shared" si="26"/>
        <v>0</v>
      </c>
      <c r="AB95" s="7">
        <f t="shared" si="26"/>
        <v>0</v>
      </c>
      <c r="AC95" s="7"/>
      <c r="AD95" s="7"/>
    </row>
    <row r="96" spans="1:31" ht="12.95" hidden="1" customHeight="1" x14ac:dyDescent="0.25">
      <c r="B96" s="26"/>
      <c r="C96" s="29"/>
      <c r="D96" s="7"/>
      <c r="E96" s="7"/>
      <c r="F96" s="7" t="s">
        <v>23</v>
      </c>
      <c r="G96" s="118"/>
      <c r="H96" s="118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26" t="s">
        <v>31</v>
      </c>
      <c r="C97" s="29" t="s">
        <v>21</v>
      </c>
      <c r="D97" s="105" t="s">
        <v>94</v>
      </c>
      <c r="E97" s="56"/>
      <c r="F97" s="7">
        <f>MATCH($D97,FAC_TOTALS_APTA!$A$2:$BR$2,)</f>
        <v>12</v>
      </c>
      <c r="G97" s="118">
        <f>VLOOKUP(G95,FAC_TOTALS_APTA!$A$4:$BR$126,$F97,FALSE)</f>
        <v>227959423.99999899</v>
      </c>
      <c r="H97" s="118">
        <f>VLOOKUP(H95,FAC_TOTALS_APTA!$A$4:$BR$126,$F97,FALSE)</f>
        <v>230662402</v>
      </c>
      <c r="I97" s="31">
        <f>IFERROR(H97/G97-1,"-")</f>
        <v>1.1857276845904874E-2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MATCH($K97,FAC_TOTALS_APTA!$A$2:$BP$2,)</f>
        <v>31</v>
      </c>
      <c r="M97" s="30">
        <f>IF(M95=0,0,VLOOKUP(M95,FAC_TOTALS_APTA!$A$4:$BR$126,$L97,FALSE))</f>
        <v>12008184.571405901</v>
      </c>
      <c r="N97" s="30">
        <f>IF(N95=0,0,VLOOKUP(N95,FAC_TOTALS_APTA!$A$4:$BR$126,$L97,FALSE))</f>
        <v>-61865.777015776301</v>
      </c>
      <c r="O97" s="30">
        <f>IF(O95=0,0,VLOOKUP(O95,FAC_TOTALS_APTA!$A$4:$BR$126,$L97,FALSE))</f>
        <v>2178445.0815328299</v>
      </c>
      <c r="P97" s="30">
        <f>IF(P95=0,0,VLOOKUP(P95,FAC_TOTALS_APTA!$A$4:$BR$126,$L97,FALSE))</f>
        <v>-1831405.6381568999</v>
      </c>
      <c r="Q97" s="30">
        <f>IF(Q95=0,0,VLOOKUP(Q95,FAC_TOTALS_APTA!$A$4:$BR$126,$L97,FALSE))</f>
        <v>-3303400.3855579598</v>
      </c>
      <c r="R97" s="30">
        <f>IF(R95=0,0,VLOOKUP(R95,FAC_TOTALS_APTA!$A$4:$BR$126,$L97,FALSE))</f>
        <v>-729124.99820252496</v>
      </c>
      <c r="S97" s="30">
        <f>IF(S95=0,0,VLOOKUP(S95,FAC_TOTALS_APTA!$A$4:$BR$126,$L97,FALSE))</f>
        <v>0</v>
      </c>
      <c r="T97" s="30">
        <f>IF(T95=0,0,VLOOKUP(T95,FAC_TOTALS_APTA!$A$4:$BR$126,$L97,FALSE))</f>
        <v>0</v>
      </c>
      <c r="U97" s="30">
        <f>IF(U95=0,0,VLOOKUP(U95,FAC_TOTALS_APTA!$A$4:$BR$126,$L97,FALSE))</f>
        <v>0</v>
      </c>
      <c r="V97" s="30">
        <f>IF(V95=0,0,VLOOKUP(V95,FAC_TOTALS_APTA!$A$4:$BR$126,$L97,FALSE))</f>
        <v>0</v>
      </c>
      <c r="W97" s="30">
        <f>IF(W95=0,0,VLOOKUP(W95,FAC_TOTALS_APTA!$A$4:$BR$126,$L97,FALSE))</f>
        <v>0</v>
      </c>
      <c r="X97" s="30">
        <f>IF(X95=0,0,VLOOKUP(X95,FAC_TOTALS_APTA!$A$4:$BR$126,$L97,FALSE))</f>
        <v>0</v>
      </c>
      <c r="Y97" s="30">
        <f>IF(Y95=0,0,VLOOKUP(Y95,FAC_TOTALS_APTA!$A$4:$BR$126,$L97,FALSE))</f>
        <v>0</v>
      </c>
      <c r="Z97" s="30">
        <f>IF(Z95=0,0,VLOOKUP(Z95,FAC_TOTALS_APTA!$A$4:$BR$126,$L97,FALSE))</f>
        <v>0</v>
      </c>
      <c r="AA97" s="30">
        <f>IF(AA95=0,0,VLOOKUP(AA95,FAC_TOTALS_APTA!$A$4:$BR$126,$L97,FALSE))</f>
        <v>0</v>
      </c>
      <c r="AB97" s="30">
        <f>IF(AB95=0,0,VLOOKUP(AB95,FAC_TOTALS_APTA!$A$4:$BR$126,$L97,FALSE))</f>
        <v>0</v>
      </c>
      <c r="AC97" s="33">
        <f>SUM(M97:AB97)</f>
        <v>8260832.8540055715</v>
      </c>
      <c r="AD97" s="34">
        <f>AC97/G111</f>
        <v>7.4250742085158498E-3</v>
      </c>
    </row>
    <row r="98" spans="1:31" x14ac:dyDescent="0.25">
      <c r="B98" s="26" t="s">
        <v>52</v>
      </c>
      <c r="C98" s="29" t="s">
        <v>21</v>
      </c>
      <c r="D98" s="105" t="s">
        <v>78</v>
      </c>
      <c r="E98" s="56"/>
      <c r="F98" s="7">
        <f>MATCH($D98,FAC_TOTALS_APTA!$A$2:$BR$2,)</f>
        <v>14</v>
      </c>
      <c r="G98" s="124">
        <f>VLOOKUP(G95,FAC_TOTALS_APTA!$A$4:$BR$126,$F98,FALSE)</f>
        <v>1.36910030643</v>
      </c>
      <c r="H98" s="124">
        <f>VLOOKUP(H95,FAC_TOTALS_APTA!$A$4:$BR$126,$F98,FALSE)</f>
        <v>1.7232403279999999</v>
      </c>
      <c r="I98" s="31">
        <f t="shared" ref="I98:I109" si="27">IFERROR(H98/G98-1,"-")</f>
        <v>0.25866623497692309</v>
      </c>
      <c r="J98" s="32" t="str">
        <f t="shared" ref="J98:J107" si="28">IF(C98="Log","_log","")</f>
        <v>_log</v>
      </c>
      <c r="K98" s="32" t="str">
        <f t="shared" ref="K98:K109" si="29">CONCATENATE(D98,J98,"_FAC")</f>
        <v>FARE_per_UPT_cleaned_2018_HINY_log_FAC</v>
      </c>
      <c r="L98" s="7">
        <f>MATCH($K98,FAC_TOTALS_APTA!$A$2:$BP$2,)</f>
        <v>33</v>
      </c>
      <c r="M98" s="30">
        <f>IF(M95=0,0,VLOOKUP(M95,FAC_TOTALS_APTA!$A$4:$BR$126,$L98,FALSE))</f>
        <v>-21074924.661579899</v>
      </c>
      <c r="N98" s="30">
        <f>IF(N95=0,0,VLOOKUP(N95,FAC_TOTALS_APTA!$A$4:$BR$126,$L98,FALSE))</f>
        <v>296779.73436114599</v>
      </c>
      <c r="O98" s="30">
        <f>IF(O95=0,0,VLOOKUP(O95,FAC_TOTALS_APTA!$A$4:$BR$126,$L98,FALSE))</f>
        <v>-4033469.5565605699</v>
      </c>
      <c r="P98" s="30">
        <f>IF(P95=0,0,VLOOKUP(P95,FAC_TOTALS_APTA!$A$4:$BR$126,$L98,FALSE))</f>
        <v>-467650.26937779097</v>
      </c>
      <c r="Q98" s="30">
        <f>IF(Q95=0,0,VLOOKUP(Q95,FAC_TOTALS_APTA!$A$4:$BR$126,$L98,FALSE))</f>
        <v>-3339906.97356075</v>
      </c>
      <c r="R98" s="30">
        <f>IF(R95=0,0,VLOOKUP(R95,FAC_TOTALS_APTA!$A$4:$BR$126,$L98,FALSE))</f>
        <v>716061.22095326299</v>
      </c>
      <c r="S98" s="30">
        <f>IF(S95=0,0,VLOOKUP(S95,FAC_TOTALS_APTA!$A$4:$BR$126,$L98,FALSE))</f>
        <v>0</v>
      </c>
      <c r="T98" s="30">
        <f>IF(T95=0,0,VLOOKUP(T95,FAC_TOTALS_APTA!$A$4:$BR$126,$L98,FALSE))</f>
        <v>0</v>
      </c>
      <c r="U98" s="30">
        <f>IF(U95=0,0,VLOOKUP(U95,FAC_TOTALS_APTA!$A$4:$BR$126,$L98,FALSE))</f>
        <v>0</v>
      </c>
      <c r="V98" s="30">
        <f>IF(V95=0,0,VLOOKUP(V95,FAC_TOTALS_APTA!$A$4:$BR$126,$L98,FALSE))</f>
        <v>0</v>
      </c>
      <c r="W98" s="30">
        <f>IF(W95=0,0,VLOOKUP(W95,FAC_TOTALS_APTA!$A$4:$BR$126,$L98,FALSE))</f>
        <v>0</v>
      </c>
      <c r="X98" s="30">
        <f>IF(X95=0,0,VLOOKUP(X95,FAC_TOTALS_APTA!$A$4:$BR$126,$L98,FALSE))</f>
        <v>0</v>
      </c>
      <c r="Y98" s="30">
        <f>IF(Y95=0,0,VLOOKUP(Y95,FAC_TOTALS_APTA!$A$4:$BR$126,$L98,FALSE))</f>
        <v>0</v>
      </c>
      <c r="Z98" s="30">
        <f>IF(Z95=0,0,VLOOKUP(Z95,FAC_TOTALS_APTA!$A$4:$BR$126,$L98,FALSE))</f>
        <v>0</v>
      </c>
      <c r="AA98" s="30">
        <f>IF(AA95=0,0,VLOOKUP(AA95,FAC_TOTALS_APTA!$A$4:$BR$126,$L98,FALSE))</f>
        <v>0</v>
      </c>
      <c r="AB98" s="30">
        <f>IF(AB95=0,0,VLOOKUP(AB95,FAC_TOTALS_APTA!$A$4:$BR$126,$L98,FALSE))</f>
        <v>0</v>
      </c>
      <c r="AC98" s="33">
        <f t="shared" ref="AC98:AC109" si="30">SUM(M98:AB98)</f>
        <v>-27903110.5057646</v>
      </c>
      <c r="AD98" s="34">
        <f>AC98/G111</f>
        <v>-2.5080118411215664E-2</v>
      </c>
    </row>
    <row r="99" spans="1:31" x14ac:dyDescent="0.25">
      <c r="B99" s="116" t="s">
        <v>90</v>
      </c>
      <c r="C99" s="117"/>
      <c r="D99" s="105" t="s">
        <v>81</v>
      </c>
      <c r="E99" s="119"/>
      <c r="F99" s="105">
        <f>MATCH($D99,FAC_TOTALS_APTA!$A$2:$BR$2,)</f>
        <v>24</v>
      </c>
      <c r="G99" s="118">
        <f>VLOOKUP(G95,FAC_TOTALS_APTA!$A$4:$BR$126,$F99,FALSE)</f>
        <v>0</v>
      </c>
      <c r="H99" s="118">
        <f>VLOOKUP(H95,FAC_TOTALS_APTA!$A$4:$BR$126,$F99,FALSE)</f>
        <v>0</v>
      </c>
      <c r="I99" s="120" t="str">
        <f>IFERROR(H99/G99-1,"-")</f>
        <v>-</v>
      </c>
      <c r="J99" s="121" t="str">
        <f t="shared" si="28"/>
        <v/>
      </c>
      <c r="K99" s="121" t="str">
        <f t="shared" si="29"/>
        <v>RESTRUCTURE_FAC</v>
      </c>
      <c r="L99" s="105">
        <f>MATCH($K99,FAC_TOTALS_APTA!$A$2:$BP$2,)</f>
        <v>43</v>
      </c>
      <c r="M99" s="118">
        <f>IF(M95=0,0,VLOOKUP(M95,FAC_TOTALS_APTA!$A$4:$BR$126,$L99,FALSE))</f>
        <v>0</v>
      </c>
      <c r="N99" s="118">
        <f>IF(N95=0,0,VLOOKUP(N95,FAC_TOTALS_APTA!$A$4:$BR$126,$L99,FALSE))</f>
        <v>0</v>
      </c>
      <c r="O99" s="118">
        <f>IF(O95=0,0,VLOOKUP(O95,FAC_TOTALS_APTA!$A$4:$BR$126,$L99,FALSE))</f>
        <v>0</v>
      </c>
      <c r="P99" s="118">
        <f>IF(P95=0,0,VLOOKUP(P95,FAC_TOTALS_APTA!$A$4:$BR$126,$L99,FALSE))</f>
        <v>0</v>
      </c>
      <c r="Q99" s="118">
        <f>IF(Q95=0,0,VLOOKUP(Q95,FAC_TOTALS_APTA!$A$4:$BR$126,$L99,FALSE))</f>
        <v>0</v>
      </c>
      <c r="R99" s="118">
        <f>IF(R95=0,0,VLOOKUP(R95,FAC_TOTALS_APTA!$A$4:$BR$126,$L99,FALSE))</f>
        <v>0</v>
      </c>
      <c r="S99" s="118">
        <f>IF(S95=0,0,VLOOKUP(S95,FAC_TOTALS_APTA!$A$4:$BR$126,$L99,FALSE))</f>
        <v>0</v>
      </c>
      <c r="T99" s="118">
        <f>IF(T95=0,0,VLOOKUP(T95,FAC_TOTALS_APTA!$A$4:$BR$126,$L99,FALSE))</f>
        <v>0</v>
      </c>
      <c r="U99" s="118">
        <f>IF(U95=0,0,VLOOKUP(U95,FAC_TOTALS_APTA!$A$4:$BR$126,$L99,FALSE))</f>
        <v>0</v>
      </c>
      <c r="V99" s="118">
        <f>IF(V95=0,0,VLOOKUP(V95,FAC_TOTALS_APTA!$A$4:$BR$126,$L99,FALSE))</f>
        <v>0</v>
      </c>
      <c r="W99" s="118">
        <f>IF(W95=0,0,VLOOKUP(W95,FAC_TOTALS_APTA!$A$4:$BR$126,$L99,FALSE))</f>
        <v>0</v>
      </c>
      <c r="X99" s="118">
        <f>IF(X95=0,0,VLOOKUP(X95,FAC_TOTALS_APTA!$A$4:$BR$126,$L99,FALSE))</f>
        <v>0</v>
      </c>
      <c r="Y99" s="118">
        <f>IF(Y95=0,0,VLOOKUP(Y95,FAC_TOTALS_APTA!$A$4:$BR$126,$L99,FALSE))</f>
        <v>0</v>
      </c>
      <c r="Z99" s="118">
        <f>IF(Z95=0,0,VLOOKUP(Z95,FAC_TOTALS_APTA!$A$4:$BR$126,$L99,FALSE))</f>
        <v>0</v>
      </c>
      <c r="AA99" s="118">
        <f>IF(AA95=0,0,VLOOKUP(AA95,FAC_TOTALS_APTA!$A$4:$BR$126,$L99,FALSE))</f>
        <v>0</v>
      </c>
      <c r="AB99" s="118">
        <f>IF(AB95=0,0,VLOOKUP(AB95,FAC_TOTALS_APTA!$A$4:$BR$126,$L99,FALSE))</f>
        <v>0</v>
      </c>
      <c r="AC99" s="122">
        <f t="shared" si="30"/>
        <v>0</v>
      </c>
      <c r="AD99" s="123">
        <f>AC99/G112</f>
        <v>0</v>
      </c>
    </row>
    <row r="100" spans="1:31" x14ac:dyDescent="0.25">
      <c r="B100" s="116" t="s">
        <v>93</v>
      </c>
      <c r="C100" s="117"/>
      <c r="D100" s="105" t="s">
        <v>80</v>
      </c>
      <c r="E100" s="119"/>
      <c r="F100" s="105">
        <f>MATCH($D100,FAC_TOTALS_APTA!$A$2:$BR$2,)</f>
        <v>23</v>
      </c>
      <c r="G100" s="118">
        <f>VLOOKUP(G95,FAC_TOTALS_APTA!$A$4:$BR$126,$F100,FALSE)</f>
        <v>0</v>
      </c>
      <c r="H100" s="118">
        <f>VLOOKUP(H95,FAC_TOTALS_APTA!$A$4:$BR$126,$F100,FALSE)</f>
        <v>0</v>
      </c>
      <c r="I100" s="120" t="str">
        <f>IFERROR(H100/G100-1,"-")</f>
        <v>-</v>
      </c>
      <c r="J100" s="121" t="str">
        <f t="shared" si="28"/>
        <v/>
      </c>
      <c r="K100" s="121" t="str">
        <f t="shared" si="29"/>
        <v>MAINTENANCE_WMATA_FAC</v>
      </c>
      <c r="L100" s="105">
        <f>MATCH($K100,FAC_TOTALS_APTA!$A$2:$BP$2,)</f>
        <v>42</v>
      </c>
      <c r="M100" s="118">
        <f>IF(M96=0,0,VLOOKUP(M96,FAC_TOTALS_APTA!$A$4:$BR$126,$L100,FALSE))</f>
        <v>0</v>
      </c>
      <c r="N100" s="118">
        <f>IF(N96=0,0,VLOOKUP(N96,FAC_TOTALS_APTA!$A$4:$BR$126,$L100,FALSE))</f>
        <v>0</v>
      </c>
      <c r="O100" s="118">
        <f>IF(O96=0,0,VLOOKUP(O96,FAC_TOTALS_APTA!$A$4:$BR$126,$L100,FALSE))</f>
        <v>0</v>
      </c>
      <c r="P100" s="118">
        <f>IF(P96=0,0,VLOOKUP(P96,FAC_TOTALS_APTA!$A$4:$BR$126,$L100,FALSE))</f>
        <v>0</v>
      </c>
      <c r="Q100" s="118">
        <f>IF(Q96=0,0,VLOOKUP(Q96,FAC_TOTALS_APTA!$A$4:$BR$126,$L100,FALSE))</f>
        <v>0</v>
      </c>
      <c r="R100" s="118">
        <f>IF(R96=0,0,VLOOKUP(R96,FAC_TOTALS_APTA!$A$4:$BR$126,$L100,FALSE))</f>
        <v>0</v>
      </c>
      <c r="S100" s="118">
        <f>IF(S96=0,0,VLOOKUP(S96,FAC_TOTALS_APTA!$A$4:$BR$126,$L100,FALSE))</f>
        <v>0</v>
      </c>
      <c r="T100" s="118">
        <f>IF(T96=0,0,VLOOKUP(T96,FAC_TOTALS_APTA!$A$4:$BR$126,$L100,FALSE))</f>
        <v>0</v>
      </c>
      <c r="U100" s="118">
        <f>IF(U96=0,0,VLOOKUP(U96,FAC_TOTALS_APTA!$A$4:$BR$126,$L100,FALSE))</f>
        <v>0</v>
      </c>
      <c r="V100" s="118">
        <f>IF(V96=0,0,VLOOKUP(V96,FAC_TOTALS_APTA!$A$4:$BR$126,$L100,FALSE))</f>
        <v>0</v>
      </c>
      <c r="W100" s="118">
        <f>IF(W96=0,0,VLOOKUP(W96,FAC_TOTALS_APTA!$A$4:$BR$126,$L100,FALSE))</f>
        <v>0</v>
      </c>
      <c r="X100" s="118">
        <f>IF(X96=0,0,VLOOKUP(X96,FAC_TOTALS_APTA!$A$4:$BR$126,$L100,FALSE))</f>
        <v>0</v>
      </c>
      <c r="Y100" s="118">
        <f>IF(Y96=0,0,VLOOKUP(Y96,FAC_TOTALS_APTA!$A$4:$BR$126,$L100,FALSE))</f>
        <v>0</v>
      </c>
      <c r="Z100" s="118">
        <f>IF(Z96=0,0,VLOOKUP(Z96,FAC_TOTALS_APTA!$A$4:$BR$126,$L100,FALSE))</f>
        <v>0</v>
      </c>
      <c r="AA100" s="118">
        <f>IF(AA96=0,0,VLOOKUP(AA96,FAC_TOTALS_APTA!$A$4:$BR$126,$L100,FALSE))</f>
        <v>0</v>
      </c>
      <c r="AB100" s="118">
        <f>IF(AB96=0,0,VLOOKUP(AB96,FAC_TOTALS_APTA!$A$4:$BR$126,$L100,FALSE))</f>
        <v>0</v>
      </c>
      <c r="AC100" s="122">
        <f t="shared" si="30"/>
        <v>0</v>
      </c>
      <c r="AD100" s="123">
        <f>AC100/G112</f>
        <v>0</v>
      </c>
    </row>
    <row r="101" spans="1:31" x14ac:dyDescent="0.25">
      <c r="B101" s="26" t="s">
        <v>48</v>
      </c>
      <c r="C101" s="29" t="s">
        <v>21</v>
      </c>
      <c r="D101" s="105" t="s">
        <v>8</v>
      </c>
      <c r="E101" s="56"/>
      <c r="F101" s="7">
        <f>MATCH($D101,FAC_TOTALS_APTA!$A$2:$BR$2,)</f>
        <v>16</v>
      </c>
      <c r="G101" s="118">
        <f>VLOOKUP(G95,FAC_TOTALS_APTA!$A$4:$BR$126,$F101,FALSE)</f>
        <v>27909105.420000002</v>
      </c>
      <c r="H101" s="118">
        <f>VLOOKUP(H95,FAC_TOTALS_APTA!$A$4:$BR$126,$F101,FALSE)</f>
        <v>29807700.839999899</v>
      </c>
      <c r="I101" s="31">
        <f t="shared" si="27"/>
        <v>6.8027813555046501E-2</v>
      </c>
      <c r="J101" s="32" t="str">
        <f t="shared" si="28"/>
        <v>_log</v>
      </c>
      <c r="K101" s="32" t="str">
        <f t="shared" si="29"/>
        <v>POP_EMP_log_FAC</v>
      </c>
      <c r="L101" s="7">
        <f>MATCH($K101,FAC_TOTALS_APTA!$A$2:$BP$2,)</f>
        <v>35</v>
      </c>
      <c r="M101" s="30">
        <f>IF(M95=0,0,VLOOKUP(M95,FAC_TOTALS_APTA!$A$4:$BR$126,$L101,FALSE))</f>
        <v>7295865.8602839001</v>
      </c>
      <c r="N101" s="30">
        <f>IF(N95=0,0,VLOOKUP(N95,FAC_TOTALS_APTA!$A$4:$BR$126,$L101,FALSE))</f>
        <v>2291352.2248982899</v>
      </c>
      <c r="O101" s="30">
        <f>IF(O95=0,0,VLOOKUP(O95,FAC_TOTALS_APTA!$A$4:$BR$126,$L101,FALSE))</f>
        <v>2055106.26000674</v>
      </c>
      <c r="P101" s="30">
        <f>IF(P95=0,0,VLOOKUP(P95,FAC_TOTALS_APTA!$A$4:$BR$126,$L101,FALSE))</f>
        <v>442470.34760293597</v>
      </c>
      <c r="Q101" s="30">
        <f>IF(Q95=0,0,VLOOKUP(Q95,FAC_TOTALS_APTA!$A$4:$BR$126,$L101,FALSE))</f>
        <v>1715012.76402682</v>
      </c>
      <c r="R101" s="30">
        <f>IF(R95=0,0,VLOOKUP(R95,FAC_TOTALS_APTA!$A$4:$BR$126,$L101,FALSE))</f>
        <v>970541.50203480502</v>
      </c>
      <c r="S101" s="30">
        <f>IF(S95=0,0,VLOOKUP(S95,FAC_TOTALS_APTA!$A$4:$BR$126,$L101,FALSE))</f>
        <v>0</v>
      </c>
      <c r="T101" s="30">
        <f>IF(T95=0,0,VLOOKUP(T95,FAC_TOTALS_APTA!$A$4:$BR$126,$L101,FALSE))</f>
        <v>0</v>
      </c>
      <c r="U101" s="30">
        <f>IF(U95=0,0,VLOOKUP(U95,FAC_TOTALS_APTA!$A$4:$BR$126,$L101,FALSE))</f>
        <v>0</v>
      </c>
      <c r="V101" s="30">
        <f>IF(V95=0,0,VLOOKUP(V95,FAC_TOTALS_APTA!$A$4:$BR$126,$L101,FALSE))</f>
        <v>0</v>
      </c>
      <c r="W101" s="30">
        <f>IF(W95=0,0,VLOOKUP(W95,FAC_TOTALS_APTA!$A$4:$BR$126,$L101,FALSE))</f>
        <v>0</v>
      </c>
      <c r="X101" s="30">
        <f>IF(X95=0,0,VLOOKUP(X95,FAC_TOTALS_APTA!$A$4:$BR$126,$L101,FALSE))</f>
        <v>0</v>
      </c>
      <c r="Y101" s="30">
        <f>IF(Y95=0,0,VLOOKUP(Y95,FAC_TOTALS_APTA!$A$4:$BR$126,$L101,FALSE))</f>
        <v>0</v>
      </c>
      <c r="Z101" s="30">
        <f>IF(Z95=0,0,VLOOKUP(Z95,FAC_TOTALS_APTA!$A$4:$BR$126,$L101,FALSE))</f>
        <v>0</v>
      </c>
      <c r="AA101" s="30">
        <f>IF(AA95=0,0,VLOOKUP(AA95,FAC_TOTALS_APTA!$A$4:$BR$126,$L101,FALSE))</f>
        <v>0</v>
      </c>
      <c r="AB101" s="30">
        <f>IF(AB95=0,0,VLOOKUP(AB95,FAC_TOTALS_APTA!$A$4:$BR$126,$L101,FALSE))</f>
        <v>0</v>
      </c>
      <c r="AC101" s="33">
        <f t="shared" si="30"/>
        <v>14770348.958853493</v>
      </c>
      <c r="AD101" s="34">
        <f>AC101/G111</f>
        <v>1.3276014542769011E-2</v>
      </c>
    </row>
    <row r="102" spans="1:31" x14ac:dyDescent="0.25">
      <c r="B102" s="26" t="s">
        <v>74</v>
      </c>
      <c r="C102" s="29"/>
      <c r="D102" s="105" t="s">
        <v>73</v>
      </c>
      <c r="E102" s="56"/>
      <c r="F102" s="7">
        <f>MATCH($D102,FAC_TOTALS_APTA!$A$2:$BR$2,)</f>
        <v>17</v>
      </c>
      <c r="G102" s="124">
        <f>VLOOKUP(G95,FAC_TOTALS_APTA!$A$4:$BR$126,$F102,FALSE)</f>
        <v>0.70702565886186597</v>
      </c>
      <c r="H102" s="124">
        <f>VLOOKUP(H95,FAC_TOTALS_APTA!$A$4:$BR$126,$F102,FALSE)</f>
        <v>0.71440492607780803</v>
      </c>
      <c r="I102" s="31">
        <f t="shared" si="27"/>
        <v>1.0437057161151397E-2</v>
      </c>
      <c r="J102" s="32" t="str">
        <f t="shared" si="28"/>
        <v/>
      </c>
      <c r="K102" s="32" t="str">
        <f t="shared" si="29"/>
        <v>TSD_POP_EMP_PCT_FAC</v>
      </c>
      <c r="L102" s="7">
        <f>MATCH($K102,FAC_TOTALS_APTA!$A$2:$BP$2,)</f>
        <v>36</v>
      </c>
      <c r="M102" s="30">
        <f>IF(M95=0,0,VLOOKUP(M95,FAC_TOTALS_APTA!$A$4:$BR$126,$L102,FALSE))</f>
        <v>498415.06717093702</v>
      </c>
      <c r="N102" s="30">
        <f>IF(N95=0,0,VLOOKUP(N95,FAC_TOTALS_APTA!$A$4:$BR$126,$L102,FALSE))</f>
        <v>918032.24250533502</v>
      </c>
      <c r="O102" s="30">
        <f>IF(O95=0,0,VLOOKUP(O95,FAC_TOTALS_APTA!$A$4:$BR$126,$L102,FALSE))</f>
        <v>1340151.61669511</v>
      </c>
      <c r="P102" s="30">
        <f>IF(P95=0,0,VLOOKUP(P95,FAC_TOTALS_APTA!$A$4:$BR$126,$L102,FALSE))</f>
        <v>315764.21947540902</v>
      </c>
      <c r="Q102" s="30">
        <f>IF(Q95=0,0,VLOOKUP(Q95,FAC_TOTALS_APTA!$A$4:$BR$126,$L102,FALSE))</f>
        <v>532644.55855030997</v>
      </c>
      <c r="R102" s="30">
        <f>IF(R95=0,0,VLOOKUP(R95,FAC_TOTALS_APTA!$A$4:$BR$126,$L102,FALSE))</f>
        <v>-447570.88764427102</v>
      </c>
      <c r="S102" s="30">
        <f>IF(S95=0,0,VLOOKUP(S95,FAC_TOTALS_APTA!$A$4:$BR$126,$L102,FALSE))</f>
        <v>0</v>
      </c>
      <c r="T102" s="30">
        <f>IF(T95=0,0,VLOOKUP(T95,FAC_TOTALS_APTA!$A$4:$BR$126,$L102,FALSE))</f>
        <v>0</v>
      </c>
      <c r="U102" s="30">
        <f>IF(U95=0,0,VLOOKUP(U95,FAC_TOTALS_APTA!$A$4:$BR$126,$L102,FALSE))</f>
        <v>0</v>
      </c>
      <c r="V102" s="30">
        <f>IF(V95=0,0,VLOOKUP(V95,FAC_TOTALS_APTA!$A$4:$BR$126,$L102,FALSE))</f>
        <v>0</v>
      </c>
      <c r="W102" s="30">
        <f>IF(W95=0,0,VLOOKUP(W95,FAC_TOTALS_APTA!$A$4:$BR$126,$L102,FALSE))</f>
        <v>0</v>
      </c>
      <c r="X102" s="30">
        <f>IF(X95=0,0,VLOOKUP(X95,FAC_TOTALS_APTA!$A$4:$BR$126,$L102,FALSE))</f>
        <v>0</v>
      </c>
      <c r="Y102" s="30">
        <f>IF(Y95=0,0,VLOOKUP(Y95,FAC_TOTALS_APTA!$A$4:$BR$126,$L102,FALSE))</f>
        <v>0</v>
      </c>
      <c r="Z102" s="30">
        <f>IF(Z95=0,0,VLOOKUP(Z95,FAC_TOTALS_APTA!$A$4:$BR$126,$L102,FALSE))</f>
        <v>0</v>
      </c>
      <c r="AA102" s="30">
        <f>IF(AA95=0,0,VLOOKUP(AA95,FAC_TOTALS_APTA!$A$4:$BR$126,$L102,FALSE))</f>
        <v>0</v>
      </c>
      <c r="AB102" s="30">
        <f>IF(AB95=0,0,VLOOKUP(AB95,FAC_TOTALS_APTA!$A$4:$BR$126,$L102,FALSE))</f>
        <v>0</v>
      </c>
      <c r="AC102" s="33">
        <f t="shared" si="30"/>
        <v>3157436.8167528301</v>
      </c>
      <c r="AD102" s="34">
        <f>AC102/G111</f>
        <v>2.8379950408658895E-3</v>
      </c>
    </row>
    <row r="103" spans="1:31" x14ac:dyDescent="0.2">
      <c r="B103" s="26" t="s">
        <v>49</v>
      </c>
      <c r="C103" s="29" t="s">
        <v>21</v>
      </c>
      <c r="D103" s="125" t="s">
        <v>96</v>
      </c>
      <c r="E103" s="56"/>
      <c r="F103" s="7">
        <f>MATCH($D103,FAC_TOTALS_APTA!$A$2:$BR$2,)</f>
        <v>18</v>
      </c>
      <c r="G103" s="126">
        <f>VLOOKUP(G95,FAC_TOTALS_APTA!$A$4:$BR$126,$F103,FALSE)</f>
        <v>4.1093000000000002</v>
      </c>
      <c r="H103" s="126">
        <f>VLOOKUP(H95,FAC_TOTALS_APTA!$A$4:$BR$126,$F103,FALSE)</f>
        <v>2.9199999999999902</v>
      </c>
      <c r="I103" s="31">
        <f t="shared" si="27"/>
        <v>-0.28941668897379358</v>
      </c>
      <c r="J103" s="32" t="str">
        <f t="shared" si="28"/>
        <v>_log</v>
      </c>
      <c r="K103" s="32" t="str">
        <f t="shared" si="29"/>
        <v>GAS_PRICE_2018_HINY_log_FAC</v>
      </c>
      <c r="L103" s="7">
        <f>MATCH($K103,FAC_TOTALS_APTA!$A$2:$BP$2,)</f>
        <v>37</v>
      </c>
      <c r="M103" s="30">
        <f>IF(M95=0,0,VLOOKUP(M95,FAC_TOTALS_APTA!$A$4:$BR$126,$L103,FALSE))</f>
        <v>-344648.748330481</v>
      </c>
      <c r="N103" s="30">
        <f>IF(N95=0,0,VLOOKUP(N95,FAC_TOTALS_APTA!$A$4:$BR$126,$L103,FALSE))</f>
        <v>-404519.33561871498</v>
      </c>
      <c r="O103" s="30">
        <f>IF(O95=0,0,VLOOKUP(O95,FAC_TOTALS_APTA!$A$4:$BR$126,$L103,FALSE))</f>
        <v>-2550882.7397066699</v>
      </c>
      <c r="P103" s="30">
        <f>IF(P95=0,0,VLOOKUP(P95,FAC_TOTALS_APTA!$A$4:$BR$126,$L103,FALSE))</f>
        <v>-778630.89433811395</v>
      </c>
      <c r="Q103" s="30">
        <f>IF(Q95=0,0,VLOOKUP(Q95,FAC_TOTALS_APTA!$A$4:$BR$126,$L103,FALSE))</f>
        <v>753086.00379254005</v>
      </c>
      <c r="R103" s="30">
        <f>IF(R95=0,0,VLOOKUP(R95,FAC_TOTALS_APTA!$A$4:$BR$126,$L103,FALSE))</f>
        <v>564489.90350573801</v>
      </c>
      <c r="S103" s="30">
        <f>IF(S95=0,0,VLOOKUP(S95,FAC_TOTALS_APTA!$A$4:$BR$126,$L103,FALSE))</f>
        <v>0</v>
      </c>
      <c r="T103" s="30">
        <f>IF(T95=0,0,VLOOKUP(T95,FAC_TOTALS_APTA!$A$4:$BR$126,$L103,FALSE))</f>
        <v>0</v>
      </c>
      <c r="U103" s="30">
        <f>IF(U95=0,0,VLOOKUP(U95,FAC_TOTALS_APTA!$A$4:$BR$126,$L103,FALSE))</f>
        <v>0</v>
      </c>
      <c r="V103" s="30">
        <f>IF(V95=0,0,VLOOKUP(V95,FAC_TOTALS_APTA!$A$4:$BR$126,$L103,FALSE))</f>
        <v>0</v>
      </c>
      <c r="W103" s="30">
        <f>IF(W95=0,0,VLOOKUP(W95,FAC_TOTALS_APTA!$A$4:$BR$126,$L103,FALSE))</f>
        <v>0</v>
      </c>
      <c r="X103" s="30">
        <f>IF(X95=0,0,VLOOKUP(X95,FAC_TOTALS_APTA!$A$4:$BR$126,$L103,FALSE))</f>
        <v>0</v>
      </c>
      <c r="Y103" s="30">
        <f>IF(Y95=0,0,VLOOKUP(Y95,FAC_TOTALS_APTA!$A$4:$BR$126,$L103,FALSE))</f>
        <v>0</v>
      </c>
      <c r="Z103" s="30">
        <f>IF(Z95=0,0,VLOOKUP(Z95,FAC_TOTALS_APTA!$A$4:$BR$126,$L103,FALSE))</f>
        <v>0</v>
      </c>
      <c r="AA103" s="30">
        <f>IF(AA95=0,0,VLOOKUP(AA95,FAC_TOTALS_APTA!$A$4:$BR$126,$L103,FALSE))</f>
        <v>0</v>
      </c>
      <c r="AB103" s="30">
        <f>IF(AB95=0,0,VLOOKUP(AB95,FAC_TOTALS_APTA!$A$4:$BR$126,$L103,FALSE))</f>
        <v>0</v>
      </c>
      <c r="AC103" s="33">
        <f t="shared" si="30"/>
        <v>-2761105.8106957022</v>
      </c>
      <c r="AD103" s="34">
        <f>AC103/G111</f>
        <v>-2.4817613313697579E-3</v>
      </c>
    </row>
    <row r="104" spans="1:31" x14ac:dyDescent="0.25">
      <c r="B104" s="26" t="s">
        <v>46</v>
      </c>
      <c r="C104" s="29" t="s">
        <v>21</v>
      </c>
      <c r="D104" s="105" t="s">
        <v>14</v>
      </c>
      <c r="E104" s="56"/>
      <c r="F104" s="7">
        <f>MATCH($D104,FAC_TOTALS_APTA!$A$2:$BR$2,)</f>
        <v>20</v>
      </c>
      <c r="G104" s="124">
        <f>VLOOKUP(G95,FAC_TOTALS_APTA!$A$4:$BR$126,$F104,FALSE)</f>
        <v>33963.31</v>
      </c>
      <c r="H104" s="124">
        <f>VLOOKUP(H95,FAC_TOTALS_APTA!$A$4:$BR$126,$F104,FALSE)</f>
        <v>36801.5</v>
      </c>
      <c r="I104" s="31">
        <f t="shared" si="27"/>
        <v>8.3566354398319831E-2</v>
      </c>
      <c r="J104" s="32" t="str">
        <f t="shared" si="28"/>
        <v>_log</v>
      </c>
      <c r="K104" s="32" t="str">
        <f t="shared" si="29"/>
        <v>TOTAL_MED_INC_INDIV_2018_log_FAC</v>
      </c>
      <c r="L104" s="7">
        <f>MATCH($K104,FAC_TOTALS_APTA!$A$2:$BP$2,)</f>
        <v>39</v>
      </c>
      <c r="M104" s="30">
        <f>IF(M95=0,0,VLOOKUP(M95,FAC_TOTALS_APTA!$A$4:$BR$126,$L104,FALSE))</f>
        <v>441338.17462731898</v>
      </c>
      <c r="N104" s="30">
        <f>IF(N95=0,0,VLOOKUP(N95,FAC_TOTALS_APTA!$A$4:$BR$126,$L104,FALSE))</f>
        <v>201464.73902649799</v>
      </c>
      <c r="O104" s="30">
        <f>IF(O95=0,0,VLOOKUP(O95,FAC_TOTALS_APTA!$A$4:$BR$126,$L104,FALSE))</f>
        <v>-981122.41621494503</v>
      </c>
      <c r="P104" s="30">
        <f>IF(P95=0,0,VLOOKUP(P95,FAC_TOTALS_APTA!$A$4:$BR$126,$L104,FALSE))</f>
        <v>-1779820.4266564001</v>
      </c>
      <c r="Q104" s="30">
        <f>IF(Q95=0,0,VLOOKUP(Q95,FAC_TOTALS_APTA!$A$4:$BR$126,$L104,FALSE))</f>
        <v>-992126.11347605404</v>
      </c>
      <c r="R104" s="30">
        <f>IF(R95=0,0,VLOOKUP(R95,FAC_TOTALS_APTA!$A$4:$BR$126,$L104,FALSE))</f>
        <v>-1218218.0225521801</v>
      </c>
      <c r="S104" s="30">
        <f>IF(S95=0,0,VLOOKUP(S95,FAC_TOTALS_APTA!$A$4:$BR$126,$L104,FALSE))</f>
        <v>0</v>
      </c>
      <c r="T104" s="30">
        <f>IF(T95=0,0,VLOOKUP(T95,FAC_TOTALS_APTA!$A$4:$BR$126,$L104,FALSE))</f>
        <v>0</v>
      </c>
      <c r="U104" s="30">
        <f>IF(U95=0,0,VLOOKUP(U95,FAC_TOTALS_APTA!$A$4:$BR$126,$L104,FALSE))</f>
        <v>0</v>
      </c>
      <c r="V104" s="30">
        <f>IF(V95=0,0,VLOOKUP(V95,FAC_TOTALS_APTA!$A$4:$BR$126,$L104,FALSE))</f>
        <v>0</v>
      </c>
      <c r="W104" s="30">
        <f>IF(W95=0,0,VLOOKUP(W95,FAC_TOTALS_APTA!$A$4:$BR$126,$L104,FALSE))</f>
        <v>0</v>
      </c>
      <c r="X104" s="30">
        <f>IF(X95=0,0,VLOOKUP(X95,FAC_TOTALS_APTA!$A$4:$BR$126,$L104,FALSE))</f>
        <v>0</v>
      </c>
      <c r="Y104" s="30">
        <f>IF(Y95=0,0,VLOOKUP(Y95,FAC_TOTALS_APTA!$A$4:$BR$126,$L104,FALSE))</f>
        <v>0</v>
      </c>
      <c r="Z104" s="30">
        <f>IF(Z95=0,0,VLOOKUP(Z95,FAC_TOTALS_APTA!$A$4:$BR$126,$L104,FALSE))</f>
        <v>0</v>
      </c>
      <c r="AA104" s="30">
        <f>IF(AA95=0,0,VLOOKUP(AA95,FAC_TOTALS_APTA!$A$4:$BR$126,$L104,FALSE))</f>
        <v>0</v>
      </c>
      <c r="AB104" s="30">
        <f>IF(AB95=0,0,VLOOKUP(AB95,FAC_TOTALS_APTA!$A$4:$BR$126,$L104,FALSE))</f>
        <v>0</v>
      </c>
      <c r="AC104" s="33">
        <f t="shared" si="30"/>
        <v>-4328484.0652457625</v>
      </c>
      <c r="AD104" s="34">
        <f>AC104/G111</f>
        <v>-3.8905659953214289E-3</v>
      </c>
    </row>
    <row r="105" spans="1:31" x14ac:dyDescent="0.25">
      <c r="B105" s="26" t="s">
        <v>62</v>
      </c>
      <c r="C105" s="29"/>
      <c r="D105" s="105" t="s">
        <v>9</v>
      </c>
      <c r="E105" s="56"/>
      <c r="F105" s="7">
        <f>MATCH($D105,FAC_TOTALS_APTA!$A$2:$BR$2,)</f>
        <v>21</v>
      </c>
      <c r="G105" s="118">
        <f>VLOOKUP(G95,FAC_TOTALS_APTA!$A$4:$BR$126,$F105,FALSE)</f>
        <v>31.51</v>
      </c>
      <c r="H105" s="118">
        <f>VLOOKUP(H95,FAC_TOTALS_APTA!$A$4:$BR$126,$F105,FALSE)</f>
        <v>30.01</v>
      </c>
      <c r="I105" s="31">
        <f t="shared" si="27"/>
        <v>-4.7603935258648034E-2</v>
      </c>
      <c r="J105" s="32" t="str">
        <f t="shared" si="28"/>
        <v/>
      </c>
      <c r="K105" s="32" t="str">
        <f t="shared" si="29"/>
        <v>PCT_HH_NO_VEH_FAC</v>
      </c>
      <c r="L105" s="7">
        <f>MATCH($K105,FAC_TOTALS_APTA!$A$2:$BP$2,)</f>
        <v>40</v>
      </c>
      <c r="M105" s="30">
        <f>IF(M95=0,0,VLOOKUP(M95,FAC_TOTALS_APTA!$A$4:$BR$126,$L105,FALSE))</f>
        <v>-3444140.1507663899</v>
      </c>
      <c r="N105" s="30">
        <f>IF(N95=0,0,VLOOKUP(N95,FAC_TOTALS_APTA!$A$4:$BR$126,$L105,FALSE))</f>
        <v>589051.15317138704</v>
      </c>
      <c r="O105" s="30">
        <f>IF(O95=0,0,VLOOKUP(O95,FAC_TOTALS_APTA!$A$4:$BR$126,$L105,FALSE))</f>
        <v>-64759.413161375902</v>
      </c>
      <c r="P105" s="30">
        <f>IF(P95=0,0,VLOOKUP(P95,FAC_TOTALS_APTA!$A$4:$BR$126,$L105,FALSE))</f>
        <v>-611357.59489358601</v>
      </c>
      <c r="Q105" s="30">
        <f>IF(Q95=0,0,VLOOKUP(Q95,FAC_TOTALS_APTA!$A$4:$BR$126,$L105,FALSE))</f>
        <v>253573.572272944</v>
      </c>
      <c r="R105" s="30">
        <f>IF(R95=0,0,VLOOKUP(R95,FAC_TOTALS_APTA!$A$4:$BR$126,$L105,FALSE))</f>
        <v>19932.027064354701</v>
      </c>
      <c r="S105" s="30">
        <f>IF(S95=0,0,VLOOKUP(S95,FAC_TOTALS_APTA!$A$4:$BR$126,$L105,FALSE))</f>
        <v>0</v>
      </c>
      <c r="T105" s="30">
        <f>IF(T95=0,0,VLOOKUP(T95,FAC_TOTALS_APTA!$A$4:$BR$126,$L105,FALSE))</f>
        <v>0</v>
      </c>
      <c r="U105" s="30">
        <f>IF(U95=0,0,VLOOKUP(U95,FAC_TOTALS_APTA!$A$4:$BR$126,$L105,FALSE))</f>
        <v>0</v>
      </c>
      <c r="V105" s="30">
        <f>IF(V95=0,0,VLOOKUP(V95,FAC_TOTALS_APTA!$A$4:$BR$126,$L105,FALSE))</f>
        <v>0</v>
      </c>
      <c r="W105" s="30">
        <f>IF(W95=0,0,VLOOKUP(W95,FAC_TOTALS_APTA!$A$4:$BR$126,$L105,FALSE))</f>
        <v>0</v>
      </c>
      <c r="X105" s="30">
        <f>IF(X95=0,0,VLOOKUP(X95,FAC_TOTALS_APTA!$A$4:$BR$126,$L105,FALSE))</f>
        <v>0</v>
      </c>
      <c r="Y105" s="30">
        <f>IF(Y95=0,0,VLOOKUP(Y95,FAC_TOTALS_APTA!$A$4:$BR$126,$L105,FALSE))</f>
        <v>0</v>
      </c>
      <c r="Z105" s="30">
        <f>IF(Z95=0,0,VLOOKUP(Z95,FAC_TOTALS_APTA!$A$4:$BR$126,$L105,FALSE))</f>
        <v>0</v>
      </c>
      <c r="AA105" s="30">
        <f>IF(AA95=0,0,VLOOKUP(AA95,FAC_TOTALS_APTA!$A$4:$BR$126,$L105,FALSE))</f>
        <v>0</v>
      </c>
      <c r="AB105" s="30">
        <f>IF(AB95=0,0,VLOOKUP(AB95,FAC_TOTALS_APTA!$A$4:$BR$126,$L105,FALSE))</f>
        <v>0</v>
      </c>
      <c r="AC105" s="33">
        <f t="shared" si="30"/>
        <v>-3257700.4063126664</v>
      </c>
      <c r="AD105" s="34">
        <f>AC105/G111</f>
        <v>-2.9281148394444284E-3</v>
      </c>
    </row>
    <row r="106" spans="1:31" x14ac:dyDescent="0.25">
      <c r="B106" s="26" t="s">
        <v>47</v>
      </c>
      <c r="C106" s="29"/>
      <c r="D106" s="105" t="s">
        <v>28</v>
      </c>
      <c r="E106" s="56"/>
      <c r="F106" s="7">
        <f>MATCH($D106,FAC_TOTALS_APTA!$A$2:$BR$2,)</f>
        <v>22</v>
      </c>
      <c r="G106" s="126">
        <f>VLOOKUP(G95,FAC_TOTALS_APTA!$A$4:$BR$126,$F106,FALSE)</f>
        <v>4.0999999999999996</v>
      </c>
      <c r="H106" s="126">
        <f>VLOOKUP(H95,FAC_TOTALS_APTA!$A$4:$BR$126,$F106,FALSE)</f>
        <v>4.5999999999999996</v>
      </c>
      <c r="I106" s="31">
        <f t="shared" si="27"/>
        <v>0.12195121951219523</v>
      </c>
      <c r="J106" s="32" t="str">
        <f t="shared" si="28"/>
        <v/>
      </c>
      <c r="K106" s="32" t="str">
        <f t="shared" si="29"/>
        <v>JTW_HOME_PCT_FAC</v>
      </c>
      <c r="L106" s="7">
        <f>MATCH($K106,FAC_TOTALS_APTA!$A$2:$BP$2,)</f>
        <v>41</v>
      </c>
      <c r="M106" s="30">
        <f>IF(M95=0,0,VLOOKUP(M95,FAC_TOTALS_APTA!$A$4:$BR$126,$L106,FALSE))</f>
        <v>-808728.43414843699</v>
      </c>
      <c r="N106" s="30">
        <f>IF(N95=0,0,VLOOKUP(N95,FAC_TOTALS_APTA!$A$4:$BR$126,$L106,FALSE))</f>
        <v>0</v>
      </c>
      <c r="O106" s="30">
        <f>IF(O95=0,0,VLOOKUP(O95,FAC_TOTALS_APTA!$A$4:$BR$126,$L106,FALSE))</f>
        <v>800183.18198250898</v>
      </c>
      <c r="P106" s="30">
        <f>IF(P95=0,0,VLOOKUP(P95,FAC_TOTALS_APTA!$A$4:$BR$126,$L106,FALSE))</f>
        <v>-3120570.39363172</v>
      </c>
      <c r="Q106" s="30">
        <f>IF(Q95=0,0,VLOOKUP(Q95,FAC_TOTALS_APTA!$A$4:$BR$126,$L106,FALSE))</f>
        <v>0</v>
      </c>
      <c r="R106" s="30">
        <f>IF(R95=0,0,VLOOKUP(R95,FAC_TOTALS_APTA!$A$4:$BR$126,$L106,FALSE))</f>
        <v>-738245.18176075502</v>
      </c>
      <c r="S106" s="30">
        <f>IF(S95=0,0,VLOOKUP(S95,FAC_TOTALS_APTA!$A$4:$BR$126,$L106,FALSE))</f>
        <v>0</v>
      </c>
      <c r="T106" s="30">
        <f>IF(T95=0,0,VLOOKUP(T95,FAC_TOTALS_APTA!$A$4:$BR$126,$L106,FALSE))</f>
        <v>0</v>
      </c>
      <c r="U106" s="30">
        <f>IF(U95=0,0,VLOOKUP(U95,FAC_TOTALS_APTA!$A$4:$BR$126,$L106,FALSE))</f>
        <v>0</v>
      </c>
      <c r="V106" s="30">
        <f>IF(V95=0,0,VLOOKUP(V95,FAC_TOTALS_APTA!$A$4:$BR$126,$L106,FALSE))</f>
        <v>0</v>
      </c>
      <c r="W106" s="30">
        <f>IF(W95=0,0,VLOOKUP(W95,FAC_TOTALS_APTA!$A$4:$BR$126,$L106,FALSE))</f>
        <v>0</v>
      </c>
      <c r="X106" s="30">
        <f>IF(X95=0,0,VLOOKUP(X95,FAC_TOTALS_APTA!$A$4:$BR$126,$L106,FALSE))</f>
        <v>0</v>
      </c>
      <c r="Y106" s="30">
        <f>IF(Y95=0,0,VLOOKUP(Y95,FAC_TOTALS_APTA!$A$4:$BR$126,$L106,FALSE))</f>
        <v>0</v>
      </c>
      <c r="Z106" s="30">
        <f>IF(Z95=0,0,VLOOKUP(Z95,FAC_TOTALS_APTA!$A$4:$BR$126,$L106,FALSE))</f>
        <v>0</v>
      </c>
      <c r="AA106" s="30">
        <f>IF(AA95=0,0,VLOOKUP(AA95,FAC_TOTALS_APTA!$A$4:$BR$126,$L106,FALSE))</f>
        <v>0</v>
      </c>
      <c r="AB106" s="30">
        <f>IF(AB95=0,0,VLOOKUP(AB95,FAC_TOTALS_APTA!$A$4:$BR$126,$L106,FALSE))</f>
        <v>0</v>
      </c>
      <c r="AC106" s="33">
        <f t="shared" si="30"/>
        <v>-3867360.8275584029</v>
      </c>
      <c r="AD106" s="34">
        <f>AC106/G111</f>
        <v>-3.4760951641582558E-3</v>
      </c>
    </row>
    <row r="107" spans="1:31" x14ac:dyDescent="0.25">
      <c r="B107" s="26" t="s">
        <v>63</v>
      </c>
      <c r="C107" s="29"/>
      <c r="D107" s="127" t="s">
        <v>82</v>
      </c>
      <c r="E107" s="56"/>
      <c r="F107" s="7">
        <f>MATCH($D107,FAC_TOTALS_APTA!$A$2:$BR$2,)</f>
        <v>25</v>
      </c>
      <c r="G107" s="126">
        <f>VLOOKUP(G95,FAC_TOTALS_APTA!$A$4:$BR$126,$F107,FALSE)</f>
        <v>1</v>
      </c>
      <c r="H107" s="126">
        <f>VLOOKUP(H95,FAC_TOTALS_APTA!$A$4:$BR$126,$F107,FALSE)</f>
        <v>7</v>
      </c>
      <c r="I107" s="31">
        <f t="shared" si="27"/>
        <v>6</v>
      </c>
      <c r="J107" s="32" t="str">
        <f t="shared" si="28"/>
        <v/>
      </c>
      <c r="K107" s="32" t="str">
        <f t="shared" si="29"/>
        <v>YEARS_SINCE_TNC_BUS_HINY_FAC</v>
      </c>
      <c r="L107" s="7">
        <f>MATCH($K107,FAC_TOTALS_APTA!$A$2:$BP$2,)</f>
        <v>44</v>
      </c>
      <c r="M107" s="30">
        <f>IF(M95=0,0,VLOOKUP(M95,FAC_TOTALS_APTA!$A$4:$BR$126,$L107,FALSE))</f>
        <v>-30503342.439947199</v>
      </c>
      <c r="N107" s="30">
        <f>IF(N95=0,0,VLOOKUP(N95,FAC_TOTALS_APTA!$A$4:$BR$126,$L107,FALSE))</f>
        <v>-30469388.232865699</v>
      </c>
      <c r="O107" s="30">
        <f>IF(O95=0,0,VLOOKUP(O95,FAC_TOTALS_APTA!$A$4:$BR$126,$L107,FALSE))</f>
        <v>-30157399.271480002</v>
      </c>
      <c r="P107" s="30">
        <f>IF(P95=0,0,VLOOKUP(P95,FAC_TOTALS_APTA!$A$4:$BR$126,$L107,FALSE))</f>
        <v>-29459740.683600299</v>
      </c>
      <c r="Q107" s="30">
        <f>IF(Q95=0,0,VLOOKUP(Q95,FAC_TOTALS_APTA!$A$4:$BR$126,$L107,FALSE))</f>
        <v>-29516584.834012099</v>
      </c>
      <c r="R107" s="30">
        <f>IF(R95=0,0,VLOOKUP(R95,FAC_TOTALS_APTA!$A$4:$BR$126,$L107,FALSE))</f>
        <v>-27844879.2363833</v>
      </c>
      <c r="S107" s="30">
        <f>IF(S95=0,0,VLOOKUP(S95,FAC_TOTALS_APTA!$A$4:$BR$126,$L107,FALSE))</f>
        <v>0</v>
      </c>
      <c r="T107" s="30">
        <f>IF(T95=0,0,VLOOKUP(T95,FAC_TOTALS_APTA!$A$4:$BR$126,$L107,FALSE))</f>
        <v>0</v>
      </c>
      <c r="U107" s="30">
        <f>IF(U95=0,0,VLOOKUP(U95,FAC_TOTALS_APTA!$A$4:$BR$126,$L107,FALSE))</f>
        <v>0</v>
      </c>
      <c r="V107" s="30">
        <f>IF(V95=0,0,VLOOKUP(V95,FAC_TOTALS_APTA!$A$4:$BR$126,$L107,FALSE))</f>
        <v>0</v>
      </c>
      <c r="W107" s="30">
        <f>IF(W95=0,0,VLOOKUP(W95,FAC_TOTALS_APTA!$A$4:$BR$126,$L107,FALSE))</f>
        <v>0</v>
      </c>
      <c r="X107" s="30">
        <f>IF(X95=0,0,VLOOKUP(X95,FAC_TOTALS_APTA!$A$4:$BR$126,$L107,FALSE))</f>
        <v>0</v>
      </c>
      <c r="Y107" s="30">
        <f>IF(Y95=0,0,VLOOKUP(Y95,FAC_TOTALS_APTA!$A$4:$BR$126,$L107,FALSE))</f>
        <v>0</v>
      </c>
      <c r="Z107" s="30">
        <f>IF(Z95=0,0,VLOOKUP(Z95,FAC_TOTALS_APTA!$A$4:$BR$126,$L107,FALSE))</f>
        <v>0</v>
      </c>
      <c r="AA107" s="30">
        <f>IF(AA95=0,0,VLOOKUP(AA95,FAC_TOTALS_APTA!$A$4:$BR$126,$L107,FALSE))</f>
        <v>0</v>
      </c>
      <c r="AB107" s="30">
        <f>IF(AB95=0,0,VLOOKUP(AB95,FAC_TOTALS_APTA!$A$4:$BR$126,$L107,FALSE))</f>
        <v>0</v>
      </c>
      <c r="AC107" s="33">
        <f t="shared" si="30"/>
        <v>-177951334.69828859</v>
      </c>
      <c r="AD107" s="34">
        <f>AC107/G111</f>
        <v>-0.15994777875193927</v>
      </c>
    </row>
    <row r="108" spans="1:31" x14ac:dyDescent="0.25">
      <c r="B108" s="26" t="s">
        <v>64</v>
      </c>
      <c r="C108" s="29"/>
      <c r="D108" s="105" t="s">
        <v>43</v>
      </c>
      <c r="E108" s="56"/>
      <c r="F108" s="7">
        <f>MATCH($D108,FAC_TOTALS_APTA!$A$2:$BR$2,)</f>
        <v>29</v>
      </c>
      <c r="G108" s="126">
        <f>VLOOKUP(G95,FAC_TOTALS_APTA!$A$4:$BR$126,$F108,FALSE)</f>
        <v>0</v>
      </c>
      <c r="H108" s="126">
        <f>VLOOKUP(H95,FAC_TOTALS_APTA!$A$4:$BR$126,$F108,FALSE)</f>
        <v>1</v>
      </c>
      <c r="I108" s="31" t="str">
        <f t="shared" si="27"/>
        <v>-</v>
      </c>
      <c r="J108" s="32" t="str">
        <f t="shared" ref="J108:J109" si="31">IF(C108="Log","_log","")</f>
        <v/>
      </c>
      <c r="K108" s="32" t="str">
        <f t="shared" si="29"/>
        <v>BIKE_SHARE_FAC</v>
      </c>
      <c r="L108" s="7">
        <f>MATCH($K108,FAC_TOTALS_APTA!$A$2:$BP$2,)</f>
        <v>48</v>
      </c>
      <c r="M108" s="30">
        <f>IF(M95=0,0,VLOOKUP(M95,FAC_TOTALS_APTA!$A$4:$BR$126,$L108,FALSE))</f>
        <v>-13879346.1775977</v>
      </c>
      <c r="N108" s="30">
        <f>IF(N95=0,0,VLOOKUP(N95,FAC_TOTALS_APTA!$A$4:$BR$126,$L108,FALSE))</f>
        <v>0</v>
      </c>
      <c r="O108" s="30">
        <f>IF(O95=0,0,VLOOKUP(O95,FAC_TOTALS_APTA!$A$4:$BR$126,$L108,FALSE))</f>
        <v>0</v>
      </c>
      <c r="P108" s="30">
        <f>IF(P95=0,0,VLOOKUP(P95,FAC_TOTALS_APTA!$A$4:$BR$126,$L108,FALSE))</f>
        <v>0</v>
      </c>
      <c r="Q108" s="30">
        <f>IF(Q95=0,0,VLOOKUP(Q95,FAC_TOTALS_APTA!$A$4:$BR$126,$L108,FALSE))</f>
        <v>0</v>
      </c>
      <c r="R108" s="30">
        <f>IF(R95=0,0,VLOOKUP(R95,FAC_TOTALS_APTA!$A$4:$BR$126,$L108,FALSE))</f>
        <v>0</v>
      </c>
      <c r="S108" s="30">
        <f>IF(S95=0,0,VLOOKUP(S95,FAC_TOTALS_APTA!$A$4:$BR$126,$L108,FALSE))</f>
        <v>0</v>
      </c>
      <c r="T108" s="30">
        <f>IF(T95=0,0,VLOOKUP(T95,FAC_TOTALS_APTA!$A$4:$BR$126,$L108,FALSE))</f>
        <v>0</v>
      </c>
      <c r="U108" s="30">
        <f>IF(U95=0,0,VLOOKUP(U95,FAC_TOTALS_APTA!$A$4:$BR$126,$L108,FALSE))</f>
        <v>0</v>
      </c>
      <c r="V108" s="30">
        <f>IF(V95=0,0,VLOOKUP(V95,FAC_TOTALS_APTA!$A$4:$BR$126,$L108,FALSE))</f>
        <v>0</v>
      </c>
      <c r="W108" s="30">
        <f>IF(W95=0,0,VLOOKUP(W95,FAC_TOTALS_APTA!$A$4:$BR$126,$L108,FALSE))</f>
        <v>0</v>
      </c>
      <c r="X108" s="30">
        <f>IF(X95=0,0,VLOOKUP(X95,FAC_TOTALS_APTA!$A$4:$BR$126,$L108,FALSE))</f>
        <v>0</v>
      </c>
      <c r="Y108" s="30">
        <f>IF(Y95=0,0,VLOOKUP(Y95,FAC_TOTALS_APTA!$A$4:$BR$126,$L108,FALSE))</f>
        <v>0</v>
      </c>
      <c r="Z108" s="30">
        <f>IF(Z95=0,0,VLOOKUP(Z95,FAC_TOTALS_APTA!$A$4:$BR$126,$L108,FALSE))</f>
        <v>0</v>
      </c>
      <c r="AA108" s="30">
        <f>IF(AA95=0,0,VLOOKUP(AA95,FAC_TOTALS_APTA!$A$4:$BR$126,$L108,FALSE))</f>
        <v>0</v>
      </c>
      <c r="AB108" s="30">
        <f>IF(AB95=0,0,VLOOKUP(AB95,FAC_TOTALS_APTA!$A$4:$BR$126,$L108,FALSE))</f>
        <v>0</v>
      </c>
      <c r="AC108" s="33">
        <f t="shared" si="30"/>
        <v>-13879346.1775977</v>
      </c>
      <c r="AD108" s="34">
        <f>AC108/G111</f>
        <v>-1.2475155611503941E-2</v>
      </c>
    </row>
    <row r="109" spans="1:31" x14ac:dyDescent="0.25">
      <c r="B109" s="9" t="s">
        <v>65</v>
      </c>
      <c r="C109" s="28"/>
      <c r="D109" s="130" t="s">
        <v>44</v>
      </c>
      <c r="E109" s="57"/>
      <c r="F109" s="8">
        <f>MATCH($D109,FAC_TOTALS_APTA!$A$2:$BR$2,)</f>
        <v>30</v>
      </c>
      <c r="G109" s="132">
        <f>VLOOKUP(G95,FAC_TOTALS_APTA!$A$4:$BR$126,$F109,FALSE)</f>
        <v>0</v>
      </c>
      <c r="H109" s="132">
        <f>VLOOKUP(H95,FAC_TOTALS_APTA!$A$4:$BR$126,$F109,FALSE)</f>
        <v>1</v>
      </c>
      <c r="I109" s="37" t="str">
        <f t="shared" si="27"/>
        <v>-</v>
      </c>
      <c r="J109" s="38" t="str">
        <f t="shared" si="31"/>
        <v/>
      </c>
      <c r="K109" s="38" t="str">
        <f t="shared" si="29"/>
        <v>scooter_flag_FAC</v>
      </c>
      <c r="L109" s="8">
        <f>MATCH($K109,FAC_TOTALS_APTA!$A$2:$BP$2,)</f>
        <v>49</v>
      </c>
      <c r="M109" s="39">
        <f>IF(M95=0,0,VLOOKUP(M95,FAC_TOTALS_APTA!$A$4:$BR$126,$L109,FALSE))</f>
        <v>0</v>
      </c>
      <c r="N109" s="39">
        <f>IF(N95=0,0,VLOOKUP(N95,FAC_TOTALS_APTA!$A$4:$BR$126,$L109,FALSE))</f>
        <v>0</v>
      </c>
      <c r="O109" s="39">
        <f>IF(O95=0,0,VLOOKUP(O95,FAC_TOTALS_APTA!$A$4:$BR$126,$L109,FALSE))</f>
        <v>0</v>
      </c>
      <c r="P109" s="39">
        <f>IF(P95=0,0,VLOOKUP(P95,FAC_TOTALS_APTA!$A$4:$BR$126,$L109,FALSE))</f>
        <v>0</v>
      </c>
      <c r="Q109" s="39">
        <f>IF(Q95=0,0,VLOOKUP(Q95,FAC_TOTALS_APTA!$A$4:$BR$126,$L109,FALSE))</f>
        <v>0</v>
      </c>
      <c r="R109" s="39">
        <f>IF(R95=0,0,VLOOKUP(R95,FAC_TOTALS_APTA!$A$4:$BR$126,$L109,FALSE))</f>
        <v>-25637533.854587201</v>
      </c>
      <c r="S109" s="39">
        <f>IF(S95=0,0,VLOOKUP(S95,FAC_TOTALS_APTA!$A$4:$BR$126,$L109,FALSE))</f>
        <v>0</v>
      </c>
      <c r="T109" s="39">
        <f>IF(T95=0,0,VLOOKUP(T95,FAC_TOTALS_APTA!$A$4:$BR$126,$L109,FALSE))</f>
        <v>0</v>
      </c>
      <c r="U109" s="39">
        <f>IF(U95=0,0,VLOOKUP(U95,FAC_TOTALS_APTA!$A$4:$BR$126,$L109,FALSE))</f>
        <v>0</v>
      </c>
      <c r="V109" s="39">
        <f>IF(V95=0,0,VLOOKUP(V95,FAC_TOTALS_APTA!$A$4:$BR$126,$L109,FALSE))</f>
        <v>0</v>
      </c>
      <c r="W109" s="39">
        <f>IF(W95=0,0,VLOOKUP(W95,FAC_TOTALS_APTA!$A$4:$BR$126,$L109,FALSE))</f>
        <v>0</v>
      </c>
      <c r="X109" s="39">
        <f>IF(X95=0,0,VLOOKUP(X95,FAC_TOTALS_APTA!$A$4:$BR$126,$L109,FALSE))</f>
        <v>0</v>
      </c>
      <c r="Y109" s="39">
        <f>IF(Y95=0,0,VLOOKUP(Y95,FAC_TOTALS_APTA!$A$4:$BR$126,$L109,FALSE))</f>
        <v>0</v>
      </c>
      <c r="Z109" s="39">
        <f>IF(Z95=0,0,VLOOKUP(Z95,FAC_TOTALS_APTA!$A$4:$BR$126,$L109,FALSE))</f>
        <v>0</v>
      </c>
      <c r="AA109" s="39">
        <f>IF(AA95=0,0,VLOOKUP(AA95,FAC_TOTALS_APTA!$A$4:$BR$126,$L109,FALSE))</f>
        <v>0</v>
      </c>
      <c r="AB109" s="39">
        <f>IF(AB95=0,0,VLOOKUP(AB95,FAC_TOTALS_APTA!$A$4:$BR$126,$L109,FALSE))</f>
        <v>0</v>
      </c>
      <c r="AC109" s="40">
        <f t="shared" si="30"/>
        <v>-25637533.854587201</v>
      </c>
      <c r="AD109" s="41">
        <f>AC109/G111</f>
        <v>-2.3043752943305705E-2</v>
      </c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142"/>
      <c r="H110" s="142"/>
      <c r="I110" s="47"/>
      <c r="J110" s="48"/>
      <c r="K110" s="48" t="str">
        <f t="shared" ref="K110" si="32">CONCATENATE(D110,J110,"_FAC")</f>
        <v>New_Reporter_FAC</v>
      </c>
      <c r="L110" s="45">
        <f>MATCH($K110,FAC_TOTALS_APTA!$A$2:$BP$2,)</f>
        <v>53</v>
      </c>
      <c r="M110" s="46">
        <f>IF(M95=0,0,VLOOKUP(M95,FAC_TOTALS_APTA!$A$4:$BR$126,$L110,FALSE))</f>
        <v>0</v>
      </c>
      <c r="N110" s="46">
        <f>IF(N95=0,0,VLOOKUP(N95,FAC_TOTALS_APTA!$A$4:$BR$126,$L110,FALSE))</f>
        <v>0</v>
      </c>
      <c r="O110" s="46">
        <f>IF(O95=0,0,VLOOKUP(O95,FAC_TOTALS_APTA!$A$4:$BR$126,$L110,FALSE))</f>
        <v>0</v>
      </c>
      <c r="P110" s="46">
        <f>IF(P95=0,0,VLOOKUP(P95,FAC_TOTALS_APTA!$A$4:$BR$126,$L110,FALSE))</f>
        <v>0</v>
      </c>
      <c r="Q110" s="46">
        <f>IF(Q95=0,0,VLOOKUP(Q95,FAC_TOTALS_APTA!$A$4:$BR$126,$L110,FALSE))</f>
        <v>0</v>
      </c>
      <c r="R110" s="46">
        <f>IF(R95=0,0,VLOOKUP(R95,FAC_TOTALS_APTA!$A$4:$BR$126,$L110,FALSE))</f>
        <v>0</v>
      </c>
      <c r="S110" s="46">
        <f>IF(S95=0,0,VLOOKUP(S95,FAC_TOTALS_APTA!$A$4:$BR$126,$L110,FALSE))</f>
        <v>0</v>
      </c>
      <c r="T110" s="46">
        <f>IF(T95=0,0,VLOOKUP(T95,FAC_TOTALS_APTA!$A$4:$BR$126,$L110,FALSE))</f>
        <v>0</v>
      </c>
      <c r="U110" s="46">
        <f>IF(U95=0,0,VLOOKUP(U95,FAC_TOTALS_APTA!$A$4:$BR$126,$L110,FALSE))</f>
        <v>0</v>
      </c>
      <c r="V110" s="46">
        <f>IF(V95=0,0,VLOOKUP(V95,FAC_TOTALS_APTA!$A$4:$BR$126,$L110,FALSE))</f>
        <v>0</v>
      </c>
      <c r="W110" s="46">
        <f>IF(W95=0,0,VLOOKUP(W95,FAC_TOTALS_APTA!$A$4:$BR$126,$L110,FALSE))</f>
        <v>0</v>
      </c>
      <c r="X110" s="46">
        <f>IF(X95=0,0,VLOOKUP(X95,FAC_TOTALS_APTA!$A$4:$BR$126,$L110,FALSE))</f>
        <v>0</v>
      </c>
      <c r="Y110" s="46">
        <f>IF(Y95=0,0,VLOOKUP(Y95,FAC_TOTALS_APTA!$A$4:$BR$126,$L110,FALSE))</f>
        <v>0</v>
      </c>
      <c r="Z110" s="46">
        <f>IF(Z95=0,0,VLOOKUP(Z95,FAC_TOTALS_APTA!$A$4:$BR$126,$L110,FALSE))</f>
        <v>0</v>
      </c>
      <c r="AA110" s="46">
        <f>IF(AA95=0,0,VLOOKUP(AA95,FAC_TOTALS_APTA!$A$4:$BR$126,$L110,FALSE))</f>
        <v>0</v>
      </c>
      <c r="AB110" s="46">
        <f>IF(AB95=0,0,VLOOKUP(AB95,FAC_TOTALS_APTA!$A$4:$BR$126,$L110,FALSE))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MATCH($D111,FAC_TOTALS_APTA!$A$2:$BP$2,)</f>
        <v>10</v>
      </c>
      <c r="G111" s="118">
        <f>VLOOKUP(G95,FAC_TOTALS_APTA!$A$4:$BR$126,$F111,FALSE)</f>
        <v>1112558961.9739001</v>
      </c>
      <c r="H111" s="118">
        <f>VLOOKUP(H95,FAC_TOTALS_APTA!$A$4:$BP$126,$F111,FALSE)</f>
        <v>877547904.14027405</v>
      </c>
      <c r="I111" s="113">
        <f t="shared" ref="I111" si="33">H111/G111-1</f>
        <v>-0.21123469934273853</v>
      </c>
      <c r="J111" s="32"/>
      <c r="K111" s="32"/>
      <c r="L111" s="7"/>
      <c r="M111" s="30">
        <f t="shared" ref="M111:AB111" si="34">SUM(M97:M104)</f>
        <v>-1175769.7364223236</v>
      </c>
      <c r="N111" s="30">
        <f t="shared" si="34"/>
        <v>3241243.8281567777</v>
      </c>
      <c r="O111" s="30">
        <f t="shared" si="34"/>
        <v>-1991771.754247505</v>
      </c>
      <c r="P111" s="30">
        <f t="shared" si="34"/>
        <v>-4099272.6614508601</v>
      </c>
      <c r="Q111" s="30">
        <f t="shared" si="34"/>
        <v>-4634690.1462250929</v>
      </c>
      <c r="R111" s="30">
        <f t="shared" si="34"/>
        <v>-143821.28190517006</v>
      </c>
      <c r="S111" s="30">
        <f t="shared" si="34"/>
        <v>0</v>
      </c>
      <c r="T111" s="30">
        <f t="shared" si="34"/>
        <v>0</v>
      </c>
      <c r="U111" s="30">
        <f t="shared" si="34"/>
        <v>0</v>
      </c>
      <c r="V111" s="30">
        <f t="shared" si="34"/>
        <v>0</v>
      </c>
      <c r="W111" s="30">
        <f t="shared" si="34"/>
        <v>0</v>
      </c>
      <c r="X111" s="30">
        <f t="shared" si="34"/>
        <v>0</v>
      </c>
      <c r="Y111" s="30">
        <f t="shared" si="34"/>
        <v>0</v>
      </c>
      <c r="Z111" s="30">
        <f t="shared" si="34"/>
        <v>0</v>
      </c>
      <c r="AA111" s="30">
        <f t="shared" si="34"/>
        <v>0</v>
      </c>
      <c r="AB111" s="30">
        <f t="shared" si="34"/>
        <v>0</v>
      </c>
      <c r="AC111" s="33">
        <f>H111-G111</f>
        <v>-235011057.83362603</v>
      </c>
      <c r="AD111" s="34">
        <f>I111</f>
        <v>-0.21123469934273853</v>
      </c>
      <c r="AE111" s="107"/>
    </row>
    <row r="112" spans="1:31" ht="13.5" customHeight="1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MATCH($D112,FAC_TOTALS_APTA!$A$2:$BP$2,)</f>
        <v>8</v>
      </c>
      <c r="G112" s="115">
        <f>VLOOKUP(G95,FAC_TOTALS_APTA!$A$4:$BP$126,$F112,FALSE)</f>
        <v>1032661299</v>
      </c>
      <c r="H112" s="115">
        <f>VLOOKUP(H95,FAC_TOTALS_APTA!$A$4:$BP$126,$F112,FALSE)</f>
        <v>935808062.99999905</v>
      </c>
      <c r="I112" s="114">
        <f t="shared" ref="I112" si="35">H112/G112-1</f>
        <v>-9.3789934893261595E-2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-96853236.000000954</v>
      </c>
      <c r="AD112" s="53">
        <f>I112</f>
        <v>-9.3789934893261595E-2</v>
      </c>
    </row>
    <row r="113" spans="2:30" ht="14.25" thickTop="1" thickBot="1" x14ac:dyDescent="0.3">
      <c r="B113" s="58" t="s">
        <v>67</v>
      </c>
      <c r="C113" s="59"/>
      <c r="D113" s="59"/>
      <c r="E113" s="60"/>
      <c r="F113" s="59"/>
      <c r="G113" s="155"/>
      <c r="H113" s="155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0.11744476444947693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hidden="1" customWidth="1"/>
    <col min="7" max="8" width="11.75" style="13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3.625" style="13" hidden="1" customWidth="1"/>
    <col min="14" max="14" width="13.125" style="13" hidden="1" customWidth="1"/>
    <col min="15" max="15" width="11.125" style="13" hidden="1" customWidth="1"/>
    <col min="16" max="28" width="11.625" style="13" hidden="1" customWidth="1"/>
    <col min="29" max="29" width="16.5" style="13" customWidth="1"/>
    <col min="30" max="30" width="12.125" style="13" customWidth="1"/>
    <col min="31" max="31" width="15.375" style="11" customWidth="1"/>
    <col min="32" max="16384" width="11" style="13"/>
  </cols>
  <sheetData>
    <row r="1" spans="1:31" x14ac:dyDescent="0.25">
      <c r="B1" s="12" t="s">
        <v>36</v>
      </c>
      <c r="C1" s="13">
        <v>2002</v>
      </c>
    </row>
    <row r="2" spans="1:31" x14ac:dyDescent="0.25">
      <c r="B2" s="12" t="s">
        <v>37</v>
      </c>
      <c r="C2" s="13">
        <v>2012</v>
      </c>
      <c r="D2" s="11"/>
    </row>
    <row r="3" spans="1:31" s="11" customFormat="1" x14ac:dyDescent="0.25">
      <c r="B3" s="19" t="s">
        <v>25</v>
      </c>
      <c r="E3" s="7"/>
      <c r="I3" s="18"/>
    </row>
    <row r="4" spans="1:31" x14ac:dyDescent="0.25">
      <c r="B4" s="16" t="s">
        <v>16</v>
      </c>
      <c r="C4" s="17" t="s">
        <v>17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15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26"/>
      <c r="C8" s="7"/>
      <c r="D8" s="63"/>
      <c r="E8" s="7"/>
      <c r="F8" s="7"/>
      <c r="G8" s="171" t="s">
        <v>51</v>
      </c>
      <c r="H8" s="171"/>
      <c r="I8" s="171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71" t="s">
        <v>55</v>
      </c>
      <c r="AD8" s="171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28">
        <f>$C$1</f>
        <v>2002</v>
      </c>
      <c r="H9" s="28">
        <f>$C$2</f>
        <v>2012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7"/>
      <c r="H10" s="7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26"/>
      <c r="C11" s="29"/>
      <c r="D11" s="105"/>
      <c r="E11" s="7"/>
      <c r="F11" s="7"/>
      <c r="G11" s="7" t="str">
        <f>CONCATENATE($C6,"_",$C7,"_",G9)</f>
        <v>1_1_2002</v>
      </c>
      <c r="H11" s="7" t="str">
        <f>CONCATENATE($C6,"_",$C7,"_",H9)</f>
        <v>1_1_2012</v>
      </c>
      <c r="I11" s="29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hidden="1" x14ac:dyDescent="0.25">
      <c r="B12" s="26"/>
      <c r="C12" s="29"/>
      <c r="D12" s="105"/>
      <c r="E12" s="7"/>
      <c r="F12" s="7" t="s">
        <v>23</v>
      </c>
      <c r="G12" s="30"/>
      <c r="H12" s="30"/>
      <c r="I12" s="29"/>
      <c r="J12" s="7"/>
      <c r="K12" s="7"/>
      <c r="L12" s="7" t="s">
        <v>23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94</v>
      </c>
      <c r="E13" s="56"/>
      <c r="F13" s="7">
        <f>MATCH($D13,FAC_TOTALS_APTA!$A$2:$BR$2,)</f>
        <v>12</v>
      </c>
      <c r="G13" s="30">
        <f>VLOOKUP(G11,FAC_TOTALS_APTA!$A$4:$BR$126,$F13,FALSE)</f>
        <v>49814785.827601902</v>
      </c>
      <c r="H13" s="30">
        <f>VLOOKUP(H11,FAC_TOTALS_APTA!$A$4:$BR$126,$F13,FALSE)</f>
        <v>60620023.984365799</v>
      </c>
      <c r="I13" s="31">
        <f>IFERROR(H13/G13-1,"-")</f>
        <v>0.21690825278579862</v>
      </c>
      <c r="J13" s="32" t="str">
        <f>IF(C13="Log","_log","")</f>
        <v>_log</v>
      </c>
      <c r="K13" s="32" t="str">
        <f>CONCATENATE(D13,J13,"_FAC")</f>
        <v>VRM_ADJ_HINY_log_FAC</v>
      </c>
      <c r="L13" s="7">
        <f>MATCH($K13,FAC_TOTALS_APTA!$A$2:$BP$2,)</f>
        <v>31</v>
      </c>
      <c r="M13" s="30">
        <f>IF(M11=0,0,VLOOKUP(M11,FAC_TOTALS_APTA!$A$4:$BR$126,$L13,FALSE))</f>
        <v>52788289.428824</v>
      </c>
      <c r="N13" s="30">
        <f>IF(N11=0,0,VLOOKUP(N11,FAC_TOTALS_APTA!$A$4:$BR$126,$L13,FALSE))</f>
        <v>19778751.4329216</v>
      </c>
      <c r="O13" s="30">
        <f>IF(O11=0,0,VLOOKUP(O11,FAC_TOTALS_APTA!$A$4:$BR$126,$L13,FALSE))</f>
        <v>8174468.2673446201</v>
      </c>
      <c r="P13" s="30">
        <f>IF(P11=0,0,VLOOKUP(P11,FAC_TOTALS_APTA!$A$4:$BR$126,$L13,FALSE))</f>
        <v>37687492.558109403</v>
      </c>
      <c r="Q13" s="30">
        <f>IF(Q11=0,0,VLOOKUP(Q11,FAC_TOTALS_APTA!$A$4:$BR$126,$L13,FALSE))</f>
        <v>66064089.450318202</v>
      </c>
      <c r="R13" s="30">
        <f>IF(R11=0,0,VLOOKUP(R11,FAC_TOTALS_APTA!$A$4:$BR$126,$L13,FALSE))</f>
        <v>29421350.148887198</v>
      </c>
      <c r="S13" s="30">
        <f>IF(S11=0,0,VLOOKUP(S11,FAC_TOTALS_APTA!$A$4:$BR$126,$L13,FALSE))</f>
        <v>7241499.7121534199</v>
      </c>
      <c r="T13" s="30">
        <f>IF(T11=0,0,VLOOKUP(T11,FAC_TOTALS_APTA!$A$4:$BR$126,$L13,FALSE))</f>
        <v>-880456.99342997698</v>
      </c>
      <c r="U13" s="30">
        <f>IF(U11=0,0,VLOOKUP(U11,FAC_TOTALS_APTA!$A$4:$BR$126,$L13,FALSE))</f>
        <v>5043573.3464545105</v>
      </c>
      <c r="V13" s="30">
        <f>IF(V11=0,0,VLOOKUP(V11,FAC_TOTALS_APTA!$A$4:$BR$126,$L13,FALSE))</f>
        <v>32714634.128830101</v>
      </c>
      <c r="W13" s="30">
        <f>IF(W11=0,0,VLOOKUP(W11,FAC_TOTALS_APTA!$A$4:$BR$126,$L13,FALSE))</f>
        <v>0</v>
      </c>
      <c r="X13" s="30">
        <f>IF(X11=0,0,VLOOKUP(X11,FAC_TOTALS_APTA!$A$4:$BR$126,$L13,FALSE))</f>
        <v>0</v>
      </c>
      <c r="Y13" s="30">
        <f>IF(Y11=0,0,VLOOKUP(Y11,FAC_TOTALS_APTA!$A$4:$BR$126,$L13,FALSE))</f>
        <v>0</v>
      </c>
      <c r="Z13" s="30">
        <f>IF(Z11=0,0,VLOOKUP(Z11,FAC_TOTALS_APTA!$A$4:$BR$126,$L13,FALSE))</f>
        <v>0</v>
      </c>
      <c r="AA13" s="30">
        <f>IF(AA11=0,0,VLOOKUP(AA11,FAC_TOTALS_APTA!$A$4:$BR$126,$L13,FALSE))</f>
        <v>0</v>
      </c>
      <c r="AB13" s="30">
        <f>IF(AB11=0,0,VLOOKUP(AB11,FAC_TOTALS_APTA!$A$4:$BR$126,$L13,FALSE))</f>
        <v>0</v>
      </c>
      <c r="AC13" s="33">
        <f>SUM(M13:AB13)</f>
        <v>258033691.48041302</v>
      </c>
      <c r="AD13" s="34">
        <f>AC13/G27</f>
        <v>0.23433420721409107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78</v>
      </c>
      <c r="E14" s="56"/>
      <c r="F14" s="7">
        <f>MATCH($D14,FAC_TOTALS_APTA!$A$2:$BR$2,)</f>
        <v>14</v>
      </c>
      <c r="G14" s="55">
        <f>VLOOKUP(G11,FAC_TOTALS_APTA!$A$4:$BR$126,$F14,FALSE)</f>
        <v>1.6449755572275599</v>
      </c>
      <c r="H14" s="55">
        <f>VLOOKUP(H11,FAC_TOTALS_APTA!$A$4:$BR$126,$F14,FALSE)</f>
        <v>1.8698545848518999</v>
      </c>
      <c r="I14" s="31">
        <f t="shared" ref="I14:I25" si="1">IFERROR(H14/G14-1,"-")</f>
        <v>0.13670660736342533</v>
      </c>
      <c r="J14" s="32" t="str">
        <f t="shared" ref="J14:J25" si="2">IF(C14="Log","_log","")</f>
        <v>_log</v>
      </c>
      <c r="K14" s="32" t="str">
        <f t="shared" ref="K14:K26" si="3">CONCATENATE(D14,J14,"_FAC")</f>
        <v>FARE_per_UPT_cleaned_2018_HINY_log_FAC</v>
      </c>
      <c r="L14" s="7">
        <f>MATCH($K14,FAC_TOTALS_APTA!$A$2:$BP$2,)</f>
        <v>33</v>
      </c>
      <c r="M14" s="30">
        <f>IF(M11=0,0,VLOOKUP(M11,FAC_TOTALS_APTA!$A$4:$BR$126,$L14,FALSE))</f>
        <v>482519.03325534798</v>
      </c>
      <c r="N14" s="30">
        <f>IF(N11=0,0,VLOOKUP(N11,FAC_TOTALS_APTA!$A$4:$BR$126,$L14,FALSE))</f>
        <v>3515879.3793826099</v>
      </c>
      <c r="O14" s="30">
        <f>IF(O11=0,0,VLOOKUP(O11,FAC_TOTALS_APTA!$A$4:$BR$126,$L14,FALSE))</f>
        <v>-1763686.2245950799</v>
      </c>
      <c r="P14" s="30">
        <f>IF(P11=0,0,VLOOKUP(P11,FAC_TOTALS_APTA!$A$4:$BR$126,$L14,FALSE))</f>
        <v>-3960460.4125918802</v>
      </c>
      <c r="Q14" s="30">
        <f>IF(Q11=0,0,VLOOKUP(Q11,FAC_TOTALS_APTA!$A$4:$BR$126,$L14,FALSE))</f>
        <v>-1540228.40302351</v>
      </c>
      <c r="R14" s="30">
        <f>IF(R11=0,0,VLOOKUP(R11,FAC_TOTALS_APTA!$A$4:$BR$126,$L14,FALSE))</f>
        <v>-6307101.8339285897</v>
      </c>
      <c r="S14" s="30">
        <f>IF(S11=0,0,VLOOKUP(S11,FAC_TOTALS_APTA!$A$4:$BR$126,$L14,FALSE))</f>
        <v>-13334230.6785313</v>
      </c>
      <c r="T14" s="30">
        <f>IF(T11=0,0,VLOOKUP(T11,FAC_TOTALS_APTA!$A$4:$BR$126,$L14,FALSE))</f>
        <v>-327776.91181425902</v>
      </c>
      <c r="U14" s="30">
        <f>IF(U11=0,0,VLOOKUP(U11,FAC_TOTALS_APTA!$A$4:$BR$126,$L14,FALSE))</f>
        <v>-1892141.16783343</v>
      </c>
      <c r="V14" s="30">
        <f>IF(V11=0,0,VLOOKUP(V11,FAC_TOTALS_APTA!$A$4:$BR$126,$L14,FALSE))</f>
        <v>-1161053.9267279401</v>
      </c>
      <c r="W14" s="30">
        <f>IF(W11=0,0,VLOOKUP(W11,FAC_TOTALS_APTA!$A$4:$BR$126,$L14,FALSE))</f>
        <v>0</v>
      </c>
      <c r="X14" s="30">
        <f>IF(X11=0,0,VLOOKUP(X11,FAC_TOTALS_APTA!$A$4:$BR$126,$L14,FALSE))</f>
        <v>0</v>
      </c>
      <c r="Y14" s="30">
        <f>IF(Y11=0,0,VLOOKUP(Y11,FAC_TOTALS_APTA!$A$4:$BR$126,$L14,FALSE))</f>
        <v>0</v>
      </c>
      <c r="Z14" s="30">
        <f>IF(Z11=0,0,VLOOKUP(Z11,FAC_TOTALS_APTA!$A$4:$BR$126,$L14,FALSE))</f>
        <v>0</v>
      </c>
      <c r="AA14" s="30">
        <f>IF(AA11=0,0,VLOOKUP(AA11,FAC_TOTALS_APTA!$A$4:$BR$126,$L14,FALSE))</f>
        <v>0</v>
      </c>
      <c r="AB14" s="30">
        <f>IF(AB11=0,0,VLOOKUP(AB11,FAC_TOTALS_APTA!$A$4:$BR$126,$L14,FALSE))</f>
        <v>0</v>
      </c>
      <c r="AC14" s="33">
        <f t="shared" ref="AC14:AC25" si="4">SUM(M14:AB14)</f>
        <v>-26288281.146408029</v>
      </c>
      <c r="AD14" s="34">
        <f>AC14/G27</f>
        <v>-2.3873795263407601E-2</v>
      </c>
      <c r="AE14" s="7"/>
    </row>
    <row r="15" spans="1:31" s="14" customFormat="1" x14ac:dyDescent="0.25">
      <c r="A15" s="7"/>
      <c r="B15" s="116" t="s">
        <v>90</v>
      </c>
      <c r="C15" s="117"/>
      <c r="D15" s="105" t="s">
        <v>81</v>
      </c>
      <c r="E15" s="119"/>
      <c r="F15" s="105">
        <f>MATCH($D15,FAC_TOTALS_APTA!$A$2:$BR$2,)</f>
        <v>24</v>
      </c>
      <c r="G15" s="118">
        <f>VLOOKUP(G11,FAC_TOTALS_APTA!$A$4:$BR$126,$F15,FALSE)</f>
        <v>0</v>
      </c>
      <c r="H15" s="118">
        <f>VLOOKUP(H11,FAC_TOTALS_APTA!$A$4:$BR$126,$F15,FALSE)</f>
        <v>0</v>
      </c>
      <c r="I15" s="120" t="str">
        <f>IFERROR(H15/G15-1,"-")</f>
        <v>-</v>
      </c>
      <c r="J15" s="121" t="str">
        <f t="shared" si="2"/>
        <v/>
      </c>
      <c r="K15" s="121" t="str">
        <f t="shared" si="3"/>
        <v>RESTRUCTURE_FAC</v>
      </c>
      <c r="L15" s="105">
        <f>MATCH($K15,FAC_TOTALS_APTA!$A$2:$BP$2,)</f>
        <v>43</v>
      </c>
      <c r="M15" s="118">
        <f>IF(M11=0,0,VLOOKUP(M11,FAC_TOTALS_APTA!$A$4:$BR$126,$L15,FALSE))</f>
        <v>0</v>
      </c>
      <c r="N15" s="118">
        <f>IF(N11=0,0,VLOOKUP(N11,FAC_TOTALS_APTA!$A$4:$BR$126,$L15,FALSE))</f>
        <v>0</v>
      </c>
      <c r="O15" s="118">
        <f>IF(O11=0,0,VLOOKUP(O11,FAC_TOTALS_APTA!$A$4:$BR$126,$L15,FALSE))</f>
        <v>0</v>
      </c>
      <c r="P15" s="118">
        <f>IF(P11=0,0,VLOOKUP(P11,FAC_TOTALS_APTA!$A$4:$BR$126,$L15,FALSE))</f>
        <v>0</v>
      </c>
      <c r="Q15" s="118">
        <f>IF(Q11=0,0,VLOOKUP(Q11,FAC_TOTALS_APTA!$A$4:$BR$126,$L15,FALSE))</f>
        <v>0</v>
      </c>
      <c r="R15" s="118">
        <f>IF(R11=0,0,VLOOKUP(R11,FAC_TOTALS_APTA!$A$4:$BR$126,$L15,FALSE))</f>
        <v>0</v>
      </c>
      <c r="S15" s="118">
        <f>IF(S11=0,0,VLOOKUP(S11,FAC_TOTALS_APTA!$A$4:$BR$126,$L15,FALSE))</f>
        <v>0</v>
      </c>
      <c r="T15" s="118">
        <f>IF(T11=0,0,VLOOKUP(T11,FAC_TOTALS_APTA!$A$4:$BR$126,$L15,FALSE))</f>
        <v>0</v>
      </c>
      <c r="U15" s="118">
        <f>IF(U11=0,0,VLOOKUP(U11,FAC_TOTALS_APTA!$A$4:$BR$126,$L15,FALSE))</f>
        <v>0</v>
      </c>
      <c r="V15" s="118">
        <f>IF(V11=0,0,VLOOKUP(V11,FAC_TOTALS_APTA!$A$4:$BR$126,$L15,FALSE))</f>
        <v>0</v>
      </c>
      <c r="W15" s="118">
        <f>IF(W11=0,0,VLOOKUP(W11,FAC_TOTALS_APTA!$A$4:$BR$126,$L15,FALSE))</f>
        <v>0</v>
      </c>
      <c r="X15" s="118">
        <f>IF(X11=0,0,VLOOKUP(X11,FAC_TOTALS_APTA!$A$4:$BR$126,$L15,FALSE))</f>
        <v>0</v>
      </c>
      <c r="Y15" s="118">
        <f>IF(Y11=0,0,VLOOKUP(Y11,FAC_TOTALS_APTA!$A$4:$BR$126,$L15,FALSE))</f>
        <v>0</v>
      </c>
      <c r="Z15" s="118">
        <f>IF(Z11=0,0,VLOOKUP(Z11,FAC_TOTALS_APTA!$A$4:$BR$126,$L15,FALSE))</f>
        <v>0</v>
      </c>
      <c r="AA15" s="118">
        <f>IF(AA11=0,0,VLOOKUP(AA11,FAC_TOTALS_APTA!$A$4:$BR$126,$L15,FALSE))</f>
        <v>0</v>
      </c>
      <c r="AB15" s="118">
        <f>IF(AB11=0,0,VLOOKUP(AB11,FAC_TOTALS_APTA!$A$4:$BR$126,$L15,FALSE))</f>
        <v>0</v>
      </c>
      <c r="AC15" s="122">
        <f t="shared" si="4"/>
        <v>0</v>
      </c>
      <c r="AD15" s="123">
        <f>AC15/G28</f>
        <v>0</v>
      </c>
      <c r="AE15" s="7"/>
    </row>
    <row r="16" spans="1:31" s="14" customFormat="1" x14ac:dyDescent="0.25">
      <c r="A16" s="7"/>
      <c r="B16" s="116" t="s">
        <v>93</v>
      </c>
      <c r="C16" s="117"/>
      <c r="D16" s="105" t="s">
        <v>80</v>
      </c>
      <c r="E16" s="119"/>
      <c r="F16" s="105">
        <f>MATCH($D16,FAC_TOTALS_APTA!$A$2:$BR$2,)</f>
        <v>23</v>
      </c>
      <c r="G16" s="118">
        <f>VLOOKUP(G11,FAC_TOTALS_APTA!$A$4:$BR$126,$F16,FALSE)</f>
        <v>0</v>
      </c>
      <c r="H16" s="118">
        <f>VLOOKUP(H11,FAC_TOTALS_APTA!$A$4:$BR$126,$F16,FALSE)</f>
        <v>0</v>
      </c>
      <c r="I16" s="120" t="str">
        <f>IFERROR(H16/G16-1,"-")</f>
        <v>-</v>
      </c>
      <c r="J16" s="121" t="str">
        <f t="shared" ref="J16" si="5">IF(C16="Log","_log","")</f>
        <v/>
      </c>
      <c r="K16" s="121" t="str">
        <f t="shared" ref="K16" si="6">CONCATENATE(D16,J16,"_FAC")</f>
        <v>MAINTENANCE_WMATA_FAC</v>
      </c>
      <c r="L16" s="105">
        <f>MATCH($K16,FAC_TOTALS_APTA!$A$2:$BP$2,)</f>
        <v>42</v>
      </c>
      <c r="M16" s="118">
        <f>IF(M12=0,0,VLOOKUP(M12,FAC_TOTALS_APTA!$A$4:$BR$126,$L16,FALSE))</f>
        <v>0</v>
      </c>
      <c r="N16" s="118">
        <f>IF(N12=0,0,VLOOKUP(N12,FAC_TOTALS_APTA!$A$4:$BR$126,$L16,FALSE))</f>
        <v>0</v>
      </c>
      <c r="O16" s="118">
        <f>IF(O12=0,0,VLOOKUP(O12,FAC_TOTALS_APTA!$A$4:$BR$126,$L16,FALSE))</f>
        <v>0</v>
      </c>
      <c r="P16" s="118">
        <f>IF(P12=0,0,VLOOKUP(P12,FAC_TOTALS_APTA!$A$4:$BR$126,$L16,FALSE))</f>
        <v>0</v>
      </c>
      <c r="Q16" s="118">
        <f>IF(Q12=0,0,VLOOKUP(Q12,FAC_TOTALS_APTA!$A$4:$BR$126,$L16,FALSE))</f>
        <v>0</v>
      </c>
      <c r="R16" s="118">
        <f>IF(R12=0,0,VLOOKUP(R12,FAC_TOTALS_APTA!$A$4:$BR$126,$L16,FALSE))</f>
        <v>0</v>
      </c>
      <c r="S16" s="118">
        <f>IF(S12=0,0,VLOOKUP(S12,FAC_TOTALS_APTA!$A$4:$BR$126,$L16,FALSE))</f>
        <v>0</v>
      </c>
      <c r="T16" s="118">
        <f>IF(T12=0,0,VLOOKUP(T12,FAC_TOTALS_APTA!$A$4:$BR$126,$L16,FALSE))</f>
        <v>0</v>
      </c>
      <c r="U16" s="118">
        <f>IF(U12=0,0,VLOOKUP(U12,FAC_TOTALS_APTA!$A$4:$BR$126,$L16,FALSE))</f>
        <v>0</v>
      </c>
      <c r="V16" s="118">
        <f>IF(V12=0,0,VLOOKUP(V12,FAC_TOTALS_APTA!$A$4:$BR$126,$L16,FALSE))</f>
        <v>0</v>
      </c>
      <c r="W16" s="118">
        <f>IF(W12=0,0,VLOOKUP(W12,FAC_TOTALS_APTA!$A$4:$BR$126,$L16,FALSE))</f>
        <v>0</v>
      </c>
      <c r="X16" s="118">
        <f>IF(X12=0,0,VLOOKUP(X12,FAC_TOTALS_APTA!$A$4:$BR$126,$L16,FALSE))</f>
        <v>0</v>
      </c>
      <c r="Y16" s="118">
        <f>IF(Y12=0,0,VLOOKUP(Y12,FAC_TOTALS_APTA!$A$4:$BR$126,$L16,FALSE))</f>
        <v>0</v>
      </c>
      <c r="Z16" s="118">
        <f>IF(Z12=0,0,VLOOKUP(Z12,FAC_TOTALS_APTA!$A$4:$BR$126,$L16,FALSE))</f>
        <v>0</v>
      </c>
      <c r="AA16" s="118">
        <f>IF(AA12=0,0,VLOOKUP(AA12,FAC_TOTALS_APTA!$A$4:$BR$126,$L16,FALSE))</f>
        <v>0</v>
      </c>
      <c r="AB16" s="118">
        <f>IF(AB12=0,0,VLOOKUP(AB12,FAC_TOTALS_APTA!$A$4:$BR$126,$L16,FALSE))</f>
        <v>0</v>
      </c>
      <c r="AC16" s="122">
        <f t="shared" ref="AC16" si="7">SUM(M16:AB16)</f>
        <v>0</v>
      </c>
      <c r="AD16" s="123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56"/>
      <c r="F17" s="7">
        <f>MATCH($D17,FAC_TOTALS_APTA!$A$2:$BR$2,)</f>
        <v>16</v>
      </c>
      <c r="G17" s="30">
        <f>VLOOKUP(G11,FAC_TOTALS_APTA!$A$4:$BR$126,$F17,FALSE)</f>
        <v>8445944.2099834904</v>
      </c>
      <c r="H17" s="30">
        <f>VLOOKUP(H11,FAC_TOTALS_APTA!$A$4:$BR$126,$F17,FALSE)</f>
        <v>9293102.7426205203</v>
      </c>
      <c r="I17" s="31">
        <f t="shared" si="1"/>
        <v>0.10030359088041929</v>
      </c>
      <c r="J17" s="32" t="str">
        <f t="shared" si="2"/>
        <v>_log</v>
      </c>
      <c r="K17" s="32" t="str">
        <f t="shared" si="3"/>
        <v>POP_EMP_log_FAC</v>
      </c>
      <c r="L17" s="7">
        <f>MATCH($K17,FAC_TOTALS_APTA!$A$2:$BP$2,)</f>
        <v>35</v>
      </c>
      <c r="M17" s="30">
        <f>IF(M11=0,0,VLOOKUP(M11,FAC_TOTALS_APTA!$A$4:$BR$126,$L17,FALSE))</f>
        <v>5171061.5856576199</v>
      </c>
      <c r="N17" s="30">
        <f>IF(N11=0,0,VLOOKUP(N11,FAC_TOTALS_APTA!$A$4:$BR$126,$L17,FALSE))</f>
        <v>6200506.09323736</v>
      </c>
      <c r="O17" s="30">
        <f>IF(O11=0,0,VLOOKUP(O11,FAC_TOTALS_APTA!$A$4:$BR$126,$L17,FALSE))</f>
        <v>6729164.4829217801</v>
      </c>
      <c r="P17" s="30">
        <f>IF(P11=0,0,VLOOKUP(P11,FAC_TOTALS_APTA!$A$4:$BR$126,$L17,FALSE))</f>
        <v>8881053.1129166</v>
      </c>
      <c r="Q17" s="30">
        <f>IF(Q11=0,0,VLOOKUP(Q11,FAC_TOTALS_APTA!$A$4:$BR$126,$L17,FALSE))</f>
        <v>2549147.0897872499</v>
      </c>
      <c r="R17" s="30">
        <f>IF(R11=0,0,VLOOKUP(R11,FAC_TOTALS_APTA!$A$4:$BR$126,$L17,FALSE))</f>
        <v>2158547.7493570698</v>
      </c>
      <c r="S17" s="30">
        <f>IF(S11=0,0,VLOOKUP(S11,FAC_TOTALS_APTA!$A$4:$BR$126,$L17,FALSE))</f>
        <v>-699280.73735835601</v>
      </c>
      <c r="T17" s="30">
        <f>IF(T11=0,0,VLOOKUP(T11,FAC_TOTALS_APTA!$A$4:$BR$126,$L17,FALSE))</f>
        <v>935446.67178320803</v>
      </c>
      <c r="U17" s="30">
        <f>IF(U11=0,0,VLOOKUP(U11,FAC_TOTALS_APTA!$A$4:$BR$126,$L17,FALSE))</f>
        <v>3588438.6753518502</v>
      </c>
      <c r="V17" s="30">
        <f>IF(V11=0,0,VLOOKUP(V11,FAC_TOTALS_APTA!$A$4:$BR$126,$L17,FALSE))</f>
        <v>4551993.4586880598</v>
      </c>
      <c r="W17" s="30">
        <f>IF(W11=0,0,VLOOKUP(W11,FAC_TOTALS_APTA!$A$4:$BR$126,$L17,FALSE))</f>
        <v>0</v>
      </c>
      <c r="X17" s="30">
        <f>IF(X11=0,0,VLOOKUP(X11,FAC_TOTALS_APTA!$A$4:$BR$126,$L17,FALSE))</f>
        <v>0</v>
      </c>
      <c r="Y17" s="30">
        <f>IF(Y11=0,0,VLOOKUP(Y11,FAC_TOTALS_APTA!$A$4:$BR$126,$L17,FALSE))</f>
        <v>0</v>
      </c>
      <c r="Z17" s="30">
        <f>IF(Z11=0,0,VLOOKUP(Z11,FAC_TOTALS_APTA!$A$4:$BR$126,$L17,FALSE))</f>
        <v>0</v>
      </c>
      <c r="AA17" s="30">
        <f>IF(AA11=0,0,VLOOKUP(AA11,FAC_TOTALS_APTA!$A$4:$BR$126,$L17,FALSE))</f>
        <v>0</v>
      </c>
      <c r="AB17" s="30">
        <f>IF(AB11=0,0,VLOOKUP(AB11,FAC_TOTALS_APTA!$A$4:$BR$126,$L17,FALSE))</f>
        <v>0</v>
      </c>
      <c r="AC17" s="33">
        <f t="shared" si="4"/>
        <v>40066078.18234244</v>
      </c>
      <c r="AD17" s="34">
        <f>AC17/G27</f>
        <v>3.6386150247165308E-2</v>
      </c>
      <c r="AE17" s="7"/>
    </row>
    <row r="18" spans="1:31" s="14" customFormat="1" x14ac:dyDescent="0.25">
      <c r="A18" s="7"/>
      <c r="B18" s="26" t="s">
        <v>74</v>
      </c>
      <c r="C18" s="117"/>
      <c r="D18" s="105" t="s">
        <v>73</v>
      </c>
      <c r="E18" s="56"/>
      <c r="F18" s="7">
        <f>MATCH($D18,FAC_TOTALS_APTA!$A$2:$BR$2,)</f>
        <v>17</v>
      </c>
      <c r="G18" s="55">
        <f>VLOOKUP(G11,FAC_TOTALS_APTA!$A$4:$BR$126,$F18,FALSE)</f>
        <v>0.44361978439460098</v>
      </c>
      <c r="H18" s="55">
        <f>VLOOKUP(H11,FAC_TOTALS_APTA!$A$4:$BR$126,$F18,FALSE)</f>
        <v>0.44631449946228402</v>
      </c>
      <c r="I18" s="31">
        <f t="shared" si="1"/>
        <v>6.0743798236151392E-3</v>
      </c>
      <c r="J18" s="32" t="str">
        <f t="shared" si="2"/>
        <v/>
      </c>
      <c r="K18" s="32" t="str">
        <f t="shared" si="3"/>
        <v>TSD_POP_EMP_PCT_FAC</v>
      </c>
      <c r="L18" s="7">
        <f>MATCH($K18,FAC_TOTALS_APTA!$A$2:$BP$2,)</f>
        <v>36</v>
      </c>
      <c r="M18" s="30">
        <f>IF(M11=0,0,VLOOKUP(M11,FAC_TOTALS_APTA!$A$4:$BR$126,$L18,FALSE))</f>
        <v>-2909054.6300649899</v>
      </c>
      <c r="N18" s="30">
        <f>IF(N11=0,0,VLOOKUP(N11,FAC_TOTALS_APTA!$A$4:$BR$126,$L18,FALSE))</f>
        <v>-797207.57095234306</v>
      </c>
      <c r="O18" s="30">
        <f>IF(O11=0,0,VLOOKUP(O11,FAC_TOTALS_APTA!$A$4:$BR$126,$L18,FALSE))</f>
        <v>-572860.71748877503</v>
      </c>
      <c r="P18" s="30">
        <f>IF(P11=0,0,VLOOKUP(P11,FAC_TOTALS_APTA!$A$4:$BR$126,$L18,FALSE))</f>
        <v>-6814.5613587759999</v>
      </c>
      <c r="Q18" s="30">
        <f>IF(Q11=0,0,VLOOKUP(Q11,FAC_TOTALS_APTA!$A$4:$BR$126,$L18,FALSE))</f>
        <v>-4730725.2071333798</v>
      </c>
      <c r="R18" s="30">
        <f>IF(R11=0,0,VLOOKUP(R11,FAC_TOTALS_APTA!$A$4:$BR$126,$L18,FALSE))</f>
        <v>2087754.55820194</v>
      </c>
      <c r="S18" s="30">
        <f>IF(S11=0,0,VLOOKUP(S11,FAC_TOTALS_APTA!$A$4:$BR$126,$L18,FALSE))</f>
        <v>785082.92513115704</v>
      </c>
      <c r="T18" s="30">
        <f>IF(T11=0,0,VLOOKUP(T11,FAC_TOTALS_APTA!$A$4:$BR$126,$L18,FALSE))</f>
        <v>9355765.3748776</v>
      </c>
      <c r="U18" s="30">
        <f>IF(U11=0,0,VLOOKUP(U11,FAC_TOTALS_APTA!$A$4:$BR$126,$L18,FALSE))</f>
        <v>-3049996.7113443199</v>
      </c>
      <c r="V18" s="30">
        <f>IF(V11=0,0,VLOOKUP(V11,FAC_TOTALS_APTA!$A$4:$BR$126,$L18,FALSE))</f>
        <v>-2759271.96891155</v>
      </c>
      <c r="W18" s="30">
        <f>IF(W11=0,0,VLOOKUP(W11,FAC_TOTALS_APTA!$A$4:$BR$126,$L18,FALSE))</f>
        <v>0</v>
      </c>
      <c r="X18" s="30">
        <f>IF(X11=0,0,VLOOKUP(X11,FAC_TOTALS_APTA!$A$4:$BR$126,$L18,FALSE))</f>
        <v>0</v>
      </c>
      <c r="Y18" s="30">
        <f>IF(Y11=0,0,VLOOKUP(Y11,FAC_TOTALS_APTA!$A$4:$BR$126,$L18,FALSE))</f>
        <v>0</v>
      </c>
      <c r="Z18" s="30">
        <f>IF(Z11=0,0,VLOOKUP(Z11,FAC_TOTALS_APTA!$A$4:$BR$126,$L18,FALSE))</f>
        <v>0</v>
      </c>
      <c r="AA18" s="30">
        <f>IF(AA11=0,0,VLOOKUP(AA11,FAC_TOTALS_APTA!$A$4:$BR$126,$L18,FALSE))</f>
        <v>0</v>
      </c>
      <c r="AB18" s="30">
        <f>IF(AB11=0,0,VLOOKUP(AB11,FAC_TOTALS_APTA!$A$4:$BR$126,$L18,FALSE))</f>
        <v>0</v>
      </c>
      <c r="AC18" s="33">
        <f t="shared" si="4"/>
        <v>-2597328.509043436</v>
      </c>
      <c r="AD18" s="34">
        <f>AC18/G27</f>
        <v>-2.3587730483926048E-3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96</v>
      </c>
      <c r="E19" s="56"/>
      <c r="F19" s="7">
        <f>MATCH($D19,FAC_TOTALS_APTA!$A$2:$BR$2,)</f>
        <v>18</v>
      </c>
      <c r="G19" s="35">
        <f>VLOOKUP(G11,FAC_TOTALS_APTA!$A$4:$BR$126,$F19,FALSE)</f>
        <v>1.9566243795576801</v>
      </c>
      <c r="H19" s="35">
        <f>VLOOKUP(H11,FAC_TOTALS_APTA!$A$4:$BR$126,$F19,FALSE)</f>
        <v>4.08321637315274</v>
      </c>
      <c r="I19" s="31">
        <f t="shared" si="1"/>
        <v>1.08686777892229</v>
      </c>
      <c r="J19" s="32" t="str">
        <f t="shared" si="2"/>
        <v>_log</v>
      </c>
      <c r="K19" s="32" t="str">
        <f t="shared" si="3"/>
        <v>GAS_PRICE_2018_HINY_log_FAC</v>
      </c>
      <c r="L19" s="7">
        <f>MATCH($K19,FAC_TOTALS_APTA!$A$2:$BP$2,)</f>
        <v>37</v>
      </c>
      <c r="M19" s="30">
        <f>IF(M11=0,0,VLOOKUP(M11,FAC_TOTALS_APTA!$A$4:$BR$126,$L19,FALSE))</f>
        <v>1156863.0499469501</v>
      </c>
      <c r="N19" s="30">
        <f>IF(N11=0,0,VLOOKUP(N11,FAC_TOTALS_APTA!$A$4:$BR$126,$L19,FALSE))</f>
        <v>1225684.76399267</v>
      </c>
      <c r="O19" s="30">
        <f>IF(O11=0,0,VLOOKUP(O11,FAC_TOTALS_APTA!$A$4:$BR$126,$L19,FALSE))</f>
        <v>1657274.93039686</v>
      </c>
      <c r="P19" s="30">
        <f>IF(P11=0,0,VLOOKUP(P11,FAC_TOTALS_APTA!$A$4:$BR$126,$L19,FALSE))</f>
        <v>991134.07613850699</v>
      </c>
      <c r="Q19" s="30">
        <f>IF(Q11=0,0,VLOOKUP(Q11,FAC_TOTALS_APTA!$A$4:$BR$126,$L19,FALSE))</f>
        <v>550607.85844434297</v>
      </c>
      <c r="R19" s="30">
        <f>IF(R11=0,0,VLOOKUP(R11,FAC_TOTALS_APTA!$A$4:$BR$126,$L19,FALSE))</f>
        <v>1387776.63881309</v>
      </c>
      <c r="S19" s="30">
        <f>IF(S11=0,0,VLOOKUP(S11,FAC_TOTALS_APTA!$A$4:$BR$126,$L19,FALSE))</f>
        <v>-3829001.9580045301</v>
      </c>
      <c r="T19" s="30">
        <f>IF(T11=0,0,VLOOKUP(T11,FAC_TOTALS_APTA!$A$4:$BR$126,$L19,FALSE))</f>
        <v>1744542.47349695</v>
      </c>
      <c r="U19" s="30">
        <f>IF(U11=0,0,VLOOKUP(U11,FAC_TOTALS_APTA!$A$4:$BR$126,$L19,FALSE))</f>
        <v>2551385.1814814499</v>
      </c>
      <c r="V19" s="30">
        <f>IF(V11=0,0,VLOOKUP(V11,FAC_TOTALS_APTA!$A$4:$BR$126,$L19,FALSE))</f>
        <v>95607.730205214102</v>
      </c>
      <c r="W19" s="30">
        <f>IF(W11=0,0,VLOOKUP(W11,FAC_TOTALS_APTA!$A$4:$BR$126,$L19,FALSE))</f>
        <v>0</v>
      </c>
      <c r="X19" s="30">
        <f>IF(X11=0,0,VLOOKUP(X11,FAC_TOTALS_APTA!$A$4:$BR$126,$L19,FALSE))</f>
        <v>0</v>
      </c>
      <c r="Y19" s="30">
        <f>IF(Y11=0,0,VLOOKUP(Y11,FAC_TOTALS_APTA!$A$4:$BR$126,$L19,FALSE))</f>
        <v>0</v>
      </c>
      <c r="Z19" s="30">
        <f>IF(Z11=0,0,VLOOKUP(Z11,FAC_TOTALS_APTA!$A$4:$BR$126,$L19,FALSE))</f>
        <v>0</v>
      </c>
      <c r="AA19" s="30">
        <f>IF(AA11=0,0,VLOOKUP(AA11,FAC_TOTALS_APTA!$A$4:$BR$126,$L19,FALSE))</f>
        <v>0</v>
      </c>
      <c r="AB19" s="30">
        <f>IF(AB11=0,0,VLOOKUP(AB11,FAC_TOTALS_APTA!$A$4:$BR$126,$L19,FALSE))</f>
        <v>0</v>
      </c>
      <c r="AC19" s="33">
        <f t="shared" si="4"/>
        <v>7531874.744911503</v>
      </c>
      <c r="AD19" s="34">
        <f>AC19/G27</f>
        <v>6.8400986206820528E-3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56"/>
      <c r="F20" s="7">
        <f>MATCH($D20,FAC_TOTALS_APTA!$A$2:$BR$2,)</f>
        <v>20</v>
      </c>
      <c r="G20" s="55">
        <f>VLOOKUP(G11,FAC_TOTALS_APTA!$A$4:$BR$126,$F20,FALSE)</f>
        <v>43672.133831359701</v>
      </c>
      <c r="H20" s="55">
        <f>VLOOKUP(H11,FAC_TOTALS_APTA!$A$4:$BR$126,$F20,FALSE)</f>
        <v>35327.404692929696</v>
      </c>
      <c r="I20" s="31">
        <f t="shared" si="1"/>
        <v>-0.19107674405499042</v>
      </c>
      <c r="J20" s="32" t="str">
        <f t="shared" si="2"/>
        <v>_log</v>
      </c>
      <c r="K20" s="32" t="str">
        <f t="shared" si="3"/>
        <v>TOTAL_MED_INC_INDIV_2018_log_FAC</v>
      </c>
      <c r="L20" s="7">
        <f>MATCH($K20,FAC_TOTALS_APTA!$A$2:$BP$2,)</f>
        <v>39</v>
      </c>
      <c r="M20" s="30">
        <f>IF(M11=0,0,VLOOKUP(M11,FAC_TOTALS_APTA!$A$4:$BR$126,$L20,FALSE))</f>
        <v>1687009.6034032099</v>
      </c>
      <c r="N20" s="30">
        <f>IF(N11=0,0,VLOOKUP(N11,FAC_TOTALS_APTA!$A$4:$BR$126,$L20,FALSE))</f>
        <v>2290943.7334383898</v>
      </c>
      <c r="O20" s="30">
        <f>IF(O11=0,0,VLOOKUP(O11,FAC_TOTALS_APTA!$A$4:$BR$126,$L20,FALSE))</f>
        <v>2233222.8982215198</v>
      </c>
      <c r="P20" s="30">
        <f>IF(P11=0,0,VLOOKUP(P11,FAC_TOTALS_APTA!$A$4:$BR$126,$L20,FALSE))</f>
        <v>3568128.2126964</v>
      </c>
      <c r="Q20" s="30">
        <f>IF(Q11=0,0,VLOOKUP(Q11,FAC_TOTALS_APTA!$A$4:$BR$126,$L20,FALSE))</f>
        <v>-1079761.0010670901</v>
      </c>
      <c r="R20" s="30">
        <f>IF(R11=0,0,VLOOKUP(R11,FAC_TOTALS_APTA!$A$4:$BR$126,$L20,FALSE))</f>
        <v>56725.201370735696</v>
      </c>
      <c r="S20" s="30">
        <f>IF(S11=0,0,VLOOKUP(S11,FAC_TOTALS_APTA!$A$4:$BR$126,$L20,FALSE))</f>
        <v>3809807.8619613801</v>
      </c>
      <c r="T20" s="30">
        <f>IF(T11=0,0,VLOOKUP(T11,FAC_TOTALS_APTA!$A$4:$BR$126,$L20,FALSE))</f>
        <v>2077067.33616359</v>
      </c>
      <c r="U20" s="30">
        <f>IF(U11=0,0,VLOOKUP(U11,FAC_TOTALS_APTA!$A$4:$BR$126,$L20,FALSE))</f>
        <v>1459724.14123761</v>
      </c>
      <c r="V20" s="30">
        <f>IF(V11=0,0,VLOOKUP(V11,FAC_TOTALS_APTA!$A$4:$BR$126,$L20,FALSE))</f>
        <v>826534.26027085097</v>
      </c>
      <c r="W20" s="30">
        <f>IF(W11=0,0,VLOOKUP(W11,FAC_TOTALS_APTA!$A$4:$BR$126,$L20,FALSE))</f>
        <v>0</v>
      </c>
      <c r="X20" s="30">
        <f>IF(X11=0,0,VLOOKUP(X11,FAC_TOTALS_APTA!$A$4:$BR$126,$L20,FALSE))</f>
        <v>0</v>
      </c>
      <c r="Y20" s="30">
        <f>IF(Y11=0,0,VLOOKUP(Y11,FAC_TOTALS_APTA!$A$4:$BR$126,$L20,FALSE))</f>
        <v>0</v>
      </c>
      <c r="Z20" s="30">
        <f>IF(Z11=0,0,VLOOKUP(Z11,FAC_TOTALS_APTA!$A$4:$BR$126,$L20,FALSE))</f>
        <v>0</v>
      </c>
      <c r="AA20" s="30">
        <f>IF(AA11=0,0,VLOOKUP(AA11,FAC_TOTALS_APTA!$A$4:$BR$126,$L20,FALSE))</f>
        <v>0</v>
      </c>
      <c r="AB20" s="30">
        <f>IF(AB11=0,0,VLOOKUP(AB11,FAC_TOTALS_APTA!$A$4:$BR$126,$L20,FALSE))</f>
        <v>0</v>
      </c>
      <c r="AC20" s="33">
        <f t="shared" si="4"/>
        <v>16929402.247696597</v>
      </c>
      <c r="AD20" s="34">
        <f>AC20/G27</f>
        <v>1.5374496375112214E-2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56"/>
      <c r="F21" s="7">
        <f>MATCH($D21,FAC_TOTALS_APTA!$A$2:$BR$2,)</f>
        <v>21</v>
      </c>
      <c r="G21" s="30">
        <f>VLOOKUP(G11,FAC_TOTALS_APTA!$A$4:$BR$126,$F21,FALSE)</f>
        <v>11.080959921196699</v>
      </c>
      <c r="H21" s="30">
        <f>VLOOKUP(H11,FAC_TOTALS_APTA!$A$4:$BR$126,$F21,FALSE)</f>
        <v>11.2691753249984</v>
      </c>
      <c r="I21" s="31">
        <f t="shared" si="1"/>
        <v>1.6985478256415831E-2</v>
      </c>
      <c r="J21" s="32" t="str">
        <f t="shared" si="2"/>
        <v/>
      </c>
      <c r="K21" s="32" t="str">
        <f t="shared" si="3"/>
        <v>PCT_HH_NO_VEH_FAC</v>
      </c>
      <c r="L21" s="7">
        <f>MATCH($K21,FAC_TOTALS_APTA!$A$2:$BP$2,)</f>
        <v>40</v>
      </c>
      <c r="M21" s="30">
        <f>IF(M11=0,0,VLOOKUP(M11,FAC_TOTALS_APTA!$A$4:$BR$126,$L21,FALSE))</f>
        <v>-240420.89565398899</v>
      </c>
      <c r="N21" s="30">
        <f>IF(N11=0,0,VLOOKUP(N11,FAC_TOTALS_APTA!$A$4:$BR$126,$L21,FALSE))</f>
        <v>-237647.68808560399</v>
      </c>
      <c r="O21" s="30">
        <f>IF(O11=0,0,VLOOKUP(O11,FAC_TOTALS_APTA!$A$4:$BR$126,$L21,FALSE))</f>
        <v>-264769.50331355602</v>
      </c>
      <c r="P21" s="30">
        <f>IF(P11=0,0,VLOOKUP(P11,FAC_TOTALS_APTA!$A$4:$BR$126,$L21,FALSE))</f>
        <v>-214376.306683242</v>
      </c>
      <c r="Q21" s="30">
        <f>IF(Q11=0,0,VLOOKUP(Q11,FAC_TOTALS_APTA!$A$4:$BR$126,$L21,FALSE))</f>
        <v>-424092.12649508403</v>
      </c>
      <c r="R21" s="30">
        <f>IF(R11=0,0,VLOOKUP(R11,FAC_TOTALS_APTA!$A$4:$BR$126,$L21,FALSE))</f>
        <v>456080.51314619102</v>
      </c>
      <c r="S21" s="30">
        <f>IF(S11=0,0,VLOOKUP(S11,FAC_TOTALS_APTA!$A$4:$BR$126,$L21,FALSE))</f>
        <v>403652.49756305799</v>
      </c>
      <c r="T21" s="30">
        <f>IF(T11=0,0,VLOOKUP(T11,FAC_TOTALS_APTA!$A$4:$BR$126,$L21,FALSE))</f>
        <v>935720.36406306899</v>
      </c>
      <c r="U21" s="30">
        <f>IF(U11=0,0,VLOOKUP(U11,FAC_TOTALS_APTA!$A$4:$BR$126,$L21,FALSE))</f>
        <v>1000120.05349987</v>
      </c>
      <c r="V21" s="30">
        <f>IF(V11=0,0,VLOOKUP(V11,FAC_TOTALS_APTA!$A$4:$BR$126,$L21,FALSE))</f>
        <v>-394506.21531191102</v>
      </c>
      <c r="W21" s="30">
        <f>IF(W11=0,0,VLOOKUP(W11,FAC_TOTALS_APTA!$A$4:$BR$126,$L21,FALSE))</f>
        <v>0</v>
      </c>
      <c r="X21" s="30">
        <f>IF(X11=0,0,VLOOKUP(X11,FAC_TOTALS_APTA!$A$4:$BR$126,$L21,FALSE))</f>
        <v>0</v>
      </c>
      <c r="Y21" s="30">
        <f>IF(Y11=0,0,VLOOKUP(Y11,FAC_TOTALS_APTA!$A$4:$BR$126,$L21,FALSE))</f>
        <v>0</v>
      </c>
      <c r="Z21" s="30">
        <f>IF(Z11=0,0,VLOOKUP(Z11,FAC_TOTALS_APTA!$A$4:$BR$126,$L21,FALSE))</f>
        <v>0</v>
      </c>
      <c r="AA21" s="30">
        <f>IF(AA11=0,0,VLOOKUP(AA11,FAC_TOTALS_APTA!$A$4:$BR$126,$L21,FALSE))</f>
        <v>0</v>
      </c>
      <c r="AB21" s="30">
        <f>IF(AB11=0,0,VLOOKUP(AB11,FAC_TOTALS_APTA!$A$4:$BR$126,$L21,FALSE))</f>
        <v>0</v>
      </c>
      <c r="AC21" s="33">
        <f t="shared" si="4"/>
        <v>1019760.6927288019</v>
      </c>
      <c r="AD21" s="34">
        <f>AC21/G27</f>
        <v>9.2609927063278712E-4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56"/>
      <c r="F22" s="7">
        <f>MATCH($D22,FAC_TOTALS_APTA!$A$2:$BR$2,)</f>
        <v>22</v>
      </c>
      <c r="G22" s="35">
        <f>VLOOKUP(G11,FAC_TOTALS_APTA!$A$4:$BR$126,$F22,FALSE)</f>
        <v>3.9039838032305898</v>
      </c>
      <c r="H22" s="35">
        <f>VLOOKUP(H11,FAC_TOTALS_APTA!$A$4:$BR$126,$F22,FALSE)</f>
        <v>4.8815823185081504</v>
      </c>
      <c r="I22" s="31">
        <f t="shared" si="1"/>
        <v>0.25041049465128085</v>
      </c>
      <c r="J22" s="32" t="str">
        <f t="shared" si="2"/>
        <v/>
      </c>
      <c r="K22" s="32" t="str">
        <f t="shared" si="3"/>
        <v>JTW_HOME_PCT_FAC</v>
      </c>
      <c r="L22" s="7">
        <f>MATCH($K22,FAC_TOTALS_APTA!$A$2:$BP$2,)</f>
        <v>41</v>
      </c>
      <c r="M22" s="30">
        <f>IF(M11=0,0,VLOOKUP(M11,FAC_TOTALS_APTA!$A$4:$BR$126,$L22,FALSE))</f>
        <v>0</v>
      </c>
      <c r="N22" s="30">
        <f>IF(N11=0,0,VLOOKUP(N11,FAC_TOTALS_APTA!$A$4:$BR$126,$L22,FALSE))</f>
        <v>0</v>
      </c>
      <c r="O22" s="30">
        <f>IF(O11=0,0,VLOOKUP(O11,FAC_TOTALS_APTA!$A$4:$BR$126,$L22,FALSE))</f>
        <v>0</v>
      </c>
      <c r="P22" s="30">
        <f>IF(P11=0,0,VLOOKUP(P11,FAC_TOTALS_APTA!$A$4:$BR$126,$L22,FALSE))</f>
        <v>-2968592.0439349199</v>
      </c>
      <c r="Q22" s="30">
        <f>IF(Q11=0,0,VLOOKUP(Q11,FAC_TOTALS_APTA!$A$4:$BR$126,$L22,FALSE))</f>
        <v>-2480092.7418929799</v>
      </c>
      <c r="R22" s="30">
        <f>IF(R11=0,0,VLOOKUP(R11,FAC_TOTALS_APTA!$A$4:$BR$126,$L22,FALSE))</f>
        <v>-1053044.22247981</v>
      </c>
      <c r="S22" s="30">
        <f>IF(S11=0,0,VLOOKUP(S11,FAC_TOTALS_APTA!$A$4:$BR$126,$L22,FALSE))</f>
        <v>-2040670.30956084</v>
      </c>
      <c r="T22" s="30">
        <f>IF(T11=0,0,VLOOKUP(T11,FAC_TOTALS_APTA!$A$4:$BR$126,$L22,FALSE))</f>
        <v>-2810941.8088898598</v>
      </c>
      <c r="U22" s="30">
        <f>IF(U11=0,0,VLOOKUP(U11,FAC_TOTALS_APTA!$A$4:$BR$126,$L22,FALSE))</f>
        <v>484503.14260673901</v>
      </c>
      <c r="V22" s="30">
        <f>IF(V11=0,0,VLOOKUP(V11,FAC_TOTALS_APTA!$A$4:$BR$126,$L22,FALSE))</f>
        <v>-775367.22434074106</v>
      </c>
      <c r="W22" s="30">
        <f>IF(W11=0,0,VLOOKUP(W11,FAC_TOTALS_APTA!$A$4:$BR$126,$L22,FALSE))</f>
        <v>0</v>
      </c>
      <c r="X22" s="30">
        <f>IF(X11=0,0,VLOOKUP(X11,FAC_TOTALS_APTA!$A$4:$BR$126,$L22,FALSE))</f>
        <v>0</v>
      </c>
      <c r="Y22" s="30">
        <f>IF(Y11=0,0,VLOOKUP(Y11,FAC_TOTALS_APTA!$A$4:$BR$126,$L22,FALSE))</f>
        <v>0</v>
      </c>
      <c r="Z22" s="30">
        <f>IF(Z11=0,0,VLOOKUP(Z11,FAC_TOTALS_APTA!$A$4:$BR$126,$L22,FALSE))</f>
        <v>0</v>
      </c>
      <c r="AA22" s="30">
        <f>IF(AA11=0,0,VLOOKUP(AA11,FAC_TOTALS_APTA!$A$4:$BR$126,$L22,FALSE))</f>
        <v>0</v>
      </c>
      <c r="AB22" s="30">
        <f>IF(AB11=0,0,VLOOKUP(AB11,FAC_TOTALS_APTA!$A$4:$BR$126,$L22,FALSE))</f>
        <v>0</v>
      </c>
      <c r="AC22" s="33">
        <f t="shared" si="4"/>
        <v>-11644205.208492411</v>
      </c>
      <c r="AD22" s="34">
        <f>AC22/G27</f>
        <v>-1.057472603874051E-2</v>
      </c>
      <c r="AE22" s="7"/>
    </row>
    <row r="23" spans="1:31" s="14" customFormat="1" x14ac:dyDescent="0.25">
      <c r="A23" s="7"/>
      <c r="B23" s="116" t="s">
        <v>63</v>
      </c>
      <c r="C23" s="117"/>
      <c r="D23" s="127" t="s">
        <v>84</v>
      </c>
      <c r="E23" s="56"/>
      <c r="F23" s="7">
        <f>MATCH($D23,FAC_TOTALS_APTA!$A$2:$BR$2,)</f>
        <v>27</v>
      </c>
      <c r="G23" s="35">
        <f>VLOOKUP(G11,FAC_TOTALS_APTA!$A$4:$BR$126,$F23,FALSE)</f>
        <v>0</v>
      </c>
      <c r="H23" s="35">
        <f>VLOOKUP(H11,FAC_TOTALS_APTA!$A$4:$BR$126,$F23,FALSE)</f>
        <v>0.617326143067772</v>
      </c>
      <c r="I23" s="31" t="str">
        <f t="shared" si="1"/>
        <v>-</v>
      </c>
      <c r="J23" s="32"/>
      <c r="K23" s="32" t="str">
        <f t="shared" si="3"/>
        <v>YEARS_SINCE_TNC_RAIL_HINY_FAC</v>
      </c>
      <c r="L23" s="7">
        <f>MATCH($K23,FAC_TOTALS_APTA!$A$2:$BP$2,)</f>
        <v>46</v>
      </c>
      <c r="M23" s="30">
        <f>IF(M11=0,0,VLOOKUP(M11,FAC_TOTALS_APTA!$A$4:$BR$126,$L23,FALSE))</f>
        <v>0</v>
      </c>
      <c r="N23" s="30">
        <f>IF(N11=0,0,VLOOKUP(N11,FAC_TOTALS_APTA!$A$4:$BR$126,$L23,FALSE))</f>
        <v>0</v>
      </c>
      <c r="O23" s="30">
        <f>IF(O11=0,0,VLOOKUP(O11,FAC_TOTALS_APTA!$A$4:$BR$126,$L23,FALSE))</f>
        <v>0</v>
      </c>
      <c r="P23" s="30">
        <f>IF(P11=0,0,VLOOKUP(P11,FAC_TOTALS_APTA!$A$4:$BR$126,$L23,FALSE))</f>
        <v>0</v>
      </c>
      <c r="Q23" s="30">
        <f>IF(Q11=0,0,VLOOKUP(Q11,FAC_TOTALS_APTA!$A$4:$BR$126,$L23,FALSE))</f>
        <v>0</v>
      </c>
      <c r="R23" s="30">
        <f>IF(R11=0,0,VLOOKUP(R11,FAC_TOTALS_APTA!$A$4:$BR$126,$L23,FALSE))</f>
        <v>0</v>
      </c>
      <c r="S23" s="30">
        <f>IF(S11=0,0,VLOOKUP(S11,FAC_TOTALS_APTA!$A$4:$BR$126,$L23,FALSE))</f>
        <v>0</v>
      </c>
      <c r="T23" s="30">
        <f>IF(T11=0,0,VLOOKUP(T11,FAC_TOTALS_APTA!$A$4:$BR$126,$L23,FALSE))</f>
        <v>0</v>
      </c>
      <c r="U23" s="30">
        <f>IF(U11=0,0,VLOOKUP(U11,FAC_TOTALS_APTA!$A$4:$BR$126,$L23,FALSE))</f>
        <v>-1113872.5711975</v>
      </c>
      <c r="V23" s="30">
        <f>IF(V11=0,0,VLOOKUP(V11,FAC_TOTALS_APTA!$A$4:$BR$126,$L23,FALSE))</f>
        <v>-4813376.0121569699</v>
      </c>
      <c r="W23" s="30">
        <f>IF(W11=0,0,VLOOKUP(W11,FAC_TOTALS_APTA!$A$4:$BR$126,$L23,FALSE))</f>
        <v>0</v>
      </c>
      <c r="X23" s="30">
        <f>IF(X11=0,0,VLOOKUP(X11,FAC_TOTALS_APTA!$A$4:$BR$126,$L23,FALSE))</f>
        <v>0</v>
      </c>
      <c r="Y23" s="30">
        <f>IF(Y11=0,0,VLOOKUP(Y11,FAC_TOTALS_APTA!$A$4:$BR$126,$L23,FALSE))</f>
        <v>0</v>
      </c>
      <c r="Z23" s="30">
        <f>IF(Z11=0,0,VLOOKUP(Z11,FAC_TOTALS_APTA!$A$4:$BR$126,$L23,FALSE))</f>
        <v>0</v>
      </c>
      <c r="AA23" s="30">
        <f>IF(AA11=0,0,VLOOKUP(AA11,FAC_TOTALS_APTA!$A$4:$BR$126,$L23,FALSE))</f>
        <v>0</v>
      </c>
      <c r="AB23" s="30">
        <f>IF(AB11=0,0,VLOOKUP(AB11,FAC_TOTALS_APTA!$A$4:$BR$126,$L23,FALSE))</f>
        <v>0</v>
      </c>
      <c r="AC23" s="33">
        <f t="shared" si="4"/>
        <v>-5927248.5833544694</v>
      </c>
      <c r="AD23" s="34">
        <f>AC23/G27</f>
        <v>-5.3828517112334056E-3</v>
      </c>
      <c r="AE23" s="7"/>
    </row>
    <row r="24" spans="1:31" s="14" customFormat="1" x14ac:dyDescent="0.25">
      <c r="A24" s="7"/>
      <c r="B24" s="116" t="s">
        <v>64</v>
      </c>
      <c r="C24" s="117"/>
      <c r="D24" s="105" t="s">
        <v>43</v>
      </c>
      <c r="E24" s="56"/>
      <c r="F24" s="7">
        <f>MATCH($D24,FAC_TOTALS_APTA!$A$2:$BR$2,)</f>
        <v>29</v>
      </c>
      <c r="G24" s="35">
        <f>VLOOKUP(G11,FAC_TOTALS_APTA!$A$4:$BR$126,$F24,FALSE)</f>
        <v>0</v>
      </c>
      <c r="H24" s="35">
        <f>VLOOKUP(H11,FAC_TOTALS_APTA!$A$4:$BR$126,$F24,FALSE)</f>
        <v>0.367197034835056</v>
      </c>
      <c r="I24" s="31" t="str">
        <f t="shared" si="1"/>
        <v>-</v>
      </c>
      <c r="J24" s="32" t="str">
        <f t="shared" si="2"/>
        <v/>
      </c>
      <c r="K24" s="32" t="str">
        <f t="shared" si="3"/>
        <v>BIKE_SHARE_FAC</v>
      </c>
      <c r="L24" s="7">
        <f>MATCH($K24,FAC_TOTALS_APTA!$A$2:$BP$2,)</f>
        <v>48</v>
      </c>
      <c r="M24" s="30">
        <f>IF(M11=0,0,VLOOKUP(M11,FAC_TOTALS_APTA!$A$4:$BR$126,$L24,FALSE))</f>
        <v>0</v>
      </c>
      <c r="N24" s="30">
        <f>IF(N11=0,0,VLOOKUP(N11,FAC_TOTALS_APTA!$A$4:$BR$126,$L24,FALSE))</f>
        <v>0</v>
      </c>
      <c r="O24" s="30">
        <f>IF(O11=0,0,VLOOKUP(O11,FAC_TOTALS_APTA!$A$4:$BR$126,$L24,FALSE))</f>
        <v>0</v>
      </c>
      <c r="P24" s="30">
        <f>IF(P11=0,0,VLOOKUP(P11,FAC_TOTALS_APTA!$A$4:$BR$126,$L24,FALSE))</f>
        <v>0</v>
      </c>
      <c r="Q24" s="30">
        <f>IF(Q11=0,0,VLOOKUP(Q11,FAC_TOTALS_APTA!$A$4:$BR$126,$L24,FALSE))</f>
        <v>0</v>
      </c>
      <c r="R24" s="30">
        <f>IF(R11=0,0,VLOOKUP(R11,FAC_TOTALS_APTA!$A$4:$BR$126,$L24,FALSE))</f>
        <v>-3820357.7540009902</v>
      </c>
      <c r="S24" s="30">
        <f>IF(S11=0,0,VLOOKUP(S11,FAC_TOTALS_APTA!$A$4:$BR$126,$L24,FALSE))</f>
        <v>0</v>
      </c>
      <c r="T24" s="30">
        <f>IF(T11=0,0,VLOOKUP(T11,FAC_TOTALS_APTA!$A$4:$BR$126,$L24,FALSE))</f>
        <v>-399082.88960120297</v>
      </c>
      <c r="U24" s="30">
        <f>IF(U11=0,0,VLOOKUP(U11,FAC_TOTALS_APTA!$A$4:$BR$126,$L24,FALSE))</f>
        <v>-3189856.6070306199</v>
      </c>
      <c r="V24" s="30">
        <f>IF(V11=0,0,VLOOKUP(V11,FAC_TOTALS_APTA!$A$4:$BR$126,$L24,FALSE))</f>
        <v>-144993.27442300299</v>
      </c>
      <c r="W24" s="30">
        <f>IF(W11=0,0,VLOOKUP(W11,FAC_TOTALS_APTA!$A$4:$BR$126,$L24,FALSE))</f>
        <v>0</v>
      </c>
      <c r="X24" s="30">
        <f>IF(X11=0,0,VLOOKUP(X11,FAC_TOTALS_APTA!$A$4:$BR$126,$L24,FALSE))</f>
        <v>0</v>
      </c>
      <c r="Y24" s="30">
        <f>IF(Y11=0,0,VLOOKUP(Y11,FAC_TOTALS_APTA!$A$4:$BR$126,$L24,FALSE))</f>
        <v>0</v>
      </c>
      <c r="Z24" s="30">
        <f>IF(Z11=0,0,VLOOKUP(Z11,FAC_TOTALS_APTA!$A$4:$BR$126,$L24,FALSE))</f>
        <v>0</v>
      </c>
      <c r="AA24" s="30">
        <f>IF(AA11=0,0,VLOOKUP(AA11,FAC_TOTALS_APTA!$A$4:$BR$126,$L24,FALSE))</f>
        <v>0</v>
      </c>
      <c r="AB24" s="30">
        <f>IF(AB11=0,0,VLOOKUP(AB11,FAC_TOTALS_APTA!$A$4:$BR$126,$L24,FALSE))</f>
        <v>0</v>
      </c>
      <c r="AC24" s="33">
        <f t="shared" si="4"/>
        <v>-7554290.5250558164</v>
      </c>
      <c r="AD24" s="34">
        <f>AC24/G27</f>
        <v>-6.8604555904989255E-3</v>
      </c>
      <c r="AE24" s="7"/>
    </row>
    <row r="25" spans="1:31" s="14" customFormat="1" x14ac:dyDescent="0.25">
      <c r="A25" s="7"/>
      <c r="B25" s="128" t="s">
        <v>65</v>
      </c>
      <c r="C25" s="129"/>
      <c r="D25" s="130" t="s">
        <v>44</v>
      </c>
      <c r="E25" s="57"/>
      <c r="F25" s="8">
        <f>MATCH($D25,FAC_TOTALS_APTA!$A$2:$BR$2,)</f>
        <v>30</v>
      </c>
      <c r="G25" s="36">
        <f>VLOOKUP(G11,FAC_TOTALS_APTA!$A$4:$BR$126,$F25,FALSE)</f>
        <v>0</v>
      </c>
      <c r="H25" s="36">
        <f>VLOOKUP(H11,FAC_TOTALS_APTA!$A$4:$BR$126,$F25,FALSE)</f>
        <v>0</v>
      </c>
      <c r="I25" s="37" t="str">
        <f t="shared" si="1"/>
        <v>-</v>
      </c>
      <c r="J25" s="38" t="str">
        <f t="shared" si="2"/>
        <v/>
      </c>
      <c r="K25" s="38" t="str">
        <f t="shared" si="3"/>
        <v>scooter_flag_FAC</v>
      </c>
      <c r="L25" s="8">
        <f>MATCH($K25,FAC_TOTALS_APTA!$A$2:$BP$2,)</f>
        <v>49</v>
      </c>
      <c r="M25" s="39">
        <f>IF(M11=0,0,VLOOKUP(M11,FAC_TOTALS_APTA!$A$4:$BR$126,$L25,FALSE))</f>
        <v>0</v>
      </c>
      <c r="N25" s="39">
        <f>IF(N11=0,0,VLOOKUP(N11,FAC_TOTALS_APTA!$A$4:$BR$126,$L25,FALSE))</f>
        <v>0</v>
      </c>
      <c r="O25" s="39">
        <f>IF(O11=0,0,VLOOKUP(O11,FAC_TOTALS_APTA!$A$4:$BR$126,$L25,FALSE))</f>
        <v>0</v>
      </c>
      <c r="P25" s="39">
        <f>IF(P11=0,0,VLOOKUP(P11,FAC_TOTALS_APTA!$A$4:$BR$126,$L25,FALSE))</f>
        <v>0</v>
      </c>
      <c r="Q25" s="39">
        <f>IF(Q11=0,0,VLOOKUP(Q11,FAC_TOTALS_APTA!$A$4:$BR$126,$L25,FALSE))</f>
        <v>0</v>
      </c>
      <c r="R25" s="39">
        <f>IF(R11=0,0,VLOOKUP(R11,FAC_TOTALS_APTA!$A$4:$BR$126,$L25,FALSE))</f>
        <v>0</v>
      </c>
      <c r="S25" s="39">
        <f>IF(S11=0,0,VLOOKUP(S11,FAC_TOTALS_APTA!$A$4:$BR$126,$L25,FALSE))</f>
        <v>0</v>
      </c>
      <c r="T25" s="39">
        <f>IF(T11=0,0,VLOOKUP(T11,FAC_TOTALS_APTA!$A$4:$BR$126,$L25,FALSE))</f>
        <v>0</v>
      </c>
      <c r="U25" s="39">
        <f>IF(U11=0,0,VLOOKUP(U11,FAC_TOTALS_APTA!$A$4:$BR$126,$L25,FALSE))</f>
        <v>0</v>
      </c>
      <c r="V25" s="39">
        <f>IF(V11=0,0,VLOOKUP(V11,FAC_TOTALS_APTA!$A$4:$BR$126,$L25,FALSE))</f>
        <v>0</v>
      </c>
      <c r="W25" s="39">
        <f>IF(W11=0,0,VLOOKUP(W11,FAC_TOTALS_APTA!$A$4:$BR$126,$L25,FALSE))</f>
        <v>0</v>
      </c>
      <c r="X25" s="39">
        <f>IF(X11=0,0,VLOOKUP(X11,FAC_TOTALS_APTA!$A$4:$BR$126,$L25,FALSE))</f>
        <v>0</v>
      </c>
      <c r="Y25" s="39">
        <f>IF(Y11=0,0,VLOOKUP(Y11,FAC_TOTALS_APTA!$A$4:$BR$126,$L25,FALSE))</f>
        <v>0</v>
      </c>
      <c r="Z25" s="39">
        <f>IF(Z11=0,0,VLOOKUP(Z11,FAC_TOTALS_APTA!$A$4:$BR$126,$L25,FALSE))</f>
        <v>0</v>
      </c>
      <c r="AA25" s="39">
        <f>IF(AA11=0,0,VLOOKUP(AA11,FAC_TOTALS_APTA!$A$4:$BR$126,$L25,FALSE))</f>
        <v>0</v>
      </c>
      <c r="AB25" s="39">
        <f>IF(AB11=0,0,VLOOKUP(AB11,FAC_TOTALS_APTA!$A$4:$BR$126,$L25,FALSE))</f>
        <v>0</v>
      </c>
      <c r="AC25" s="40">
        <f t="shared" si="4"/>
        <v>0</v>
      </c>
      <c r="AD25" s="41">
        <f>AC25/G27</f>
        <v>0</v>
      </c>
      <c r="AE25" s="7"/>
    </row>
    <row r="26" spans="1:31" s="14" customFormat="1" x14ac:dyDescent="0.25">
      <c r="A26" s="7"/>
      <c r="B26" s="42" t="s">
        <v>53</v>
      </c>
      <c r="C26" s="43"/>
      <c r="D26" s="138" t="s">
        <v>45</v>
      </c>
      <c r="E26" s="44"/>
      <c r="F26" s="45"/>
      <c r="G26" s="46"/>
      <c r="H26" s="46"/>
      <c r="I26" s="47"/>
      <c r="J26" s="48"/>
      <c r="K26" s="48" t="str">
        <f t="shared" si="3"/>
        <v>New_Reporter_FAC</v>
      </c>
      <c r="L26" s="45">
        <f>MATCH($K26,FAC_TOTALS_APTA!$A$2:$BP$2,)</f>
        <v>53</v>
      </c>
      <c r="M26" s="46">
        <f>IF(M11=0,0,VLOOKUP(M11,FAC_TOTALS_APTA!$A$4:$BR$126,$L26,FALSE))</f>
        <v>0</v>
      </c>
      <c r="N26" s="46">
        <f>IF(N11=0,0,VLOOKUP(N11,FAC_TOTALS_APTA!$A$4:$BR$126,$L26,FALSE))</f>
        <v>7695887</v>
      </c>
      <c r="O26" s="46">
        <f>IF(O11=0,0,VLOOKUP(O11,FAC_TOTALS_APTA!$A$4:$BR$126,$L26,FALSE))</f>
        <v>7901667.9999999898</v>
      </c>
      <c r="P26" s="46">
        <f>IF(P11=0,0,VLOOKUP(P11,FAC_TOTALS_APTA!$A$4:$BR$126,$L26,FALSE))</f>
        <v>0</v>
      </c>
      <c r="Q26" s="46">
        <f>IF(Q11=0,0,VLOOKUP(Q11,FAC_TOTALS_APTA!$A$4:$BR$126,$L26,FALSE))</f>
        <v>0</v>
      </c>
      <c r="R26" s="46">
        <f>IF(R11=0,0,VLOOKUP(R11,FAC_TOTALS_APTA!$A$4:$BR$126,$L26,FALSE))</f>
        <v>0</v>
      </c>
      <c r="S26" s="46">
        <f>IF(S11=0,0,VLOOKUP(S11,FAC_TOTALS_APTA!$A$4:$BR$126,$L26,FALSE))</f>
        <v>11348341</v>
      </c>
      <c r="T26" s="46">
        <f>IF(T11=0,0,VLOOKUP(T11,FAC_TOTALS_APTA!$A$4:$BR$126,$L26,FALSE))</f>
        <v>29499578</v>
      </c>
      <c r="U26" s="46">
        <f>IF(U11=0,0,VLOOKUP(U11,FAC_TOTALS_APTA!$A$4:$BR$126,$L26,FALSE))</f>
        <v>0</v>
      </c>
      <c r="V26" s="46">
        <f>IF(V11=0,0,VLOOKUP(V11,FAC_TOTALS_APTA!$A$4:$BR$126,$L26,FALSE))</f>
        <v>0</v>
      </c>
      <c r="W26" s="46">
        <f>IF(W11=0,0,VLOOKUP(W11,FAC_TOTALS_APTA!$A$4:$BR$126,$L26,FALSE))</f>
        <v>0</v>
      </c>
      <c r="X26" s="46">
        <f>IF(X11=0,0,VLOOKUP(X11,FAC_TOTALS_APTA!$A$4:$BR$126,$L26,FALSE))</f>
        <v>0</v>
      </c>
      <c r="Y26" s="46">
        <f>IF(Y11=0,0,VLOOKUP(Y11,FAC_TOTALS_APTA!$A$4:$BR$126,$L26,FALSE))</f>
        <v>0</v>
      </c>
      <c r="Z26" s="46">
        <f>IF(Z11=0,0,VLOOKUP(Z11,FAC_TOTALS_APTA!$A$4:$BR$126,$L26,FALSE))</f>
        <v>0</v>
      </c>
      <c r="AA26" s="46">
        <f>IF(AA11=0,0,VLOOKUP(AA11,FAC_TOTALS_APTA!$A$4:$BR$126,$L26,FALSE))</f>
        <v>0</v>
      </c>
      <c r="AB26" s="46">
        <f>IF(AB11=0,0,VLOOKUP(AB11,FAC_TOTALS_APTA!$A$4:$BR$126,$L26,FALSE))</f>
        <v>0</v>
      </c>
      <c r="AC26" s="49">
        <f>SUM(M26:AB26)</f>
        <v>56445473.999999985</v>
      </c>
      <c r="AD26" s="50">
        <f>AC26/G28</f>
        <v>4.3687900525753186E-2</v>
      </c>
      <c r="AE26" s="7"/>
    </row>
    <row r="27" spans="1:31" s="106" customFormat="1" x14ac:dyDescent="0.25">
      <c r="A27" s="105"/>
      <c r="B27" s="26" t="s">
        <v>66</v>
      </c>
      <c r="C27" s="29"/>
      <c r="D27" s="105" t="s">
        <v>6</v>
      </c>
      <c r="E27" s="56"/>
      <c r="F27" s="7">
        <f>MATCH($D27,FAC_TOTALS_APTA!$A$2:$BP$2,)</f>
        <v>10</v>
      </c>
      <c r="G27" s="111">
        <f>VLOOKUP(G11,FAC_TOTALS_APTA!$A$4:$BR$126,$F27,FALSE)</f>
        <v>1101135402.0741401</v>
      </c>
      <c r="H27" s="111">
        <f>VLOOKUP(H11,FAC_TOTALS_APTA!$A$4:$BP$126,$F27,FALSE)</f>
        <v>1681261249.1603601</v>
      </c>
      <c r="I27" s="113">
        <f t="shared" ref="I27:I28" si="8">H27/G27-1</f>
        <v>0.52684333461032407</v>
      </c>
      <c r="J27" s="32"/>
      <c r="K27" s="32"/>
      <c r="L27" s="7"/>
      <c r="M27" s="30">
        <f t="shared" ref="M27:AB27" si="9">SUM(M13:M20)</f>
        <v>58376688.071022138</v>
      </c>
      <c r="N27" s="30">
        <f t="shared" si="9"/>
        <v>32214557.832020286</v>
      </c>
      <c r="O27" s="30">
        <f t="shared" si="9"/>
        <v>16457583.636800926</v>
      </c>
      <c r="P27" s="30">
        <f t="shared" si="9"/>
        <v>47160532.985910244</v>
      </c>
      <c r="Q27" s="30">
        <f t="shared" si="9"/>
        <v>61813129.787325814</v>
      </c>
      <c r="R27" s="30">
        <f t="shared" si="9"/>
        <v>28805052.462701444</v>
      </c>
      <c r="S27" s="30">
        <f t="shared" si="9"/>
        <v>-6026122.8746482302</v>
      </c>
      <c r="T27" s="30">
        <f t="shared" si="9"/>
        <v>12904587.951077111</v>
      </c>
      <c r="U27" s="30">
        <f t="shared" si="9"/>
        <v>7700983.4653476709</v>
      </c>
      <c r="V27" s="30">
        <f t="shared" si="9"/>
        <v>34268443.682354733</v>
      </c>
      <c r="W27" s="30">
        <f t="shared" si="9"/>
        <v>0</v>
      </c>
      <c r="X27" s="30">
        <f t="shared" si="9"/>
        <v>0</v>
      </c>
      <c r="Y27" s="30">
        <f t="shared" si="9"/>
        <v>0</v>
      </c>
      <c r="Z27" s="30">
        <f t="shared" si="9"/>
        <v>0</v>
      </c>
      <c r="AA27" s="30">
        <f t="shared" si="9"/>
        <v>0</v>
      </c>
      <c r="AB27" s="30">
        <f t="shared" si="9"/>
        <v>0</v>
      </c>
      <c r="AC27" s="33">
        <f>H27-G27</f>
        <v>580125847.08622003</v>
      </c>
      <c r="AD27" s="34">
        <f>I27</f>
        <v>0.52684333461032407</v>
      </c>
      <c r="AE27" s="105"/>
    </row>
    <row r="28" spans="1:31" ht="13.5" thickBot="1" x14ac:dyDescent="0.3">
      <c r="B28" s="10" t="s">
        <v>50</v>
      </c>
      <c r="C28" s="24"/>
      <c r="D28" s="149" t="s">
        <v>4</v>
      </c>
      <c r="E28" s="24"/>
      <c r="F28" s="24">
        <f>MATCH($D28,FAC_TOTALS_APTA!$A$2:$BP$2,)</f>
        <v>8</v>
      </c>
      <c r="G28" s="112">
        <f>VLOOKUP(G11,FAC_TOTALS_APTA!$A$4:$BP$126,$F28,FALSE)</f>
        <v>1292016171.99999</v>
      </c>
      <c r="H28" s="112">
        <f>VLOOKUP(H11,FAC_TOTALS_APTA!$A$4:$BP$126,$F28,FALSE)</f>
        <v>1684310471</v>
      </c>
      <c r="I28" s="114">
        <f t="shared" si="8"/>
        <v>0.30362955781950784</v>
      </c>
      <c r="J28" s="51"/>
      <c r="K28" s="5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2">
        <f>H28-G28</f>
        <v>392294299.00001001</v>
      </c>
      <c r="AD28" s="53">
        <f>I28</f>
        <v>0.30362955781950784</v>
      </c>
    </row>
    <row r="29" spans="1:31" ht="14.25" thickTop="1" thickBot="1" x14ac:dyDescent="0.3">
      <c r="B29" s="58" t="s">
        <v>67</v>
      </c>
      <c r="C29" s="59"/>
      <c r="D29" s="155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3">
        <f>AD28-AD27</f>
        <v>-0.22321377679081622</v>
      </c>
    </row>
    <row r="30" spans="1:31" ht="13.5" thickTop="1" x14ac:dyDescent="0.25"/>
    <row r="31" spans="1:31" s="11" customFormat="1" x14ac:dyDescent="0.25">
      <c r="B31" s="19" t="s">
        <v>25</v>
      </c>
      <c r="E31" s="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1" x14ac:dyDescent="0.25">
      <c r="B33" s="16"/>
      <c r="C33" s="17"/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1" x14ac:dyDescent="0.25">
      <c r="B34" s="19" t="s">
        <v>15</v>
      </c>
      <c r="C34" s="20">
        <v>1</v>
      </c>
      <c r="D34" s="11"/>
      <c r="E34" s="7"/>
      <c r="F34" s="11"/>
      <c r="G34" s="11"/>
      <c r="H34" s="11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1" ht="13.5" thickBot="1" x14ac:dyDescent="0.3">
      <c r="B35" s="21" t="s">
        <v>33</v>
      </c>
      <c r="C35" s="22">
        <v>2</v>
      </c>
      <c r="D35" s="23"/>
      <c r="E35" s="24"/>
      <c r="F35" s="23"/>
      <c r="G35" s="23"/>
      <c r="H35" s="23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2:31" ht="13.5" thickTop="1" x14ac:dyDescent="0.25">
      <c r="B36" s="26"/>
      <c r="C36" s="7"/>
      <c r="D36" s="63"/>
      <c r="E36" s="7"/>
      <c r="F36" s="7"/>
      <c r="G36" s="171" t="s">
        <v>51</v>
      </c>
      <c r="H36" s="171"/>
      <c r="I36" s="171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171" t="s">
        <v>55</v>
      </c>
      <c r="AD36" s="171"/>
    </row>
    <row r="37" spans="2:31" x14ac:dyDescent="0.25">
      <c r="B37" s="9" t="s">
        <v>18</v>
      </c>
      <c r="C37" s="28" t="s">
        <v>19</v>
      </c>
      <c r="D37" s="8" t="s">
        <v>20</v>
      </c>
      <c r="E37" s="8"/>
      <c r="F37" s="8"/>
      <c r="G37" s="28">
        <f>$C$1</f>
        <v>2002</v>
      </c>
      <c r="H37" s="28">
        <f>$C$2</f>
        <v>2012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2:31" hidden="1" x14ac:dyDescent="0.25">
      <c r="B38" s="26"/>
      <c r="C38" s="29"/>
      <c r="D38" s="7"/>
      <c r="E38" s="7"/>
      <c r="F38" s="7"/>
      <c r="G38" s="7"/>
      <c r="H38" s="7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2:31" hidden="1" x14ac:dyDescent="0.25">
      <c r="B39" s="26"/>
      <c r="C39" s="29"/>
      <c r="D39" s="7"/>
      <c r="E39" s="7"/>
      <c r="F39" s="7"/>
      <c r="G39" s="7" t="str">
        <f>CONCATENATE($C34,"_",$C35,"_",G37)</f>
        <v>1_2_2002</v>
      </c>
      <c r="H39" s="7" t="str">
        <f>CONCATENATE($C34,"_",$C35,"_",H37)</f>
        <v>1_2_2012</v>
      </c>
      <c r="I39" s="29"/>
      <c r="J39" s="7"/>
      <c r="K39" s="7"/>
      <c r="L39" s="7"/>
      <c r="M39" s="7" t="str">
        <f>IF($G37+M38&gt;$H37,0,CONCATENATE($C34,"_",$C35,"_",$G37+M38))</f>
        <v>1_2_2003</v>
      </c>
      <c r="N39" s="7" t="str">
        <f t="shared" ref="N39:AB39" si="10">IF($G37+N38&gt;$H37,0,CONCATENATE($C34,"_",$C35,"_",$G37+N38))</f>
        <v>1_2_2004</v>
      </c>
      <c r="O39" s="7" t="str">
        <f t="shared" si="10"/>
        <v>1_2_2005</v>
      </c>
      <c r="P39" s="7" t="str">
        <f t="shared" si="10"/>
        <v>1_2_2006</v>
      </c>
      <c r="Q39" s="7" t="str">
        <f t="shared" si="10"/>
        <v>1_2_2007</v>
      </c>
      <c r="R39" s="7" t="str">
        <f t="shared" si="10"/>
        <v>1_2_2008</v>
      </c>
      <c r="S39" s="7" t="str">
        <f t="shared" si="10"/>
        <v>1_2_2009</v>
      </c>
      <c r="T39" s="7" t="str">
        <f t="shared" si="10"/>
        <v>1_2_2010</v>
      </c>
      <c r="U39" s="7" t="str">
        <f t="shared" si="10"/>
        <v>1_2_2011</v>
      </c>
      <c r="V39" s="7" t="str">
        <f t="shared" si="10"/>
        <v>1_2_2012</v>
      </c>
      <c r="W39" s="7">
        <f t="shared" si="10"/>
        <v>0</v>
      </c>
      <c r="X39" s="7">
        <f t="shared" si="10"/>
        <v>0</v>
      </c>
      <c r="Y39" s="7">
        <f t="shared" si="10"/>
        <v>0</v>
      </c>
      <c r="Z39" s="7">
        <f t="shared" si="10"/>
        <v>0</v>
      </c>
      <c r="AA39" s="7">
        <f t="shared" si="10"/>
        <v>0</v>
      </c>
      <c r="AB39" s="7">
        <f t="shared" si="10"/>
        <v>0</v>
      </c>
      <c r="AC39" s="7"/>
      <c r="AD39" s="7"/>
    </row>
    <row r="40" spans="2:31" hidden="1" x14ac:dyDescent="0.25">
      <c r="B40" s="26"/>
      <c r="C40" s="29"/>
      <c r="D40" s="7"/>
      <c r="E40" s="7"/>
      <c r="F40" s="7" t="s">
        <v>23</v>
      </c>
      <c r="G40" s="30"/>
      <c r="H40" s="30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1" x14ac:dyDescent="0.25">
      <c r="B41" s="116" t="s">
        <v>31</v>
      </c>
      <c r="C41" s="117" t="s">
        <v>21</v>
      </c>
      <c r="D41" s="105" t="s">
        <v>95</v>
      </c>
      <c r="E41" s="56"/>
      <c r="F41" s="7">
        <f>MATCH($D41,FAC_TOTALS_APTA!$A$2:$BR$2,)</f>
        <v>13</v>
      </c>
      <c r="G41" s="30">
        <f>VLOOKUP(G39,FAC_TOTALS_APTA!$A$4:$BR$126,$F41,FALSE)</f>
        <v>2988066.6864974699</v>
      </c>
      <c r="H41" s="30">
        <f>VLOOKUP(H39,FAC_TOTALS_APTA!$A$4:$BR$126,$F41,FALSE)</f>
        <v>4140949.1879227501</v>
      </c>
      <c r="I41" s="31">
        <f>IFERROR(H41/G41-1,"-")</f>
        <v>0.38582890624059596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MATCH($K41,FAC_TOTALS_APTA!$A$2:$BP$2,)</f>
        <v>32</v>
      </c>
      <c r="M41" s="30">
        <f>IF(M39=0,0,VLOOKUP(M39,FAC_TOTALS_APTA!$A$4:$BR$126,$L41,FALSE))</f>
        <v>481887.62179712701</v>
      </c>
      <c r="N41" s="30">
        <f>IF(N39=0,0,VLOOKUP(N39,FAC_TOTALS_APTA!$A$4:$BR$126,$L41,FALSE))</f>
        <v>598527.18896506901</v>
      </c>
      <c r="O41" s="30">
        <f>IF(O39=0,0,VLOOKUP(O39,FAC_TOTALS_APTA!$A$4:$BR$126,$L41,FALSE))</f>
        <v>1446154.29775224</v>
      </c>
      <c r="P41" s="30">
        <f>IF(P39=0,0,VLOOKUP(P39,FAC_TOTALS_APTA!$A$4:$BR$126,$L41,FALSE))</f>
        <v>1834235.8672925299</v>
      </c>
      <c r="Q41" s="30">
        <f>IF(Q39=0,0,VLOOKUP(Q39,FAC_TOTALS_APTA!$A$4:$BR$126,$L41,FALSE))</f>
        <v>2513402.1212896202</v>
      </c>
      <c r="R41" s="30">
        <f>IF(R39=0,0,VLOOKUP(R39,FAC_TOTALS_APTA!$A$4:$BR$126,$L41,FALSE))</f>
        <v>5033463.3524251003</v>
      </c>
      <c r="S41" s="30">
        <f>IF(S39=0,0,VLOOKUP(S39,FAC_TOTALS_APTA!$A$4:$BR$126,$L41,FALSE))</f>
        <v>275718.81416621798</v>
      </c>
      <c r="T41" s="30">
        <f>IF(T39=0,0,VLOOKUP(T39,FAC_TOTALS_APTA!$A$4:$BR$126,$L41,FALSE))</f>
        <v>-646720.03377707396</v>
      </c>
      <c r="U41" s="30">
        <f>IF(U39=0,0,VLOOKUP(U39,FAC_TOTALS_APTA!$A$4:$BR$126,$L41,FALSE))</f>
        <v>2344068.8895701398</v>
      </c>
      <c r="V41" s="30">
        <f>IF(V39=0,0,VLOOKUP(V39,FAC_TOTALS_APTA!$A$4:$BR$126,$L41,FALSE))</f>
        <v>2793445.4370242502</v>
      </c>
      <c r="W41" s="30">
        <f>IF(W39=0,0,VLOOKUP(W39,FAC_TOTALS_APTA!$A$4:$BR$126,$L41,FALSE))</f>
        <v>0</v>
      </c>
      <c r="X41" s="30">
        <f>IF(X39=0,0,VLOOKUP(X39,FAC_TOTALS_APTA!$A$4:$BR$126,$L41,FALSE))</f>
        <v>0</v>
      </c>
      <c r="Y41" s="30">
        <f>IF(Y39=0,0,VLOOKUP(Y39,FAC_TOTALS_APTA!$A$4:$BR$126,$L41,FALSE))</f>
        <v>0</v>
      </c>
      <c r="Z41" s="30">
        <f>IF(Z39=0,0,VLOOKUP(Z39,FAC_TOTALS_APTA!$A$4:$BR$126,$L41,FALSE))</f>
        <v>0</v>
      </c>
      <c r="AA41" s="30">
        <f>IF(AA39=0,0,VLOOKUP(AA39,FAC_TOTALS_APTA!$A$4:$BR$126,$L41,FALSE))</f>
        <v>0</v>
      </c>
      <c r="AB41" s="30">
        <f>IF(AB39=0,0,VLOOKUP(AB39,FAC_TOTALS_APTA!$A$4:$BR$126,$L41,FALSE))</f>
        <v>0</v>
      </c>
      <c r="AC41" s="33">
        <f>SUM(M41:AB41)</f>
        <v>16674183.556505222</v>
      </c>
      <c r="AD41" s="34">
        <f>AC41/G55</f>
        <v>0.36521157028036605</v>
      </c>
      <c r="AE41" s="103"/>
    </row>
    <row r="42" spans="2:31" x14ac:dyDescent="0.25">
      <c r="B42" s="116" t="s">
        <v>52</v>
      </c>
      <c r="C42" s="117" t="s">
        <v>21</v>
      </c>
      <c r="D42" s="105" t="s">
        <v>79</v>
      </c>
      <c r="E42" s="56"/>
      <c r="F42" s="7">
        <f>MATCH($D42,FAC_TOTALS_APTA!$A$2:$BR$2,)</f>
        <v>15</v>
      </c>
      <c r="G42" s="55">
        <f>VLOOKUP(G39,FAC_TOTALS_APTA!$A$4:$BR$126,$F42,FALSE)</f>
        <v>1.22446132506114</v>
      </c>
      <c r="H42" s="55">
        <f>VLOOKUP(H39,FAC_TOTALS_APTA!$A$4:$BR$126,$F42,FALSE)</f>
        <v>1.16958096107573</v>
      </c>
      <c r="I42" s="31">
        <f t="shared" ref="I42:I53" si="11">IFERROR(H42/G42-1,"-")</f>
        <v>-4.482000604034575E-2</v>
      </c>
      <c r="J42" s="32" t="str">
        <f t="shared" ref="J42:J50" si="12">IF(C42="Log","_log","")</f>
        <v>_log</v>
      </c>
      <c r="K42" s="32" t="str">
        <f t="shared" ref="K42:K54" si="13">CONCATENATE(D42,J42,"_FAC")</f>
        <v>FARE_per_UPT_cleaned_2018_MIDLOW_log_FAC</v>
      </c>
      <c r="L42" s="7">
        <f>MATCH($K42,FAC_TOTALS_APTA!$A$2:$BP$2,)</f>
        <v>34</v>
      </c>
      <c r="M42" s="30">
        <f>IF(M39=0,0,VLOOKUP(M39,FAC_TOTALS_APTA!$A$4:$BR$126,$L42,FALSE))</f>
        <v>3442478.8039004402</v>
      </c>
      <c r="N42" s="30">
        <f>IF(N39=0,0,VLOOKUP(N39,FAC_TOTALS_APTA!$A$4:$BR$126,$L42,FALSE))</f>
        <v>990307.49066803197</v>
      </c>
      <c r="O42" s="30">
        <f>IF(O39=0,0,VLOOKUP(O39,FAC_TOTALS_APTA!$A$4:$BR$126,$L42,FALSE))</f>
        <v>613473.651384164</v>
      </c>
      <c r="P42" s="30">
        <f>IF(P39=0,0,VLOOKUP(P39,FAC_TOTALS_APTA!$A$4:$BR$126,$L42,FALSE))</f>
        <v>468000.29467007599</v>
      </c>
      <c r="Q42" s="30">
        <f>IF(Q39=0,0,VLOOKUP(Q39,FAC_TOTALS_APTA!$A$4:$BR$126,$L42,FALSE))</f>
        <v>-1410759.1322995501</v>
      </c>
      <c r="R42" s="30">
        <f>IF(R39=0,0,VLOOKUP(R39,FAC_TOTALS_APTA!$A$4:$BR$126,$L42,FALSE))</f>
        <v>-569296.38680556801</v>
      </c>
      <c r="S42" s="30">
        <f>IF(S39=0,0,VLOOKUP(S39,FAC_TOTALS_APTA!$A$4:$BR$126,$L42,FALSE))</f>
        <v>-4249047.5190156102</v>
      </c>
      <c r="T42" s="30">
        <f>IF(T39=0,0,VLOOKUP(T39,FAC_TOTALS_APTA!$A$4:$BR$126,$L42,FALSE))</f>
        <v>-448841.68866460299</v>
      </c>
      <c r="U42" s="30">
        <f>IF(U39=0,0,VLOOKUP(U39,FAC_TOTALS_APTA!$A$4:$BR$126,$L42,FALSE))</f>
        <v>-307264.94853496802</v>
      </c>
      <c r="V42" s="30">
        <f>IF(V39=0,0,VLOOKUP(V39,FAC_TOTALS_APTA!$A$4:$BR$126,$L42,FALSE))</f>
        <v>398821.79809679399</v>
      </c>
      <c r="W42" s="30">
        <f>IF(W39=0,0,VLOOKUP(W39,FAC_TOTALS_APTA!$A$4:$BR$126,$L42,FALSE))</f>
        <v>0</v>
      </c>
      <c r="X42" s="30">
        <f>IF(X39=0,0,VLOOKUP(X39,FAC_TOTALS_APTA!$A$4:$BR$126,$L42,FALSE))</f>
        <v>0</v>
      </c>
      <c r="Y42" s="30">
        <f>IF(Y39=0,0,VLOOKUP(Y39,FAC_TOTALS_APTA!$A$4:$BR$126,$L42,FALSE))</f>
        <v>0</v>
      </c>
      <c r="Z42" s="30">
        <f>IF(Z39=0,0,VLOOKUP(Z39,FAC_TOTALS_APTA!$A$4:$BR$126,$L42,FALSE))</f>
        <v>0</v>
      </c>
      <c r="AA42" s="30">
        <f>IF(AA39=0,0,VLOOKUP(AA39,FAC_TOTALS_APTA!$A$4:$BR$126,$L42,FALSE))</f>
        <v>0</v>
      </c>
      <c r="AB42" s="30">
        <f>IF(AB39=0,0,VLOOKUP(AB39,FAC_TOTALS_APTA!$A$4:$BR$126,$L42,FALSE))</f>
        <v>0</v>
      </c>
      <c r="AC42" s="33">
        <f t="shared" ref="AC42:AC53" si="14">SUM(M42:AB42)</f>
        <v>-1072127.6366007929</v>
      </c>
      <c r="AD42" s="34">
        <f>AC42/G55</f>
        <v>-2.3482614088843563E-2</v>
      </c>
      <c r="AE42" s="103"/>
    </row>
    <row r="43" spans="2:31" x14ac:dyDescent="0.25">
      <c r="B43" s="116" t="s">
        <v>90</v>
      </c>
      <c r="C43" s="117"/>
      <c r="D43" s="105" t="s">
        <v>81</v>
      </c>
      <c r="E43" s="119"/>
      <c r="F43" s="105">
        <f>MATCH($D43,FAC_TOTALS_APTA!$A$2:$BR$2,)</f>
        <v>24</v>
      </c>
      <c r="G43" s="118">
        <f>VLOOKUP(G39,FAC_TOTALS_APTA!$A$4:$BR$126,$F43,FALSE)</f>
        <v>0</v>
      </c>
      <c r="H43" s="118">
        <f>VLOOKUP(H39,FAC_TOTALS_APTA!$A$4:$BR$126,$F43,FALSE)</f>
        <v>0</v>
      </c>
      <c r="I43" s="120" t="str">
        <f>IFERROR(H43/G43-1,"-")</f>
        <v>-</v>
      </c>
      <c r="J43" s="121" t="str">
        <f t="shared" si="12"/>
        <v/>
      </c>
      <c r="K43" s="121" t="str">
        <f t="shared" si="13"/>
        <v>RESTRUCTURE_FAC</v>
      </c>
      <c r="L43" s="105">
        <f>MATCH($K43,FAC_TOTALS_APTA!$A$2:$BP$2,)</f>
        <v>43</v>
      </c>
      <c r="M43" s="118">
        <f>IF(M39=0,0,VLOOKUP(M39,FAC_TOTALS_APTA!$A$4:$BR$126,$L43,FALSE))</f>
        <v>0</v>
      </c>
      <c r="N43" s="118">
        <f>IF(N39=0,0,VLOOKUP(N39,FAC_TOTALS_APTA!$A$4:$BR$126,$L43,FALSE))</f>
        <v>0</v>
      </c>
      <c r="O43" s="118">
        <f>IF(O39=0,0,VLOOKUP(O39,FAC_TOTALS_APTA!$A$4:$BR$126,$L43,FALSE))</f>
        <v>0</v>
      </c>
      <c r="P43" s="118">
        <f>IF(P39=0,0,VLOOKUP(P39,FAC_TOTALS_APTA!$A$4:$BR$126,$L43,FALSE))</f>
        <v>0</v>
      </c>
      <c r="Q43" s="118">
        <f>IF(Q39=0,0,VLOOKUP(Q39,FAC_TOTALS_APTA!$A$4:$BR$126,$L43,FALSE))</f>
        <v>0</v>
      </c>
      <c r="R43" s="118">
        <f>IF(R39=0,0,VLOOKUP(R39,FAC_TOTALS_APTA!$A$4:$BR$126,$L43,FALSE))</f>
        <v>0</v>
      </c>
      <c r="S43" s="118">
        <f>IF(S39=0,0,VLOOKUP(S39,FAC_TOTALS_APTA!$A$4:$BR$126,$L43,FALSE))</f>
        <v>0</v>
      </c>
      <c r="T43" s="118">
        <f>IF(T39=0,0,VLOOKUP(T39,FAC_TOTALS_APTA!$A$4:$BR$126,$L43,FALSE))</f>
        <v>0</v>
      </c>
      <c r="U43" s="118">
        <f>IF(U39=0,0,VLOOKUP(U39,FAC_TOTALS_APTA!$A$4:$BR$126,$L43,FALSE))</f>
        <v>0</v>
      </c>
      <c r="V43" s="118">
        <f>IF(V39=0,0,VLOOKUP(V39,FAC_TOTALS_APTA!$A$4:$BR$126,$L43,FALSE))</f>
        <v>0</v>
      </c>
      <c r="W43" s="118">
        <f>IF(W39=0,0,VLOOKUP(W39,FAC_TOTALS_APTA!$A$4:$BR$126,$L43,FALSE))</f>
        <v>0</v>
      </c>
      <c r="X43" s="118">
        <f>IF(X39=0,0,VLOOKUP(X39,FAC_TOTALS_APTA!$A$4:$BR$126,$L43,FALSE))</f>
        <v>0</v>
      </c>
      <c r="Y43" s="118">
        <f>IF(Y39=0,0,VLOOKUP(Y39,FAC_TOTALS_APTA!$A$4:$BR$126,$L43,FALSE))</f>
        <v>0</v>
      </c>
      <c r="Z43" s="118">
        <f>IF(Z39=0,0,VLOOKUP(Z39,FAC_TOTALS_APTA!$A$4:$BR$126,$L43,FALSE))</f>
        <v>0</v>
      </c>
      <c r="AA43" s="118">
        <f>IF(AA39=0,0,VLOOKUP(AA39,FAC_TOTALS_APTA!$A$4:$BR$126,$L43,FALSE))</f>
        <v>0</v>
      </c>
      <c r="AB43" s="118">
        <f>IF(AB39=0,0,VLOOKUP(AB39,FAC_TOTALS_APTA!$A$4:$BR$126,$L43,FALSE))</f>
        <v>0</v>
      </c>
      <c r="AC43" s="122">
        <f t="shared" si="14"/>
        <v>0</v>
      </c>
      <c r="AD43" s="123">
        <f>AC43/G56</f>
        <v>0</v>
      </c>
      <c r="AE43" s="103"/>
    </row>
    <row r="44" spans="2:31" x14ac:dyDescent="0.25">
      <c r="B44" s="116" t="s">
        <v>93</v>
      </c>
      <c r="C44" s="117"/>
      <c r="D44" s="105" t="s">
        <v>80</v>
      </c>
      <c r="E44" s="119"/>
      <c r="F44" s="105">
        <f>MATCH($D44,FAC_TOTALS_APTA!$A$2:$BR$2,)</f>
        <v>23</v>
      </c>
      <c r="G44" s="118">
        <f>VLOOKUP(G39,FAC_TOTALS_APTA!$A$4:$BR$126,$F44,FALSE)</f>
        <v>0</v>
      </c>
      <c r="H44" s="118">
        <f>VLOOKUP(H39,FAC_TOTALS_APTA!$A$4:$BR$126,$F44,FALSE)</f>
        <v>0</v>
      </c>
      <c r="I44" s="120" t="str">
        <f>IFERROR(H44/G44-1,"-")</f>
        <v>-</v>
      </c>
      <c r="J44" s="121" t="str">
        <f t="shared" si="12"/>
        <v/>
      </c>
      <c r="K44" s="121" t="str">
        <f t="shared" si="13"/>
        <v>MAINTENANCE_WMATA_FAC</v>
      </c>
      <c r="L44" s="105">
        <f>MATCH($K44,FAC_TOTALS_APTA!$A$2:$BP$2,)</f>
        <v>42</v>
      </c>
      <c r="M44" s="118">
        <f>IF(M40=0,0,VLOOKUP(M40,FAC_TOTALS_APTA!$A$4:$BR$126,$L44,FALSE))</f>
        <v>0</v>
      </c>
      <c r="N44" s="118">
        <f>IF(N40=0,0,VLOOKUP(N40,FAC_TOTALS_APTA!$A$4:$BR$126,$L44,FALSE))</f>
        <v>0</v>
      </c>
      <c r="O44" s="118">
        <f>IF(O40=0,0,VLOOKUP(O40,FAC_TOTALS_APTA!$A$4:$BR$126,$L44,FALSE))</f>
        <v>0</v>
      </c>
      <c r="P44" s="118">
        <f>IF(P40=0,0,VLOOKUP(P40,FAC_TOTALS_APTA!$A$4:$BR$126,$L44,FALSE))</f>
        <v>0</v>
      </c>
      <c r="Q44" s="118">
        <f>IF(Q40=0,0,VLOOKUP(Q40,FAC_TOTALS_APTA!$A$4:$BR$126,$L44,FALSE))</f>
        <v>0</v>
      </c>
      <c r="R44" s="118">
        <f>IF(R40=0,0,VLOOKUP(R40,FAC_TOTALS_APTA!$A$4:$BR$126,$L44,FALSE))</f>
        <v>0</v>
      </c>
      <c r="S44" s="118">
        <f>IF(S40=0,0,VLOOKUP(S40,FAC_TOTALS_APTA!$A$4:$BR$126,$L44,FALSE))</f>
        <v>0</v>
      </c>
      <c r="T44" s="118">
        <f>IF(T40=0,0,VLOOKUP(T40,FAC_TOTALS_APTA!$A$4:$BR$126,$L44,FALSE))</f>
        <v>0</v>
      </c>
      <c r="U44" s="118">
        <f>IF(U40=0,0,VLOOKUP(U40,FAC_TOTALS_APTA!$A$4:$BR$126,$L44,FALSE))</f>
        <v>0</v>
      </c>
      <c r="V44" s="118">
        <f>IF(V40=0,0,VLOOKUP(V40,FAC_TOTALS_APTA!$A$4:$BR$126,$L44,FALSE))</f>
        <v>0</v>
      </c>
      <c r="W44" s="118">
        <f>IF(W40=0,0,VLOOKUP(W40,FAC_TOTALS_APTA!$A$4:$BR$126,$L44,FALSE))</f>
        <v>0</v>
      </c>
      <c r="X44" s="118">
        <f>IF(X40=0,0,VLOOKUP(X40,FAC_TOTALS_APTA!$A$4:$BR$126,$L44,FALSE))</f>
        <v>0</v>
      </c>
      <c r="Y44" s="118">
        <f>IF(Y40=0,0,VLOOKUP(Y40,FAC_TOTALS_APTA!$A$4:$BR$126,$L44,FALSE))</f>
        <v>0</v>
      </c>
      <c r="Z44" s="118">
        <f>IF(Z40=0,0,VLOOKUP(Z40,FAC_TOTALS_APTA!$A$4:$BR$126,$L44,FALSE))</f>
        <v>0</v>
      </c>
      <c r="AA44" s="118">
        <f>IF(AA40=0,0,VLOOKUP(AA40,FAC_TOTALS_APTA!$A$4:$BR$126,$L44,FALSE))</f>
        <v>0</v>
      </c>
      <c r="AB44" s="118">
        <f>IF(AB40=0,0,VLOOKUP(AB40,FAC_TOTALS_APTA!$A$4:$BR$126,$L44,FALSE))</f>
        <v>0</v>
      </c>
      <c r="AC44" s="122">
        <f t="shared" si="14"/>
        <v>0</v>
      </c>
      <c r="AD44" s="123">
        <f>AC44/G56</f>
        <v>0</v>
      </c>
      <c r="AE44" s="103"/>
    </row>
    <row r="45" spans="2:31" x14ac:dyDescent="0.25">
      <c r="B45" s="116" t="s">
        <v>48</v>
      </c>
      <c r="C45" s="117" t="s">
        <v>21</v>
      </c>
      <c r="D45" s="105" t="s">
        <v>8</v>
      </c>
      <c r="E45" s="56"/>
      <c r="F45" s="7">
        <f>MATCH($D45,FAC_TOTALS_APTA!$A$2:$BR$2,)</f>
        <v>16</v>
      </c>
      <c r="G45" s="30">
        <f>VLOOKUP(G39,FAC_TOTALS_APTA!$A$4:$BR$126,$F45,FALSE)</f>
        <v>2748238.4134659702</v>
      </c>
      <c r="H45" s="30">
        <f>VLOOKUP(H39,FAC_TOTALS_APTA!$A$4:$BR$126,$F45,FALSE)</f>
        <v>2873847.8133243402</v>
      </c>
      <c r="I45" s="31">
        <f t="shared" si="11"/>
        <v>4.5705423242358378E-2</v>
      </c>
      <c r="J45" s="32" t="str">
        <f t="shared" si="12"/>
        <v>_log</v>
      </c>
      <c r="K45" s="32" t="str">
        <f t="shared" si="13"/>
        <v>POP_EMP_log_FAC</v>
      </c>
      <c r="L45" s="7">
        <f>MATCH($K45,FAC_TOTALS_APTA!$A$2:$BP$2,)</f>
        <v>35</v>
      </c>
      <c r="M45" s="30">
        <f>IF(M39=0,0,VLOOKUP(M39,FAC_TOTALS_APTA!$A$4:$BR$126,$L45,FALSE))</f>
        <v>189176.557615492</v>
      </c>
      <c r="N45" s="30">
        <f>IF(N39=0,0,VLOOKUP(N39,FAC_TOTALS_APTA!$A$4:$BR$126,$L45,FALSE))</f>
        <v>205546.85845164399</v>
      </c>
      <c r="O45" s="30">
        <f>IF(O39=0,0,VLOOKUP(O39,FAC_TOTALS_APTA!$A$4:$BR$126,$L45,FALSE))</f>
        <v>258905.372783414</v>
      </c>
      <c r="P45" s="30">
        <f>IF(P39=0,0,VLOOKUP(P39,FAC_TOTALS_APTA!$A$4:$BR$126,$L45,FALSE))</f>
        <v>337004.92526081798</v>
      </c>
      <c r="Q45" s="30">
        <f>IF(Q39=0,0,VLOOKUP(Q39,FAC_TOTALS_APTA!$A$4:$BR$126,$L45,FALSE))</f>
        <v>107466.73227545399</v>
      </c>
      <c r="R45" s="30">
        <f>IF(R39=0,0,VLOOKUP(R39,FAC_TOTALS_APTA!$A$4:$BR$126,$L45,FALSE))</f>
        <v>30786.289933993099</v>
      </c>
      <c r="S45" s="30">
        <f>IF(S39=0,0,VLOOKUP(S39,FAC_TOTALS_APTA!$A$4:$BR$126,$L45,FALSE))</f>
        <v>-105692.75448626401</v>
      </c>
      <c r="T45" s="30">
        <f>IF(T39=0,0,VLOOKUP(T39,FAC_TOTALS_APTA!$A$4:$BR$126,$L45,FALSE))</f>
        <v>39263.942368492499</v>
      </c>
      <c r="U45" s="30">
        <f>IF(U39=0,0,VLOOKUP(U39,FAC_TOTALS_APTA!$A$4:$BR$126,$L45,FALSE))</f>
        <v>101779.045398495</v>
      </c>
      <c r="V45" s="30">
        <f>IF(V39=0,0,VLOOKUP(V39,FAC_TOTALS_APTA!$A$4:$BR$126,$L45,FALSE))</f>
        <v>159944.661627439</v>
      </c>
      <c r="W45" s="30">
        <f>IF(W39=0,0,VLOOKUP(W39,FAC_TOTALS_APTA!$A$4:$BR$126,$L45,FALSE))</f>
        <v>0</v>
      </c>
      <c r="X45" s="30">
        <f>IF(X39=0,0,VLOOKUP(X39,FAC_TOTALS_APTA!$A$4:$BR$126,$L45,FALSE))</f>
        <v>0</v>
      </c>
      <c r="Y45" s="30">
        <f>IF(Y39=0,0,VLOOKUP(Y39,FAC_TOTALS_APTA!$A$4:$BR$126,$L45,FALSE))</f>
        <v>0</v>
      </c>
      <c r="Z45" s="30">
        <f>IF(Z39=0,0,VLOOKUP(Z39,FAC_TOTALS_APTA!$A$4:$BR$126,$L45,FALSE))</f>
        <v>0</v>
      </c>
      <c r="AA45" s="30">
        <f>IF(AA39=0,0,VLOOKUP(AA39,FAC_TOTALS_APTA!$A$4:$BR$126,$L45,FALSE))</f>
        <v>0</v>
      </c>
      <c r="AB45" s="30">
        <f>IF(AB39=0,0,VLOOKUP(AB39,FAC_TOTALS_APTA!$A$4:$BR$126,$L45,FALSE))</f>
        <v>0</v>
      </c>
      <c r="AC45" s="33">
        <f t="shared" si="14"/>
        <v>1324181.6312289776</v>
      </c>
      <c r="AD45" s="34">
        <f>AC45/G55</f>
        <v>2.900330629315152E-2</v>
      </c>
      <c r="AE45" s="103"/>
    </row>
    <row r="46" spans="2:31" x14ac:dyDescent="0.25">
      <c r="B46" s="26" t="s">
        <v>74</v>
      </c>
      <c r="C46" s="117"/>
      <c r="D46" s="105" t="s">
        <v>73</v>
      </c>
      <c r="E46" s="56"/>
      <c r="F46" s="7">
        <f>MATCH($D46,FAC_TOTALS_APTA!$A$2:$BR$2,)</f>
        <v>17</v>
      </c>
      <c r="G46" s="55">
        <f>VLOOKUP(G39,FAC_TOTALS_APTA!$A$4:$BR$126,$F46,FALSE)</f>
        <v>0.38666408222786403</v>
      </c>
      <c r="H46" s="55">
        <f>VLOOKUP(H39,FAC_TOTALS_APTA!$A$4:$BR$126,$F46,FALSE)</f>
        <v>0.34747122969710198</v>
      </c>
      <c r="I46" s="31">
        <f t="shared" si="11"/>
        <v>-0.10136150300007796</v>
      </c>
      <c r="J46" s="32" t="str">
        <f t="shared" si="12"/>
        <v/>
      </c>
      <c r="K46" s="32" t="str">
        <f t="shared" si="13"/>
        <v>TSD_POP_EMP_PCT_FAC</v>
      </c>
      <c r="L46" s="7">
        <f>MATCH($K46,FAC_TOTALS_APTA!$A$2:$BP$2,)</f>
        <v>36</v>
      </c>
      <c r="M46" s="30">
        <f>IF(M39=0,0,VLOOKUP(M39,FAC_TOTALS_APTA!$A$4:$BR$126,$L46,FALSE))</f>
        <v>-56094.251550307199</v>
      </c>
      <c r="N46" s="30">
        <f>IF(N39=0,0,VLOOKUP(N39,FAC_TOTALS_APTA!$A$4:$BR$126,$L46,FALSE))</f>
        <v>-63170.572578778199</v>
      </c>
      <c r="O46" s="30">
        <f>IF(O39=0,0,VLOOKUP(O39,FAC_TOTALS_APTA!$A$4:$BR$126,$L46,FALSE))</f>
        <v>-90158.342253274095</v>
      </c>
      <c r="P46" s="30">
        <f>IF(P39=0,0,VLOOKUP(P39,FAC_TOTALS_APTA!$A$4:$BR$126,$L46,FALSE))</f>
        <v>-8367.1865097880309</v>
      </c>
      <c r="Q46" s="30">
        <f>IF(Q39=0,0,VLOOKUP(Q39,FAC_TOTALS_APTA!$A$4:$BR$126,$L46,FALSE))</f>
        <v>-168659.98487274401</v>
      </c>
      <c r="R46" s="30">
        <f>IF(R39=0,0,VLOOKUP(R39,FAC_TOTALS_APTA!$A$4:$BR$126,$L46,FALSE))</f>
        <v>20193.753398486198</v>
      </c>
      <c r="S46" s="30">
        <f>IF(S39=0,0,VLOOKUP(S39,FAC_TOTALS_APTA!$A$4:$BR$126,$L46,FALSE))</f>
        <v>86545.055503632204</v>
      </c>
      <c r="T46" s="30">
        <f>IF(T39=0,0,VLOOKUP(T39,FAC_TOTALS_APTA!$A$4:$BR$126,$L46,FALSE))</f>
        <v>56594.143073579799</v>
      </c>
      <c r="U46" s="30">
        <f>IF(U39=0,0,VLOOKUP(U39,FAC_TOTALS_APTA!$A$4:$BR$126,$L46,FALSE))</f>
        <v>-76610.762574754102</v>
      </c>
      <c r="V46" s="30">
        <f>IF(V39=0,0,VLOOKUP(V39,FAC_TOTALS_APTA!$A$4:$BR$126,$L46,FALSE))</f>
        <v>-221195.70228574</v>
      </c>
      <c r="W46" s="30">
        <f>IF(W39=0,0,VLOOKUP(W39,FAC_TOTALS_APTA!$A$4:$BR$126,$L46,FALSE))</f>
        <v>0</v>
      </c>
      <c r="X46" s="30">
        <f>IF(X39=0,0,VLOOKUP(X39,FAC_TOTALS_APTA!$A$4:$BR$126,$L46,FALSE))</f>
        <v>0</v>
      </c>
      <c r="Y46" s="30">
        <f>IF(Y39=0,0,VLOOKUP(Y39,FAC_TOTALS_APTA!$A$4:$BR$126,$L46,FALSE))</f>
        <v>0</v>
      </c>
      <c r="Z46" s="30">
        <f>IF(Z39=0,0,VLOOKUP(Z39,FAC_TOTALS_APTA!$A$4:$BR$126,$L46,FALSE))</f>
        <v>0</v>
      </c>
      <c r="AA46" s="30">
        <f>IF(AA39=0,0,VLOOKUP(AA39,FAC_TOTALS_APTA!$A$4:$BR$126,$L46,FALSE))</f>
        <v>0</v>
      </c>
      <c r="AB46" s="30">
        <f>IF(AB39=0,0,VLOOKUP(AB39,FAC_TOTALS_APTA!$A$4:$BR$126,$L46,FALSE))</f>
        <v>0</v>
      </c>
      <c r="AC46" s="33">
        <f t="shared" si="14"/>
        <v>-520923.85064968752</v>
      </c>
      <c r="AD46" s="34">
        <f>AC46/G55</f>
        <v>-1.1409699122452363E-2</v>
      </c>
      <c r="AE46" s="103"/>
    </row>
    <row r="47" spans="2:31" x14ac:dyDescent="0.2">
      <c r="B47" s="116" t="s">
        <v>49</v>
      </c>
      <c r="C47" s="117" t="s">
        <v>21</v>
      </c>
      <c r="D47" s="125" t="s">
        <v>97</v>
      </c>
      <c r="E47" s="56"/>
      <c r="F47" s="7">
        <f>MATCH($D47,FAC_TOTALS_APTA!$A$2:$BR$2,)</f>
        <v>19</v>
      </c>
      <c r="G47" s="35">
        <f>VLOOKUP(G39,FAC_TOTALS_APTA!$A$4:$BR$126,$F47,FALSE)</f>
        <v>1.95863721745606</v>
      </c>
      <c r="H47" s="35">
        <f>VLOOKUP(H39,FAC_TOTALS_APTA!$A$4:$BR$126,$F47,FALSE)</f>
        <v>4.0037531914838302</v>
      </c>
      <c r="I47" s="31">
        <f t="shared" si="11"/>
        <v>1.0441525136972691</v>
      </c>
      <c r="J47" s="32" t="str">
        <f t="shared" si="12"/>
        <v>_log</v>
      </c>
      <c r="K47" s="32" t="str">
        <f t="shared" si="13"/>
        <v>GAS_PRICE_2018_MIDLOW_log_FAC</v>
      </c>
      <c r="L47" s="7">
        <f>MATCH($K47,FAC_TOTALS_APTA!$A$2:$BP$2,)</f>
        <v>38</v>
      </c>
      <c r="M47" s="30">
        <f>IF(M39=0,0,VLOOKUP(M39,FAC_TOTALS_APTA!$A$4:$BR$126,$L47,FALSE))</f>
        <v>633584.29102375498</v>
      </c>
      <c r="N47" s="30">
        <f>IF(N39=0,0,VLOOKUP(N39,FAC_TOTALS_APTA!$A$4:$BR$126,$L47,FALSE))</f>
        <v>676411.39054180298</v>
      </c>
      <c r="O47" s="30">
        <f>IF(O39=0,0,VLOOKUP(O39,FAC_TOTALS_APTA!$A$4:$BR$126,$L47,FALSE))</f>
        <v>988757.19937026501</v>
      </c>
      <c r="P47" s="30">
        <f>IF(P39=0,0,VLOOKUP(P39,FAC_TOTALS_APTA!$A$4:$BR$126,$L47,FALSE))</f>
        <v>632969.54727340804</v>
      </c>
      <c r="Q47" s="30">
        <f>IF(Q39=0,0,VLOOKUP(Q39,FAC_TOTALS_APTA!$A$4:$BR$126,$L47,FALSE))</f>
        <v>471988.990676752</v>
      </c>
      <c r="R47" s="30">
        <f>IF(R39=0,0,VLOOKUP(R39,FAC_TOTALS_APTA!$A$4:$BR$126,$L47,FALSE))</f>
        <v>913110.95572682004</v>
      </c>
      <c r="S47" s="30">
        <f>IF(S39=0,0,VLOOKUP(S39,FAC_TOTALS_APTA!$A$4:$BR$126,$L47,FALSE))</f>
        <v>-3134403.80599656</v>
      </c>
      <c r="T47" s="30">
        <f>IF(T39=0,0,VLOOKUP(T39,FAC_TOTALS_APTA!$A$4:$BR$126,$L47,FALSE))</f>
        <v>1340136.4745517599</v>
      </c>
      <c r="U47" s="30">
        <f>IF(U39=0,0,VLOOKUP(U39,FAC_TOTALS_APTA!$A$4:$BR$126,$L47,FALSE))</f>
        <v>1739955.904226</v>
      </c>
      <c r="V47" s="30">
        <f>IF(V39=0,0,VLOOKUP(V39,FAC_TOTALS_APTA!$A$4:$BR$126,$L47,FALSE))</f>
        <v>29925.248398764099</v>
      </c>
      <c r="W47" s="30">
        <f>IF(W39=0,0,VLOOKUP(W39,FAC_TOTALS_APTA!$A$4:$BR$126,$L47,FALSE))</f>
        <v>0</v>
      </c>
      <c r="X47" s="30">
        <f>IF(X39=0,0,VLOOKUP(X39,FAC_TOTALS_APTA!$A$4:$BR$126,$L47,FALSE))</f>
        <v>0</v>
      </c>
      <c r="Y47" s="30">
        <f>IF(Y39=0,0,VLOOKUP(Y39,FAC_TOTALS_APTA!$A$4:$BR$126,$L47,FALSE))</f>
        <v>0</v>
      </c>
      <c r="Z47" s="30">
        <f>IF(Z39=0,0,VLOOKUP(Z39,FAC_TOTALS_APTA!$A$4:$BR$126,$L47,FALSE))</f>
        <v>0</v>
      </c>
      <c r="AA47" s="30">
        <f>IF(AA39=0,0,VLOOKUP(AA39,FAC_TOTALS_APTA!$A$4:$BR$126,$L47,FALSE))</f>
        <v>0</v>
      </c>
      <c r="AB47" s="30">
        <f>IF(AB39=0,0,VLOOKUP(AB39,FAC_TOTALS_APTA!$A$4:$BR$126,$L47,FALSE))</f>
        <v>0</v>
      </c>
      <c r="AC47" s="33">
        <f t="shared" si="14"/>
        <v>4292436.1957927663</v>
      </c>
      <c r="AD47" s="34">
        <f>AC47/G55</f>
        <v>9.40164391306679E-2</v>
      </c>
      <c r="AE47" s="103"/>
    </row>
    <row r="48" spans="2:31" x14ac:dyDescent="0.25">
      <c r="B48" s="116" t="s">
        <v>46</v>
      </c>
      <c r="C48" s="117" t="s">
        <v>21</v>
      </c>
      <c r="D48" s="105" t="s">
        <v>14</v>
      </c>
      <c r="E48" s="56"/>
      <c r="F48" s="7">
        <f>MATCH($D48,FAC_TOTALS_APTA!$A$2:$BR$2,)</f>
        <v>20</v>
      </c>
      <c r="G48" s="55">
        <f>VLOOKUP(G39,FAC_TOTALS_APTA!$A$4:$BR$126,$F48,FALSE)</f>
        <v>35513.769785103097</v>
      </c>
      <c r="H48" s="55">
        <f>VLOOKUP(H39,FAC_TOTALS_APTA!$A$4:$BR$126,$F48,FALSE)</f>
        <v>29075.687025196399</v>
      </c>
      <c r="I48" s="31">
        <f t="shared" si="11"/>
        <v>-0.181284127223443</v>
      </c>
      <c r="J48" s="32" t="str">
        <f t="shared" si="12"/>
        <v>_log</v>
      </c>
      <c r="K48" s="32" t="str">
        <f t="shared" si="13"/>
        <v>TOTAL_MED_INC_INDIV_2018_log_FAC</v>
      </c>
      <c r="L48" s="7">
        <f>MATCH($K48,FAC_TOTALS_APTA!$A$2:$BP$2,)</f>
        <v>39</v>
      </c>
      <c r="M48" s="30">
        <f>IF(M39=0,0,VLOOKUP(M39,FAC_TOTALS_APTA!$A$4:$BR$126,$L48,FALSE))</f>
        <v>49615.092816063399</v>
      </c>
      <c r="N48" s="30">
        <f>IF(N39=0,0,VLOOKUP(N39,FAC_TOTALS_APTA!$A$4:$BR$126,$L48,FALSE))</f>
        <v>71836.114970824099</v>
      </c>
      <c r="O48" s="30">
        <f>IF(O39=0,0,VLOOKUP(O39,FAC_TOTALS_APTA!$A$4:$BR$126,$L48,FALSE))</f>
        <v>68279.914705991105</v>
      </c>
      <c r="P48" s="30">
        <f>IF(P39=0,0,VLOOKUP(P39,FAC_TOTALS_APTA!$A$4:$BR$126,$L48,FALSE))</f>
        <v>128949.638869449</v>
      </c>
      <c r="Q48" s="30">
        <f>IF(Q39=0,0,VLOOKUP(Q39,FAC_TOTALS_APTA!$A$4:$BR$126,$L48,FALSE))</f>
        <v>-60702.7694341112</v>
      </c>
      <c r="R48" s="30">
        <f>IF(R39=0,0,VLOOKUP(R39,FAC_TOTALS_APTA!$A$4:$BR$126,$L48,FALSE))</f>
        <v>32873.045902124701</v>
      </c>
      <c r="S48" s="30">
        <f>IF(S39=0,0,VLOOKUP(S39,FAC_TOTALS_APTA!$A$4:$BR$126,$L48,FALSE))</f>
        <v>173692.58743595699</v>
      </c>
      <c r="T48" s="30">
        <f>IF(T39=0,0,VLOOKUP(T39,FAC_TOTALS_APTA!$A$4:$BR$126,$L48,FALSE))</f>
        <v>105327.506348421</v>
      </c>
      <c r="U48" s="30">
        <f>IF(U39=0,0,VLOOKUP(U39,FAC_TOTALS_APTA!$A$4:$BR$126,$L48,FALSE))</f>
        <v>81654.516868003906</v>
      </c>
      <c r="V48" s="30">
        <f>IF(V39=0,0,VLOOKUP(V39,FAC_TOTALS_APTA!$A$4:$BR$126,$L48,FALSE))</f>
        <v>57907.113875648101</v>
      </c>
      <c r="W48" s="30">
        <f>IF(W39=0,0,VLOOKUP(W39,FAC_TOTALS_APTA!$A$4:$BR$126,$L48,FALSE))</f>
        <v>0</v>
      </c>
      <c r="X48" s="30">
        <f>IF(X39=0,0,VLOOKUP(X39,FAC_TOTALS_APTA!$A$4:$BR$126,$L48,FALSE))</f>
        <v>0</v>
      </c>
      <c r="Y48" s="30">
        <f>IF(Y39=0,0,VLOOKUP(Y39,FAC_TOTALS_APTA!$A$4:$BR$126,$L48,FALSE))</f>
        <v>0</v>
      </c>
      <c r="Z48" s="30">
        <f>IF(Z39=0,0,VLOOKUP(Z39,FAC_TOTALS_APTA!$A$4:$BR$126,$L48,FALSE))</f>
        <v>0</v>
      </c>
      <c r="AA48" s="30">
        <f>IF(AA39=0,0,VLOOKUP(AA39,FAC_TOTALS_APTA!$A$4:$BR$126,$L48,FALSE))</f>
        <v>0</v>
      </c>
      <c r="AB48" s="30">
        <f>IF(AB39=0,0,VLOOKUP(AB39,FAC_TOTALS_APTA!$A$4:$BR$126,$L48,FALSE))</f>
        <v>0</v>
      </c>
      <c r="AC48" s="33">
        <f t="shared" si="14"/>
        <v>709432.76235837117</v>
      </c>
      <c r="AD48" s="34">
        <f>AC48/G55</f>
        <v>1.553857508352525E-2</v>
      </c>
      <c r="AE48" s="103"/>
    </row>
    <row r="49" spans="1:31" x14ac:dyDescent="0.25">
      <c r="B49" s="116" t="s">
        <v>62</v>
      </c>
      <c r="C49" s="117"/>
      <c r="D49" s="105" t="s">
        <v>9</v>
      </c>
      <c r="E49" s="56"/>
      <c r="F49" s="7">
        <f>MATCH($D49,FAC_TOTALS_APTA!$A$2:$BR$2,)</f>
        <v>21</v>
      </c>
      <c r="G49" s="30">
        <f>VLOOKUP(G39,FAC_TOTALS_APTA!$A$4:$BR$126,$F49,FALSE)</f>
        <v>7.6754355225931601</v>
      </c>
      <c r="H49" s="30">
        <f>VLOOKUP(H39,FAC_TOTALS_APTA!$A$4:$BR$126,$F49,FALSE)</f>
        <v>8.3624406793883406</v>
      </c>
      <c r="I49" s="31">
        <f t="shared" si="11"/>
        <v>8.950699341723789E-2</v>
      </c>
      <c r="J49" s="32" t="str">
        <f t="shared" si="12"/>
        <v/>
      </c>
      <c r="K49" s="32" t="str">
        <f t="shared" si="13"/>
        <v>PCT_HH_NO_VEH_FAC</v>
      </c>
      <c r="L49" s="7">
        <f>MATCH($K49,FAC_TOTALS_APTA!$A$2:$BP$2,)</f>
        <v>40</v>
      </c>
      <c r="M49" s="30">
        <f>IF(M39=0,0,VLOOKUP(M39,FAC_TOTALS_APTA!$A$4:$BR$126,$L49,FALSE))</f>
        <v>4419.7022837969398</v>
      </c>
      <c r="N49" s="30">
        <f>IF(N39=0,0,VLOOKUP(N39,FAC_TOTALS_APTA!$A$4:$BR$126,$L49,FALSE))</f>
        <v>4622.0035279739895</v>
      </c>
      <c r="O49" s="30">
        <f>IF(O39=0,0,VLOOKUP(O39,FAC_TOTALS_APTA!$A$4:$BR$126,$L49,FALSE))</f>
        <v>2344.1393644346599</v>
      </c>
      <c r="P49" s="30">
        <f>IF(P39=0,0,VLOOKUP(P39,FAC_TOTALS_APTA!$A$4:$BR$126,$L49,FALSE))</f>
        <v>13680.7398603818</v>
      </c>
      <c r="Q49" s="30">
        <f>IF(Q39=0,0,VLOOKUP(Q39,FAC_TOTALS_APTA!$A$4:$BR$126,$L49,FALSE))</f>
        <v>-35302.056703360002</v>
      </c>
      <c r="R49" s="30">
        <f>IF(R39=0,0,VLOOKUP(R39,FAC_TOTALS_APTA!$A$4:$BR$126,$L49,FALSE))</f>
        <v>19173.5857337421</v>
      </c>
      <c r="S49" s="30">
        <f>IF(S39=0,0,VLOOKUP(S39,FAC_TOTALS_APTA!$A$4:$BR$126,$L49,FALSE))</f>
        <v>61831.362200608797</v>
      </c>
      <c r="T49" s="30">
        <f>IF(T39=0,0,VLOOKUP(T39,FAC_TOTALS_APTA!$A$4:$BR$126,$L49,FALSE))</f>
        <v>6706.2107602501001</v>
      </c>
      <c r="U49" s="30">
        <f>IF(U39=0,0,VLOOKUP(U39,FAC_TOTALS_APTA!$A$4:$BR$126,$L49,FALSE))</f>
        <v>71678.395455399295</v>
      </c>
      <c r="V49" s="30">
        <f>IF(V39=0,0,VLOOKUP(V39,FAC_TOTALS_APTA!$A$4:$BR$126,$L49,FALSE))</f>
        <v>-1697.9722763627601</v>
      </c>
      <c r="W49" s="30">
        <f>IF(W39=0,0,VLOOKUP(W39,FAC_TOTALS_APTA!$A$4:$BR$126,$L49,FALSE))</f>
        <v>0</v>
      </c>
      <c r="X49" s="30">
        <f>IF(X39=0,0,VLOOKUP(X39,FAC_TOTALS_APTA!$A$4:$BR$126,$L49,FALSE))</f>
        <v>0</v>
      </c>
      <c r="Y49" s="30">
        <f>IF(Y39=0,0,VLOOKUP(Y39,FAC_TOTALS_APTA!$A$4:$BR$126,$L49,FALSE))</f>
        <v>0</v>
      </c>
      <c r="Z49" s="30">
        <f>IF(Z39=0,0,VLOOKUP(Z39,FAC_TOTALS_APTA!$A$4:$BR$126,$L49,FALSE))</f>
        <v>0</v>
      </c>
      <c r="AA49" s="30">
        <f>IF(AA39=0,0,VLOOKUP(AA39,FAC_TOTALS_APTA!$A$4:$BR$126,$L49,FALSE))</f>
        <v>0</v>
      </c>
      <c r="AB49" s="30">
        <f>IF(AB39=0,0,VLOOKUP(AB39,FAC_TOTALS_APTA!$A$4:$BR$126,$L49,FALSE))</f>
        <v>0</v>
      </c>
      <c r="AC49" s="33">
        <f t="shared" si="14"/>
        <v>147456.11020686492</v>
      </c>
      <c r="AD49" s="34">
        <f>AC49/G55</f>
        <v>3.2297040136081449E-3</v>
      </c>
      <c r="AE49" s="103"/>
    </row>
    <row r="50" spans="1:31" x14ac:dyDescent="0.25">
      <c r="B50" s="116" t="s">
        <v>47</v>
      </c>
      <c r="C50" s="117"/>
      <c r="D50" s="105" t="s">
        <v>28</v>
      </c>
      <c r="E50" s="56"/>
      <c r="F50" s="7">
        <f>MATCH($D50,FAC_TOTALS_APTA!$A$2:$BR$2,)</f>
        <v>22</v>
      </c>
      <c r="G50" s="35">
        <f>VLOOKUP(G39,FAC_TOTALS_APTA!$A$4:$BR$126,$F50,FALSE)</f>
        <v>3.5501668442365699</v>
      </c>
      <c r="H50" s="35">
        <f>VLOOKUP(H39,FAC_TOTALS_APTA!$A$4:$BR$126,$F50,FALSE)</f>
        <v>4.4248857901299896</v>
      </c>
      <c r="I50" s="31">
        <f t="shared" si="11"/>
        <v>0.24638812322678882</v>
      </c>
      <c r="J50" s="32" t="str">
        <f t="shared" si="12"/>
        <v/>
      </c>
      <c r="K50" s="32" t="str">
        <f t="shared" si="13"/>
        <v>JTW_HOME_PCT_FAC</v>
      </c>
      <c r="L50" s="7">
        <f>MATCH($K50,FAC_TOTALS_APTA!$A$2:$BP$2,)</f>
        <v>41</v>
      </c>
      <c r="M50" s="30">
        <f>IF(M39=0,0,VLOOKUP(M39,FAC_TOTALS_APTA!$A$4:$BR$126,$L50,FALSE))</f>
        <v>0</v>
      </c>
      <c r="N50" s="30">
        <f>IF(N39=0,0,VLOOKUP(N39,FAC_TOTALS_APTA!$A$4:$BR$126,$L50,FALSE))</f>
        <v>0</v>
      </c>
      <c r="O50" s="30">
        <f>IF(O39=0,0,VLOOKUP(O39,FAC_TOTALS_APTA!$A$4:$BR$126,$L50,FALSE))</f>
        <v>0</v>
      </c>
      <c r="P50" s="30">
        <f>IF(P39=0,0,VLOOKUP(P39,FAC_TOTALS_APTA!$A$4:$BR$126,$L50,FALSE))</f>
        <v>-30775.604193245101</v>
      </c>
      <c r="Q50" s="30">
        <f>IF(Q39=0,0,VLOOKUP(Q39,FAC_TOTALS_APTA!$A$4:$BR$126,$L50,FALSE))</f>
        <v>-182529.73863257101</v>
      </c>
      <c r="R50" s="30">
        <f>IF(R39=0,0,VLOOKUP(R39,FAC_TOTALS_APTA!$A$4:$BR$126,$L50,FALSE))</f>
        <v>17889.525762696001</v>
      </c>
      <c r="S50" s="30">
        <f>IF(S39=0,0,VLOOKUP(S39,FAC_TOTALS_APTA!$A$4:$BR$126,$L50,FALSE))</f>
        <v>-50150.416474674901</v>
      </c>
      <c r="T50" s="30">
        <f>IF(T39=0,0,VLOOKUP(T39,FAC_TOTALS_APTA!$A$4:$BR$126,$L50,FALSE))</f>
        <v>50566.280510106699</v>
      </c>
      <c r="U50" s="30">
        <f>IF(U39=0,0,VLOOKUP(U39,FAC_TOTALS_APTA!$A$4:$BR$126,$L50,FALSE))</f>
        <v>-57829.742771965997</v>
      </c>
      <c r="V50" s="30">
        <f>IF(V39=0,0,VLOOKUP(V39,FAC_TOTALS_APTA!$A$4:$BR$126,$L50,FALSE))</f>
        <v>-174575.48416183601</v>
      </c>
      <c r="W50" s="30">
        <f>IF(W39=0,0,VLOOKUP(W39,FAC_TOTALS_APTA!$A$4:$BR$126,$L50,FALSE))</f>
        <v>0</v>
      </c>
      <c r="X50" s="30">
        <f>IF(X39=0,0,VLOOKUP(X39,FAC_TOTALS_APTA!$A$4:$BR$126,$L50,FALSE))</f>
        <v>0</v>
      </c>
      <c r="Y50" s="30">
        <f>IF(Y39=0,0,VLOOKUP(Y39,FAC_TOTALS_APTA!$A$4:$BR$126,$L50,FALSE))</f>
        <v>0</v>
      </c>
      <c r="Z50" s="30">
        <f>IF(Z39=0,0,VLOOKUP(Z39,FAC_TOTALS_APTA!$A$4:$BR$126,$L50,FALSE))</f>
        <v>0</v>
      </c>
      <c r="AA50" s="30">
        <f>IF(AA39=0,0,VLOOKUP(AA39,FAC_TOTALS_APTA!$A$4:$BR$126,$L50,FALSE))</f>
        <v>0</v>
      </c>
      <c r="AB50" s="30">
        <f>IF(AB39=0,0,VLOOKUP(AB39,FAC_TOTALS_APTA!$A$4:$BR$126,$L50,FALSE))</f>
        <v>0</v>
      </c>
      <c r="AC50" s="33">
        <f t="shared" si="14"/>
        <v>-427405.17996149033</v>
      </c>
      <c r="AD50" s="34">
        <f>AC50/G55</f>
        <v>-9.3613769088442406E-3</v>
      </c>
      <c r="AE50" s="103"/>
    </row>
    <row r="51" spans="1:31" x14ac:dyDescent="0.25">
      <c r="B51" s="116" t="s">
        <v>63</v>
      </c>
      <c r="C51" s="117"/>
      <c r="D51" s="127" t="s">
        <v>69</v>
      </c>
      <c r="E51" s="56"/>
      <c r="F51" s="7">
        <f>MATCH($D51,FAC_TOTALS_APTA!$A$2:$BR$2,)</f>
        <v>28</v>
      </c>
      <c r="G51" s="35">
        <f>VLOOKUP(G39,FAC_TOTALS_APTA!$A$4:$BR$126,$F51,FALSE)</f>
        <v>0</v>
      </c>
      <c r="H51" s="35">
        <f>VLOOKUP(H39,FAC_TOTALS_APTA!$A$4:$BR$126,$F51,FALSE)</f>
        <v>0</v>
      </c>
      <c r="I51" s="31" t="str">
        <f t="shared" si="11"/>
        <v>-</v>
      </c>
      <c r="J51" s="32"/>
      <c r="K51" s="32" t="str">
        <f t="shared" si="13"/>
        <v>YEARS_SINCE_TNC_RAIL_MID_FAC</v>
      </c>
      <c r="L51" s="7">
        <f>MATCH($K51,FAC_TOTALS_APTA!$A$2:$BP$2,)</f>
        <v>47</v>
      </c>
      <c r="M51" s="30">
        <f>IF(M39=0,0,VLOOKUP(M39,FAC_TOTALS_APTA!$A$4:$BR$126,$L51,FALSE))</f>
        <v>0</v>
      </c>
      <c r="N51" s="30">
        <f>IF(N39=0,0,VLOOKUP(N39,FAC_TOTALS_APTA!$A$4:$BR$126,$L51,FALSE))</f>
        <v>0</v>
      </c>
      <c r="O51" s="30">
        <f>IF(O39=0,0,VLOOKUP(O39,FAC_TOTALS_APTA!$A$4:$BR$126,$L51,FALSE))</f>
        <v>0</v>
      </c>
      <c r="P51" s="30">
        <f>IF(P39=0,0,VLOOKUP(P39,FAC_TOTALS_APTA!$A$4:$BR$126,$L51,FALSE))</f>
        <v>0</v>
      </c>
      <c r="Q51" s="30">
        <f>IF(Q39=0,0,VLOOKUP(Q39,FAC_TOTALS_APTA!$A$4:$BR$126,$L51,FALSE))</f>
        <v>0</v>
      </c>
      <c r="R51" s="30">
        <f>IF(R39=0,0,VLOOKUP(R39,FAC_TOTALS_APTA!$A$4:$BR$126,$L51,FALSE))</f>
        <v>0</v>
      </c>
      <c r="S51" s="30">
        <f>IF(S39=0,0,VLOOKUP(S39,FAC_TOTALS_APTA!$A$4:$BR$126,$L51,FALSE))</f>
        <v>0</v>
      </c>
      <c r="T51" s="30">
        <f>IF(T39=0,0,VLOOKUP(T39,FAC_TOTALS_APTA!$A$4:$BR$126,$L51,FALSE))</f>
        <v>0</v>
      </c>
      <c r="U51" s="30">
        <f>IF(U39=0,0,VLOOKUP(U39,FAC_TOTALS_APTA!$A$4:$BR$126,$L51,FALSE))</f>
        <v>0</v>
      </c>
      <c r="V51" s="30">
        <f>IF(V39=0,0,VLOOKUP(V39,FAC_TOTALS_APTA!$A$4:$BR$126,$L51,FALSE))</f>
        <v>0</v>
      </c>
      <c r="W51" s="30">
        <f>IF(W39=0,0,VLOOKUP(W39,FAC_TOTALS_APTA!$A$4:$BR$126,$L51,FALSE))</f>
        <v>0</v>
      </c>
      <c r="X51" s="30">
        <f>IF(X39=0,0,VLOOKUP(X39,FAC_TOTALS_APTA!$A$4:$BR$126,$L51,FALSE))</f>
        <v>0</v>
      </c>
      <c r="Y51" s="30">
        <f>IF(Y39=0,0,VLOOKUP(Y39,FAC_TOTALS_APTA!$A$4:$BR$126,$L51,FALSE))</f>
        <v>0</v>
      </c>
      <c r="Z51" s="30">
        <f>IF(Z39=0,0,VLOOKUP(Z39,FAC_TOTALS_APTA!$A$4:$BR$126,$L51,FALSE))</f>
        <v>0</v>
      </c>
      <c r="AA51" s="30">
        <f>IF(AA39=0,0,VLOOKUP(AA39,FAC_TOTALS_APTA!$A$4:$BR$126,$L51,FALSE))</f>
        <v>0</v>
      </c>
      <c r="AB51" s="30">
        <f>IF(AB39=0,0,VLOOKUP(AB39,FAC_TOTALS_APTA!$A$4:$BR$126,$L51,FALSE))</f>
        <v>0</v>
      </c>
      <c r="AC51" s="33">
        <f t="shared" si="14"/>
        <v>0</v>
      </c>
      <c r="AD51" s="34">
        <f>AC51/G55</f>
        <v>0</v>
      </c>
      <c r="AE51" s="103"/>
    </row>
    <row r="52" spans="1:31" x14ac:dyDescent="0.25">
      <c r="B52" s="116" t="s">
        <v>64</v>
      </c>
      <c r="C52" s="117"/>
      <c r="D52" s="105" t="s">
        <v>43</v>
      </c>
      <c r="E52" s="56"/>
      <c r="F52" s="7">
        <f>MATCH($D52,FAC_TOTALS_APTA!$A$2:$BR$2,)</f>
        <v>29</v>
      </c>
      <c r="G52" s="35">
        <f>VLOOKUP(G39,FAC_TOTALS_APTA!$A$4:$BR$126,$F52,FALSE)</f>
        <v>0.31724360697922399</v>
      </c>
      <c r="H52" s="35">
        <f>VLOOKUP(H39,FAC_TOTALS_APTA!$A$4:$BR$126,$F52,FALSE)</f>
        <v>0.34080460599745599</v>
      </c>
      <c r="I52" s="31">
        <f t="shared" si="11"/>
        <v>7.4267844961726892E-2</v>
      </c>
      <c r="J52" s="32" t="str">
        <f t="shared" ref="J52:J53" si="15">IF(C52="Log","_log","")</f>
        <v/>
      </c>
      <c r="K52" s="32" t="str">
        <f t="shared" si="13"/>
        <v>BIKE_SHARE_FAC</v>
      </c>
      <c r="L52" s="7">
        <f>MATCH($K52,FAC_TOTALS_APTA!$A$2:$BP$2,)</f>
        <v>48</v>
      </c>
      <c r="M52" s="30">
        <f>IF(M39=0,0,VLOOKUP(M39,FAC_TOTALS_APTA!$A$4:$BR$126,$L52,FALSE))</f>
        <v>0</v>
      </c>
      <c r="N52" s="30">
        <f>IF(N39=0,0,VLOOKUP(N39,FAC_TOTALS_APTA!$A$4:$BR$126,$L52,FALSE))</f>
        <v>0</v>
      </c>
      <c r="O52" s="30">
        <f>IF(O39=0,0,VLOOKUP(O39,FAC_TOTALS_APTA!$A$4:$BR$126,$L52,FALSE))</f>
        <v>0</v>
      </c>
      <c r="P52" s="30">
        <f>IF(P39=0,0,VLOOKUP(P39,FAC_TOTALS_APTA!$A$4:$BR$126,$L52,FALSE))</f>
        <v>0</v>
      </c>
      <c r="Q52" s="30">
        <f>IF(Q39=0,0,VLOOKUP(Q39,FAC_TOTALS_APTA!$A$4:$BR$126,$L52,FALSE))</f>
        <v>0</v>
      </c>
      <c r="R52" s="30">
        <f>IF(R39=0,0,VLOOKUP(R39,FAC_TOTALS_APTA!$A$4:$BR$126,$L52,FALSE))</f>
        <v>0</v>
      </c>
      <c r="S52" s="30">
        <f>IF(S39=0,0,VLOOKUP(S39,FAC_TOTALS_APTA!$A$4:$BR$126,$L52,FALSE))</f>
        <v>0</v>
      </c>
      <c r="T52" s="30">
        <f>IF(T39=0,0,VLOOKUP(T39,FAC_TOTALS_APTA!$A$4:$BR$126,$L52,FALSE))</f>
        <v>0</v>
      </c>
      <c r="U52" s="30">
        <f>IF(U39=0,0,VLOOKUP(U39,FAC_TOTALS_APTA!$A$4:$BR$126,$L52,FALSE))</f>
        <v>0</v>
      </c>
      <c r="V52" s="30">
        <f>IF(V39=0,0,VLOOKUP(V39,FAC_TOTALS_APTA!$A$4:$BR$126,$L52,FALSE))</f>
        <v>-58048.673473257601</v>
      </c>
      <c r="W52" s="30">
        <f>IF(W39=0,0,VLOOKUP(W39,FAC_TOTALS_APTA!$A$4:$BR$126,$L52,FALSE))</f>
        <v>0</v>
      </c>
      <c r="X52" s="30">
        <f>IF(X39=0,0,VLOOKUP(X39,FAC_TOTALS_APTA!$A$4:$BR$126,$L52,FALSE))</f>
        <v>0</v>
      </c>
      <c r="Y52" s="30">
        <f>IF(Y39=0,0,VLOOKUP(Y39,FAC_TOTALS_APTA!$A$4:$BR$126,$L52,FALSE))</f>
        <v>0</v>
      </c>
      <c r="Z52" s="30">
        <f>IF(Z39=0,0,VLOOKUP(Z39,FAC_TOTALS_APTA!$A$4:$BR$126,$L52,FALSE))</f>
        <v>0</v>
      </c>
      <c r="AA52" s="30">
        <f>IF(AA39=0,0,VLOOKUP(AA39,FAC_TOTALS_APTA!$A$4:$BR$126,$L52,FALSE))</f>
        <v>0</v>
      </c>
      <c r="AB52" s="30">
        <f>IF(AB39=0,0,VLOOKUP(AB39,FAC_TOTALS_APTA!$A$4:$BR$126,$L52,FALSE))</f>
        <v>0</v>
      </c>
      <c r="AC52" s="33">
        <f t="shared" si="14"/>
        <v>-58048.673473257601</v>
      </c>
      <c r="AD52" s="34">
        <f>AC52/G55</f>
        <v>-1.2714293998274781E-3</v>
      </c>
      <c r="AE52" s="103"/>
    </row>
    <row r="53" spans="1:31" x14ac:dyDescent="0.25">
      <c r="B53" s="128" t="s">
        <v>65</v>
      </c>
      <c r="C53" s="129"/>
      <c r="D53" s="130" t="s">
        <v>44</v>
      </c>
      <c r="E53" s="57"/>
      <c r="F53" s="8">
        <f>MATCH($D53,FAC_TOTALS_APTA!$A$2:$BR$2,)</f>
        <v>30</v>
      </c>
      <c r="G53" s="36">
        <f>VLOOKUP(G39,FAC_TOTALS_APTA!$A$4:$BR$126,$F53,FALSE)</f>
        <v>0</v>
      </c>
      <c r="H53" s="36">
        <f>VLOOKUP(H39,FAC_TOTALS_APTA!$A$4:$BR$126,$F53,FALSE)</f>
        <v>0</v>
      </c>
      <c r="I53" s="37" t="str">
        <f t="shared" si="11"/>
        <v>-</v>
      </c>
      <c r="J53" s="38" t="str">
        <f t="shared" si="15"/>
        <v/>
      </c>
      <c r="K53" s="38" t="str">
        <f t="shared" si="13"/>
        <v>scooter_flag_FAC</v>
      </c>
      <c r="L53" s="8">
        <f>MATCH($K53,FAC_TOTALS_APTA!$A$2:$BP$2,)</f>
        <v>49</v>
      </c>
      <c r="M53" s="39">
        <f>IF(M39=0,0,VLOOKUP(M39,FAC_TOTALS_APTA!$A$4:$BR$126,$L53,FALSE))</f>
        <v>0</v>
      </c>
      <c r="N53" s="39">
        <f>IF(N39=0,0,VLOOKUP(N39,FAC_TOTALS_APTA!$A$4:$BR$126,$L53,FALSE))</f>
        <v>0</v>
      </c>
      <c r="O53" s="39">
        <f>IF(O39=0,0,VLOOKUP(O39,FAC_TOTALS_APTA!$A$4:$BR$126,$L53,FALSE))</f>
        <v>0</v>
      </c>
      <c r="P53" s="39">
        <f>IF(P39=0,0,VLOOKUP(P39,FAC_TOTALS_APTA!$A$4:$BR$126,$L53,FALSE))</f>
        <v>0</v>
      </c>
      <c r="Q53" s="39">
        <f>IF(Q39=0,0,VLOOKUP(Q39,FAC_TOTALS_APTA!$A$4:$BR$126,$L53,FALSE))</f>
        <v>0</v>
      </c>
      <c r="R53" s="39">
        <f>IF(R39=0,0,VLOOKUP(R39,FAC_TOTALS_APTA!$A$4:$BR$126,$L53,FALSE))</f>
        <v>0</v>
      </c>
      <c r="S53" s="39">
        <f>IF(S39=0,0,VLOOKUP(S39,FAC_TOTALS_APTA!$A$4:$BR$126,$L53,FALSE))</f>
        <v>0</v>
      </c>
      <c r="T53" s="39">
        <f>IF(T39=0,0,VLOOKUP(T39,FAC_TOTALS_APTA!$A$4:$BR$126,$L53,FALSE))</f>
        <v>0</v>
      </c>
      <c r="U53" s="39">
        <f>IF(U39=0,0,VLOOKUP(U39,FAC_TOTALS_APTA!$A$4:$BR$126,$L53,FALSE))</f>
        <v>0</v>
      </c>
      <c r="V53" s="39">
        <f>IF(V39=0,0,VLOOKUP(V39,FAC_TOTALS_APTA!$A$4:$BR$126,$L53,FALSE))</f>
        <v>0</v>
      </c>
      <c r="W53" s="39">
        <f>IF(W39=0,0,VLOOKUP(W39,FAC_TOTALS_APTA!$A$4:$BR$126,$L53,FALSE))</f>
        <v>0</v>
      </c>
      <c r="X53" s="39">
        <f>IF(X39=0,0,VLOOKUP(X39,FAC_TOTALS_APTA!$A$4:$BR$126,$L53,FALSE))</f>
        <v>0</v>
      </c>
      <c r="Y53" s="39">
        <f>IF(Y39=0,0,VLOOKUP(Y39,FAC_TOTALS_APTA!$A$4:$BR$126,$L53,FALSE))</f>
        <v>0</v>
      </c>
      <c r="Z53" s="39">
        <f>IF(Z39=0,0,VLOOKUP(Z39,FAC_TOTALS_APTA!$A$4:$BR$126,$L53,FALSE))</f>
        <v>0</v>
      </c>
      <c r="AA53" s="39">
        <f>IF(AA39=0,0,VLOOKUP(AA39,FAC_TOTALS_APTA!$A$4:$BR$126,$L53,FALSE))</f>
        <v>0</v>
      </c>
      <c r="AB53" s="39">
        <f>IF(AB39=0,0,VLOOKUP(AB39,FAC_TOTALS_APTA!$A$4:$BR$126,$L53,FALSE))</f>
        <v>0</v>
      </c>
      <c r="AC53" s="40">
        <f t="shared" si="14"/>
        <v>0</v>
      </c>
      <c r="AD53" s="41">
        <f>AC53/G55</f>
        <v>0</v>
      </c>
      <c r="AE53" s="103"/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46"/>
      <c r="H54" s="46"/>
      <c r="I54" s="47"/>
      <c r="J54" s="48"/>
      <c r="K54" s="48" t="str">
        <f t="shared" si="13"/>
        <v>New_Reporter_FAC</v>
      </c>
      <c r="L54" s="45">
        <f>MATCH($K54,FAC_TOTALS_APTA!$A$2:$BP$2,)</f>
        <v>53</v>
      </c>
      <c r="M54" s="46">
        <f>IF(M39=0,0,VLOOKUP(M39,FAC_TOTALS_APTA!$A$4:$BR$126,$L54,FALSE))</f>
        <v>459964</v>
      </c>
      <c r="N54" s="46">
        <f>IF(N39=0,0,VLOOKUP(N39,FAC_TOTALS_APTA!$A$4:$BR$126,$L54,FALSE))</f>
        <v>0</v>
      </c>
      <c r="O54" s="46">
        <f>IF(O39=0,0,VLOOKUP(O39,FAC_TOTALS_APTA!$A$4:$BR$126,$L54,FALSE))</f>
        <v>0</v>
      </c>
      <c r="P54" s="46">
        <f>IF(P39=0,0,VLOOKUP(P39,FAC_TOTALS_APTA!$A$4:$BR$126,$L54,FALSE))</f>
        <v>0</v>
      </c>
      <c r="Q54" s="46">
        <f>IF(Q39=0,0,VLOOKUP(Q39,FAC_TOTALS_APTA!$A$4:$BR$126,$L54,FALSE))</f>
        <v>1675486</v>
      </c>
      <c r="R54" s="46">
        <f>IF(R39=0,0,VLOOKUP(R39,FAC_TOTALS_APTA!$A$4:$BR$126,$L54,FALSE))</f>
        <v>4486638.9999999898</v>
      </c>
      <c r="S54" s="46">
        <f>IF(S39=0,0,VLOOKUP(S39,FAC_TOTALS_APTA!$A$4:$BR$126,$L54,FALSE))</f>
        <v>0</v>
      </c>
      <c r="T54" s="46">
        <f>IF(T39=0,0,VLOOKUP(T39,FAC_TOTALS_APTA!$A$4:$BR$126,$L54,FALSE))</f>
        <v>1165687</v>
      </c>
      <c r="U54" s="46">
        <f>IF(U39=0,0,VLOOKUP(U39,FAC_TOTALS_APTA!$A$4:$BR$126,$L54,FALSE))</f>
        <v>469328</v>
      </c>
      <c r="V54" s="46">
        <f>IF(V39=0,0,VLOOKUP(V39,FAC_TOTALS_APTA!$A$4:$BR$126,$L54,FALSE))</f>
        <v>1651310</v>
      </c>
      <c r="W54" s="46">
        <f>IF(W39=0,0,VLOOKUP(W39,FAC_TOTALS_APTA!$A$4:$BR$126,$L54,FALSE))</f>
        <v>0</v>
      </c>
      <c r="X54" s="46">
        <f>IF(X39=0,0,VLOOKUP(X39,FAC_TOTALS_APTA!$A$4:$BR$126,$L54,FALSE))</f>
        <v>0</v>
      </c>
      <c r="Y54" s="46">
        <f>IF(Y39=0,0,VLOOKUP(Y39,FAC_TOTALS_APTA!$A$4:$BR$126,$L54,FALSE))</f>
        <v>0</v>
      </c>
      <c r="Z54" s="46">
        <f>IF(Z39=0,0,VLOOKUP(Z39,FAC_TOTALS_APTA!$A$4:$BR$126,$L54,FALSE))</f>
        <v>0</v>
      </c>
      <c r="AA54" s="46">
        <f>IF(AA39=0,0,VLOOKUP(AA39,FAC_TOTALS_APTA!$A$4:$BR$126,$L54,FALSE))</f>
        <v>0</v>
      </c>
      <c r="AB54" s="46">
        <f>IF(AB39=0,0,VLOOKUP(AB39,FAC_TOTALS_APTA!$A$4:$BR$126,$L54,FALSE))</f>
        <v>0</v>
      </c>
      <c r="AC54" s="49">
        <f>SUM(M54:AB54)</f>
        <v>9908413.9999999888</v>
      </c>
      <c r="AD54" s="50">
        <f>AC54/G56</f>
        <v>0.21035402559660377</v>
      </c>
      <c r="AE54" s="103"/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MATCH($D55,FAC_TOTALS_APTA!$A$2:$BP$2,)</f>
        <v>10</v>
      </c>
      <c r="G55" s="111">
        <f>VLOOKUP(G39,FAC_TOTALS_APTA!$A$4:$BR$126,$F55,FALSE)</f>
        <v>45656230.287843198</v>
      </c>
      <c r="H55" s="111">
        <f>VLOOKUP(H39,FAC_TOTALS_APTA!$A$4:$BP$126,$F55,FALSE)</f>
        <v>81044618.4647955</v>
      </c>
      <c r="I55" s="113">
        <f t="shared" ref="I55" si="16">H55/G55-1</f>
        <v>0.77510534605777792</v>
      </c>
      <c r="J55" s="32"/>
      <c r="K55" s="32"/>
      <c r="L55" s="7"/>
      <c r="M55" s="30">
        <f t="shared" ref="M55:AB55" si="17">SUM(M41:M48)</f>
        <v>4740648.1156025706</v>
      </c>
      <c r="N55" s="30">
        <f t="shared" si="17"/>
        <v>2479458.4710185938</v>
      </c>
      <c r="O55" s="30">
        <f t="shared" si="17"/>
        <v>3285412.0937427999</v>
      </c>
      <c r="P55" s="30">
        <f t="shared" si="17"/>
        <v>3392793.0868564933</v>
      </c>
      <c r="Q55" s="30">
        <f t="shared" si="17"/>
        <v>1452735.9576354211</v>
      </c>
      <c r="R55" s="30">
        <f t="shared" si="17"/>
        <v>5461131.0105809569</v>
      </c>
      <c r="S55" s="30">
        <f t="shared" si="17"/>
        <v>-6953187.6223926265</v>
      </c>
      <c r="T55" s="30">
        <f t="shared" si="17"/>
        <v>445760.34390057612</v>
      </c>
      <c r="U55" s="30">
        <f t="shared" si="17"/>
        <v>3883582.6449529165</v>
      </c>
      <c r="V55" s="30">
        <f t="shared" si="17"/>
        <v>3218848.5567371552</v>
      </c>
      <c r="W55" s="30">
        <f t="shared" si="17"/>
        <v>0</v>
      </c>
      <c r="X55" s="30">
        <f t="shared" si="17"/>
        <v>0</v>
      </c>
      <c r="Y55" s="30">
        <f t="shared" si="17"/>
        <v>0</v>
      </c>
      <c r="Z55" s="30">
        <f t="shared" si="17"/>
        <v>0</v>
      </c>
      <c r="AA55" s="30">
        <f t="shared" si="17"/>
        <v>0</v>
      </c>
      <c r="AB55" s="30">
        <f t="shared" si="17"/>
        <v>0</v>
      </c>
      <c r="AC55" s="33">
        <f>H55-G55</f>
        <v>35388388.176952302</v>
      </c>
      <c r="AD55" s="34">
        <f>I55</f>
        <v>0.77510534605777792</v>
      </c>
      <c r="AE55" s="107"/>
    </row>
    <row r="56" spans="1:31" ht="13.5" thickBot="1" x14ac:dyDescent="0.3">
      <c r="B56" s="10" t="s">
        <v>50</v>
      </c>
      <c r="C56" s="24"/>
      <c r="D56" s="24" t="s">
        <v>4</v>
      </c>
      <c r="E56" s="24"/>
      <c r="F56" s="24">
        <f>MATCH($D56,FAC_TOTALS_APTA!$A$2:$BP$2,)</f>
        <v>8</v>
      </c>
      <c r="G56" s="112">
        <f>VLOOKUP(G39,FAC_TOTALS_APTA!$A$4:$BP$126,$F56,FALSE)</f>
        <v>47103514.999999903</v>
      </c>
      <c r="H56" s="112">
        <f>VLOOKUP(H39,FAC_TOTALS_APTA!$A$4:$BP$126,$F56,FALSE)</f>
        <v>81673687</v>
      </c>
      <c r="I56" s="114">
        <f t="shared" ref="I56" si="18">H56/G56-1</f>
        <v>0.73391915656400952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34570172.000000097</v>
      </c>
      <c r="AD56" s="53">
        <f>I56</f>
        <v>0.73391915656400952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-4.1186189493768399E-2</v>
      </c>
    </row>
    <row r="58" spans="1:31" ht="13.5" thickTop="1" x14ac:dyDescent="0.25"/>
    <row r="59" spans="1:31" s="11" customFormat="1" x14ac:dyDescent="0.25">
      <c r="B59" s="79" t="s">
        <v>25</v>
      </c>
      <c r="C59" s="77"/>
      <c r="E59" s="77"/>
      <c r="F59" s="77"/>
      <c r="G59" s="77"/>
      <c r="H59" s="77"/>
      <c r="I59" s="78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</row>
    <row r="60" spans="1:31" x14ac:dyDescent="0.25">
      <c r="B60" s="75" t="s">
        <v>16</v>
      </c>
      <c r="C60" s="76" t="s">
        <v>17</v>
      </c>
      <c r="D60" s="11"/>
      <c r="E60" s="77"/>
      <c r="F60" s="77"/>
      <c r="G60" s="77"/>
      <c r="H60" s="77"/>
      <c r="I60" s="78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</row>
    <row r="61" spans="1:31" x14ac:dyDescent="0.25">
      <c r="B61" s="75"/>
      <c r="C61" s="76"/>
      <c r="D61" s="11"/>
      <c r="E61" s="77"/>
      <c r="F61" s="77"/>
      <c r="G61" s="77"/>
      <c r="H61" s="77"/>
      <c r="I61" s="7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</row>
    <row r="62" spans="1:31" x14ac:dyDescent="0.25">
      <c r="B62" s="79" t="s">
        <v>15</v>
      </c>
      <c r="C62" s="80">
        <v>1</v>
      </c>
      <c r="D62" s="11"/>
      <c r="E62" s="77"/>
      <c r="F62" s="77"/>
      <c r="G62" s="77"/>
      <c r="H62" s="77"/>
      <c r="I62" s="78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</row>
    <row r="63" spans="1:31" ht="13.5" thickBot="1" x14ac:dyDescent="0.3">
      <c r="B63" s="81" t="s">
        <v>34</v>
      </c>
      <c r="C63" s="82">
        <v>3</v>
      </c>
      <c r="D63" s="2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</row>
    <row r="64" spans="1:31" ht="13.5" thickTop="1" x14ac:dyDescent="0.25">
      <c r="B64" s="75"/>
      <c r="C64" s="77"/>
      <c r="D64" s="63"/>
      <c r="E64" s="77"/>
      <c r="F64" s="77"/>
      <c r="G64" s="172" t="s">
        <v>51</v>
      </c>
      <c r="H64" s="172"/>
      <c r="I64" s="172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172" t="s">
        <v>55</v>
      </c>
      <c r="AD64" s="172"/>
    </row>
    <row r="65" spans="2:33" x14ac:dyDescent="0.25">
      <c r="B65" s="85" t="s">
        <v>18</v>
      </c>
      <c r="C65" s="86" t="s">
        <v>19</v>
      </c>
      <c r="D65" s="8" t="s">
        <v>20</v>
      </c>
      <c r="E65" s="87"/>
      <c r="F65" s="87"/>
      <c r="G65" s="86">
        <f>$C$1</f>
        <v>2002</v>
      </c>
      <c r="H65" s="86">
        <f>$C$2</f>
        <v>2012</v>
      </c>
      <c r="I65" s="86" t="s">
        <v>22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 t="s">
        <v>24</v>
      </c>
      <c r="AD65" s="86" t="s">
        <v>22</v>
      </c>
    </row>
    <row r="66" spans="2:33" ht="14.1" hidden="1" customHeight="1" x14ac:dyDescent="0.25">
      <c r="B66" s="75"/>
      <c r="C66" s="78"/>
      <c r="D66" s="7"/>
      <c r="E66" s="77"/>
      <c r="F66" s="77"/>
      <c r="G66" s="77"/>
      <c r="H66" s="77"/>
      <c r="I66" s="78"/>
      <c r="J66" s="77"/>
      <c r="K66" s="77"/>
      <c r="L66" s="77"/>
      <c r="M66" s="77">
        <v>1</v>
      </c>
      <c r="N66" s="77">
        <v>2</v>
      </c>
      <c r="O66" s="77">
        <v>3</v>
      </c>
      <c r="P66" s="77">
        <v>4</v>
      </c>
      <c r="Q66" s="77">
        <v>5</v>
      </c>
      <c r="R66" s="77">
        <v>6</v>
      </c>
      <c r="S66" s="77">
        <v>7</v>
      </c>
      <c r="T66" s="77">
        <v>8</v>
      </c>
      <c r="U66" s="77">
        <v>9</v>
      </c>
      <c r="V66" s="77">
        <v>10</v>
      </c>
      <c r="W66" s="77">
        <v>11</v>
      </c>
      <c r="X66" s="77">
        <v>12</v>
      </c>
      <c r="Y66" s="77">
        <v>13</v>
      </c>
      <c r="Z66" s="77">
        <v>14</v>
      </c>
      <c r="AA66" s="77">
        <v>15</v>
      </c>
      <c r="AB66" s="77">
        <v>16</v>
      </c>
      <c r="AC66" s="77"/>
      <c r="AD66" s="77"/>
    </row>
    <row r="67" spans="2:33" ht="14.1" hidden="1" customHeight="1" x14ac:dyDescent="0.25">
      <c r="B67" s="75"/>
      <c r="C67" s="78"/>
      <c r="D67" s="7"/>
      <c r="E67" s="77"/>
      <c r="F67" s="77"/>
      <c r="G67" s="77" t="str">
        <f>CONCATENATE($C62,"_",$C63,"_",G65)</f>
        <v>1_3_2002</v>
      </c>
      <c r="H67" s="77" t="str">
        <f>CONCATENATE($C62,"_",$C63,"_",H65)</f>
        <v>1_3_2012</v>
      </c>
      <c r="I67" s="78"/>
      <c r="J67" s="77"/>
      <c r="K67" s="77"/>
      <c r="L67" s="77"/>
      <c r="M67" s="77" t="str">
        <f>IF($G65+M66&gt;$H65,0,CONCATENATE($C62,"_",$C63,"_",$G65+M66))</f>
        <v>1_3_2003</v>
      </c>
      <c r="N67" s="77" t="str">
        <f t="shared" ref="N67:AB67" si="19">IF($G65+N66&gt;$H65,0,CONCATENATE($C62,"_",$C63,"_",$G65+N66))</f>
        <v>1_3_2004</v>
      </c>
      <c r="O67" s="77" t="str">
        <f t="shared" si="19"/>
        <v>1_3_2005</v>
      </c>
      <c r="P67" s="77" t="str">
        <f t="shared" si="19"/>
        <v>1_3_2006</v>
      </c>
      <c r="Q67" s="77" t="str">
        <f t="shared" si="19"/>
        <v>1_3_2007</v>
      </c>
      <c r="R67" s="77" t="str">
        <f t="shared" si="19"/>
        <v>1_3_2008</v>
      </c>
      <c r="S67" s="77" t="str">
        <f t="shared" si="19"/>
        <v>1_3_2009</v>
      </c>
      <c r="T67" s="77" t="str">
        <f t="shared" si="19"/>
        <v>1_3_2010</v>
      </c>
      <c r="U67" s="77" t="str">
        <f t="shared" si="19"/>
        <v>1_3_2011</v>
      </c>
      <c r="V67" s="77" t="str">
        <f t="shared" si="19"/>
        <v>1_3_2012</v>
      </c>
      <c r="W67" s="77">
        <f t="shared" si="19"/>
        <v>0</v>
      </c>
      <c r="X67" s="77">
        <f t="shared" si="19"/>
        <v>0</v>
      </c>
      <c r="Y67" s="77">
        <f t="shared" si="19"/>
        <v>0</v>
      </c>
      <c r="Z67" s="77">
        <f t="shared" si="19"/>
        <v>0</v>
      </c>
      <c r="AA67" s="77">
        <f t="shared" si="19"/>
        <v>0</v>
      </c>
      <c r="AB67" s="77">
        <f t="shared" si="19"/>
        <v>0</v>
      </c>
      <c r="AC67" s="77"/>
      <c r="AD67" s="77"/>
    </row>
    <row r="68" spans="2:33" ht="14.1" hidden="1" customHeight="1" x14ac:dyDescent="0.25">
      <c r="B68" s="75"/>
      <c r="C68" s="78"/>
      <c r="D68" s="7"/>
      <c r="E68" s="77"/>
      <c r="F68" s="77" t="s">
        <v>23</v>
      </c>
      <c r="G68" s="88"/>
      <c r="H68" s="88"/>
      <c r="I68" s="78"/>
      <c r="J68" s="77"/>
      <c r="K68" s="77"/>
      <c r="L68" s="77" t="s">
        <v>23</v>
      </c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</row>
    <row r="69" spans="2:33" x14ac:dyDescent="0.25">
      <c r="B69" s="116" t="s">
        <v>31</v>
      </c>
      <c r="C69" s="117" t="s">
        <v>21</v>
      </c>
      <c r="D69" s="105" t="s">
        <v>95</v>
      </c>
      <c r="E69" s="89"/>
      <c r="F69" s="77">
        <f>MATCH($D69,FAC_TOTALS_APTA!$A$2:$BR$2,)</f>
        <v>13</v>
      </c>
      <c r="G69" s="88" t="e">
        <f>VLOOKUP(G67,FAC_TOTALS_APTA!$A$4:$BR$126,$F69,FALSE)</f>
        <v>#N/A</v>
      </c>
      <c r="H69" s="88" t="e">
        <f>VLOOKUP(H67,FAC_TOTALS_APTA!$A$4:$BR$126,$F69,FALSE)</f>
        <v>#N/A</v>
      </c>
      <c r="I69" s="90" t="str">
        <f>IFERROR(H69/G69-1,"-")</f>
        <v>-</v>
      </c>
      <c r="J69" s="91" t="str">
        <f>IF(C69="Log","_log","")</f>
        <v>_log</v>
      </c>
      <c r="K69" s="91" t="str">
        <f>CONCATENATE(D69,J69,"_FAC")</f>
        <v>VRM_ADJ_MIDLOW_log_FAC</v>
      </c>
      <c r="L69" s="77">
        <f>MATCH($K69,FAC_TOTALS_APTA!$A$2:$BP$2,)</f>
        <v>32</v>
      </c>
      <c r="M69" s="88" t="e">
        <f>IF(M67=0,0,VLOOKUP(M67,FAC_TOTALS_APTA!$A$4:$BR$126,$L69,FALSE))</f>
        <v>#N/A</v>
      </c>
      <c r="N69" s="88" t="e">
        <f>IF(N67=0,0,VLOOKUP(N67,FAC_TOTALS_APTA!$A$4:$BR$126,$L69,FALSE))</f>
        <v>#N/A</v>
      </c>
      <c r="O69" s="88" t="e">
        <f>IF(O67=0,0,VLOOKUP(O67,FAC_TOTALS_APTA!$A$4:$BR$126,$L69,FALSE))</f>
        <v>#N/A</v>
      </c>
      <c r="P69" s="88" t="e">
        <f>IF(P67=0,0,VLOOKUP(P67,FAC_TOTALS_APTA!$A$4:$BR$126,$L69,FALSE))</f>
        <v>#N/A</v>
      </c>
      <c r="Q69" s="88" t="e">
        <f>IF(Q67=0,0,VLOOKUP(Q67,FAC_TOTALS_APTA!$A$4:$BR$126,$L69,FALSE))</f>
        <v>#N/A</v>
      </c>
      <c r="R69" s="88" t="e">
        <f>IF(R67=0,0,VLOOKUP(R67,FAC_TOTALS_APTA!$A$4:$BR$126,$L69,FALSE))</f>
        <v>#N/A</v>
      </c>
      <c r="S69" s="88" t="e">
        <f>IF(S67=0,0,VLOOKUP(S67,FAC_TOTALS_APTA!$A$4:$BR$126,$L69,FALSE))</f>
        <v>#N/A</v>
      </c>
      <c r="T69" s="88" t="e">
        <f>IF(T67=0,0,VLOOKUP(T67,FAC_TOTALS_APTA!$A$4:$BR$126,$L69,FALSE))</f>
        <v>#N/A</v>
      </c>
      <c r="U69" s="88" t="e">
        <f>IF(U67=0,0,VLOOKUP(U67,FAC_TOTALS_APTA!$A$4:$BR$126,$L69,FALSE))</f>
        <v>#N/A</v>
      </c>
      <c r="V69" s="88" t="e">
        <f>IF(V67=0,0,VLOOKUP(V67,FAC_TOTALS_APTA!$A$4:$BR$126,$L69,FALSE))</f>
        <v>#N/A</v>
      </c>
      <c r="W69" s="88">
        <f>IF(W67=0,0,VLOOKUP(W67,FAC_TOTALS_APTA!$A$4:$BR$126,$L69,FALSE))</f>
        <v>0</v>
      </c>
      <c r="X69" s="88">
        <f>IF(X67=0,0,VLOOKUP(X67,FAC_TOTALS_APTA!$A$4:$BR$126,$L69,FALSE))</f>
        <v>0</v>
      </c>
      <c r="Y69" s="88">
        <f>IF(Y67=0,0,VLOOKUP(Y67,FAC_TOTALS_APTA!$A$4:$BR$126,$L69,FALSE))</f>
        <v>0</v>
      </c>
      <c r="Z69" s="88">
        <f>IF(Z67=0,0,VLOOKUP(Z67,FAC_TOTALS_APTA!$A$4:$BR$126,$L69,FALSE))</f>
        <v>0</v>
      </c>
      <c r="AA69" s="88">
        <f>IF(AA67=0,0,VLOOKUP(AA67,FAC_TOTALS_APTA!$A$4:$BR$126,$L69,FALSE))</f>
        <v>0</v>
      </c>
      <c r="AB69" s="88">
        <f>IF(AB67=0,0,VLOOKUP(AB67,FAC_TOTALS_APTA!$A$4:$BR$126,$L69,FALSE))</f>
        <v>0</v>
      </c>
      <c r="AC69" s="92" t="e">
        <f>SUM(M69:AB69)</f>
        <v>#N/A</v>
      </c>
      <c r="AD69" s="93" t="e">
        <f>AC69/G83</f>
        <v>#N/A</v>
      </c>
    </row>
    <row r="70" spans="2:33" x14ac:dyDescent="0.25">
      <c r="B70" s="116" t="s">
        <v>52</v>
      </c>
      <c r="C70" s="117" t="s">
        <v>21</v>
      </c>
      <c r="D70" s="105" t="s">
        <v>79</v>
      </c>
      <c r="E70" s="89"/>
      <c r="F70" s="77">
        <f>MATCH($D70,FAC_TOTALS_APTA!$A$2:$BR$2,)</f>
        <v>15</v>
      </c>
      <c r="G70" s="94" t="e">
        <f>VLOOKUP(G67,FAC_TOTALS_APTA!$A$4:$BR$126,$F70,FALSE)</f>
        <v>#N/A</v>
      </c>
      <c r="H70" s="94" t="e">
        <f>VLOOKUP(H67,FAC_TOTALS_APTA!$A$4:$BR$126,$F70,FALSE)</f>
        <v>#N/A</v>
      </c>
      <c r="I70" s="90" t="str">
        <f t="shared" ref="I70:I81" si="20">IFERROR(H70/G70-1,"-")</f>
        <v>-</v>
      </c>
      <c r="J70" s="91" t="str">
        <f t="shared" ref="J70:J78" si="21">IF(C70="Log","_log","")</f>
        <v>_log</v>
      </c>
      <c r="K70" s="91" t="str">
        <f t="shared" ref="K70:K82" si="22">CONCATENATE(D70,J70,"_FAC")</f>
        <v>FARE_per_UPT_cleaned_2018_MIDLOW_log_FAC</v>
      </c>
      <c r="L70" s="77">
        <f>MATCH($K70,FAC_TOTALS_APTA!$A$2:$BP$2,)</f>
        <v>34</v>
      </c>
      <c r="M70" s="88" t="e">
        <f>IF(M67=0,0,VLOOKUP(M67,FAC_TOTALS_APTA!$A$4:$BR$126,$L70,FALSE))</f>
        <v>#N/A</v>
      </c>
      <c r="N70" s="88" t="e">
        <f>IF(N67=0,0,VLOOKUP(N67,FAC_TOTALS_APTA!$A$4:$BR$126,$L70,FALSE))</f>
        <v>#N/A</v>
      </c>
      <c r="O70" s="88" t="e">
        <f>IF(O67=0,0,VLOOKUP(O67,FAC_TOTALS_APTA!$A$4:$BR$126,$L70,FALSE))</f>
        <v>#N/A</v>
      </c>
      <c r="P70" s="88" t="e">
        <f>IF(P67=0,0,VLOOKUP(P67,FAC_TOTALS_APTA!$A$4:$BR$126,$L70,FALSE))</f>
        <v>#N/A</v>
      </c>
      <c r="Q70" s="88" t="e">
        <f>IF(Q67=0,0,VLOOKUP(Q67,FAC_TOTALS_APTA!$A$4:$BR$126,$L70,FALSE))</f>
        <v>#N/A</v>
      </c>
      <c r="R70" s="88" t="e">
        <f>IF(R67=0,0,VLOOKUP(R67,FAC_TOTALS_APTA!$A$4:$BR$126,$L70,FALSE))</f>
        <v>#N/A</v>
      </c>
      <c r="S70" s="88" t="e">
        <f>IF(S67=0,0,VLOOKUP(S67,FAC_TOTALS_APTA!$A$4:$BR$126,$L70,FALSE))</f>
        <v>#N/A</v>
      </c>
      <c r="T70" s="88" t="e">
        <f>IF(T67=0,0,VLOOKUP(T67,FAC_TOTALS_APTA!$A$4:$BR$126,$L70,FALSE))</f>
        <v>#N/A</v>
      </c>
      <c r="U70" s="88" t="e">
        <f>IF(U67=0,0,VLOOKUP(U67,FAC_TOTALS_APTA!$A$4:$BR$126,$L70,FALSE))</f>
        <v>#N/A</v>
      </c>
      <c r="V70" s="88" t="e">
        <f>IF(V67=0,0,VLOOKUP(V67,FAC_TOTALS_APTA!$A$4:$BR$126,$L70,FALSE))</f>
        <v>#N/A</v>
      </c>
      <c r="W70" s="88">
        <f>IF(W67=0,0,VLOOKUP(W67,FAC_TOTALS_APTA!$A$4:$BR$126,$L70,FALSE))</f>
        <v>0</v>
      </c>
      <c r="X70" s="88">
        <f>IF(X67=0,0,VLOOKUP(X67,FAC_TOTALS_APTA!$A$4:$BR$126,$L70,FALSE))</f>
        <v>0</v>
      </c>
      <c r="Y70" s="88">
        <f>IF(Y67=0,0,VLOOKUP(Y67,FAC_TOTALS_APTA!$A$4:$BR$126,$L70,FALSE))</f>
        <v>0</v>
      </c>
      <c r="Z70" s="88">
        <f>IF(Z67=0,0,VLOOKUP(Z67,FAC_TOTALS_APTA!$A$4:$BR$126,$L70,FALSE))</f>
        <v>0</v>
      </c>
      <c r="AA70" s="88">
        <f>IF(AA67=0,0,VLOOKUP(AA67,FAC_TOTALS_APTA!$A$4:$BR$126,$L70,FALSE))</f>
        <v>0</v>
      </c>
      <c r="AB70" s="88">
        <f>IF(AB67=0,0,VLOOKUP(AB67,FAC_TOTALS_APTA!$A$4:$BR$126,$L70,FALSE))</f>
        <v>0</v>
      </c>
      <c r="AC70" s="92" t="e">
        <f t="shared" ref="AC70:AC81" si="23">SUM(M70:AB70)</f>
        <v>#N/A</v>
      </c>
      <c r="AD70" s="93" t="e">
        <f>AC70/G83</f>
        <v>#N/A</v>
      </c>
    </row>
    <row r="71" spans="2:33" x14ac:dyDescent="0.25">
      <c r="B71" s="116" t="s">
        <v>90</v>
      </c>
      <c r="C71" s="117"/>
      <c r="D71" s="105" t="s">
        <v>81</v>
      </c>
      <c r="E71" s="119"/>
      <c r="F71" s="105">
        <f>MATCH($D71,FAC_TOTALS_APTA!$A$2:$BR$2,)</f>
        <v>24</v>
      </c>
      <c r="G71" s="118" t="e">
        <f>VLOOKUP(G67,FAC_TOTALS_APTA!$A$4:$BR$126,$F71,FALSE)</f>
        <v>#N/A</v>
      </c>
      <c r="H71" s="118" t="e">
        <f>VLOOKUP(H67,FAC_TOTALS_APTA!$A$4:$BR$126,$F71,FALSE)</f>
        <v>#N/A</v>
      </c>
      <c r="I71" s="120" t="str">
        <f>IFERROR(H71/G71-1,"-")</f>
        <v>-</v>
      </c>
      <c r="J71" s="121" t="str">
        <f t="shared" si="21"/>
        <v/>
      </c>
      <c r="K71" s="121" t="str">
        <f t="shared" si="22"/>
        <v>RESTRUCTURE_FAC</v>
      </c>
      <c r="L71" s="105">
        <f>MATCH($K71,FAC_TOTALS_APTA!$A$2:$BP$2,)</f>
        <v>43</v>
      </c>
      <c r="M71" s="118" t="e">
        <f>IF(M67=0,0,VLOOKUP(M67,FAC_TOTALS_APTA!$A$4:$BR$126,$L71,FALSE))</f>
        <v>#N/A</v>
      </c>
      <c r="N71" s="118" t="e">
        <f>IF(N67=0,0,VLOOKUP(N67,FAC_TOTALS_APTA!$A$4:$BR$126,$L71,FALSE))</f>
        <v>#N/A</v>
      </c>
      <c r="O71" s="118" t="e">
        <f>IF(O67=0,0,VLOOKUP(O67,FAC_TOTALS_APTA!$A$4:$BR$126,$L71,FALSE))</f>
        <v>#N/A</v>
      </c>
      <c r="P71" s="118" t="e">
        <f>IF(P67=0,0,VLOOKUP(P67,FAC_TOTALS_APTA!$A$4:$BR$126,$L71,FALSE))</f>
        <v>#N/A</v>
      </c>
      <c r="Q71" s="118" t="e">
        <f>IF(Q67=0,0,VLOOKUP(Q67,FAC_TOTALS_APTA!$A$4:$BR$126,$L71,FALSE))</f>
        <v>#N/A</v>
      </c>
      <c r="R71" s="118" t="e">
        <f>IF(R67=0,0,VLOOKUP(R67,FAC_TOTALS_APTA!$A$4:$BR$126,$L71,FALSE))</f>
        <v>#N/A</v>
      </c>
      <c r="S71" s="118" t="e">
        <f>IF(S67=0,0,VLOOKUP(S67,FAC_TOTALS_APTA!$A$4:$BR$126,$L71,FALSE))</f>
        <v>#N/A</v>
      </c>
      <c r="T71" s="118" t="e">
        <f>IF(T67=0,0,VLOOKUP(T67,FAC_TOTALS_APTA!$A$4:$BR$126,$L71,FALSE))</f>
        <v>#N/A</v>
      </c>
      <c r="U71" s="118" t="e">
        <f>IF(U67=0,0,VLOOKUP(U67,FAC_TOTALS_APTA!$A$4:$BR$126,$L71,FALSE))</f>
        <v>#N/A</v>
      </c>
      <c r="V71" s="118" t="e">
        <f>IF(V67=0,0,VLOOKUP(V67,FAC_TOTALS_APTA!$A$4:$BR$126,$L71,FALSE))</f>
        <v>#N/A</v>
      </c>
      <c r="W71" s="118">
        <f>IF(W67=0,0,VLOOKUP(W67,FAC_TOTALS_APTA!$A$4:$BR$126,$L71,FALSE))</f>
        <v>0</v>
      </c>
      <c r="X71" s="118">
        <f>IF(X67=0,0,VLOOKUP(X67,FAC_TOTALS_APTA!$A$4:$BR$126,$L71,FALSE))</f>
        <v>0</v>
      </c>
      <c r="Y71" s="118">
        <f>IF(Y67=0,0,VLOOKUP(Y67,FAC_TOTALS_APTA!$A$4:$BR$126,$L71,FALSE))</f>
        <v>0</v>
      </c>
      <c r="Z71" s="118">
        <f>IF(Z67=0,0,VLOOKUP(Z67,FAC_TOTALS_APTA!$A$4:$BR$126,$L71,FALSE))</f>
        <v>0</v>
      </c>
      <c r="AA71" s="118">
        <f>IF(AA67=0,0,VLOOKUP(AA67,FAC_TOTALS_APTA!$A$4:$BR$126,$L71,FALSE))</f>
        <v>0</v>
      </c>
      <c r="AB71" s="118">
        <f>IF(AB67=0,0,VLOOKUP(AB67,FAC_TOTALS_APTA!$A$4:$BR$126,$L71,FALSE))</f>
        <v>0</v>
      </c>
      <c r="AC71" s="122" t="e">
        <f t="shared" si="23"/>
        <v>#N/A</v>
      </c>
      <c r="AD71" s="123" t="e">
        <f>AC71/G84</f>
        <v>#N/A</v>
      </c>
    </row>
    <row r="72" spans="2:33" x14ac:dyDescent="0.25">
      <c r="B72" s="116" t="s">
        <v>93</v>
      </c>
      <c r="C72" s="117"/>
      <c r="D72" s="105" t="s">
        <v>80</v>
      </c>
      <c r="E72" s="119"/>
      <c r="F72" s="105">
        <f>MATCH($D72,FAC_TOTALS_APTA!$A$2:$BR$2,)</f>
        <v>23</v>
      </c>
      <c r="G72" s="118" t="e">
        <f>VLOOKUP(G67,FAC_TOTALS_APTA!$A$4:$BR$126,$F72,FALSE)</f>
        <v>#N/A</v>
      </c>
      <c r="H72" s="118" t="e">
        <f>VLOOKUP(H67,FAC_TOTALS_APTA!$A$4:$BR$126,$F72,FALSE)</f>
        <v>#N/A</v>
      </c>
      <c r="I72" s="120" t="str">
        <f>IFERROR(H72/G72-1,"-")</f>
        <v>-</v>
      </c>
      <c r="J72" s="121" t="str">
        <f t="shared" si="21"/>
        <v/>
      </c>
      <c r="K72" s="121" t="str">
        <f t="shared" si="22"/>
        <v>MAINTENANCE_WMATA_FAC</v>
      </c>
      <c r="L72" s="105">
        <f>MATCH($K72,FAC_TOTALS_APTA!$A$2:$BP$2,)</f>
        <v>42</v>
      </c>
      <c r="M72" s="118">
        <f>IF(M68=0,0,VLOOKUP(M68,FAC_TOTALS_APTA!$A$4:$BR$126,$L72,FALSE))</f>
        <v>0</v>
      </c>
      <c r="N72" s="118">
        <f>IF(N68=0,0,VLOOKUP(N68,FAC_TOTALS_APTA!$A$4:$BR$126,$L72,FALSE))</f>
        <v>0</v>
      </c>
      <c r="O72" s="118">
        <f>IF(O68=0,0,VLOOKUP(O68,FAC_TOTALS_APTA!$A$4:$BR$126,$L72,FALSE))</f>
        <v>0</v>
      </c>
      <c r="P72" s="118">
        <f>IF(P68=0,0,VLOOKUP(P68,FAC_TOTALS_APTA!$A$4:$BR$126,$L72,FALSE))</f>
        <v>0</v>
      </c>
      <c r="Q72" s="118">
        <f>IF(Q68=0,0,VLOOKUP(Q68,FAC_TOTALS_APTA!$A$4:$BR$126,$L72,FALSE))</f>
        <v>0</v>
      </c>
      <c r="R72" s="118">
        <f>IF(R68=0,0,VLOOKUP(R68,FAC_TOTALS_APTA!$A$4:$BR$126,$L72,FALSE))</f>
        <v>0</v>
      </c>
      <c r="S72" s="118">
        <f>IF(S68=0,0,VLOOKUP(S68,FAC_TOTALS_APTA!$A$4:$BR$126,$L72,FALSE))</f>
        <v>0</v>
      </c>
      <c r="T72" s="118">
        <f>IF(T68=0,0,VLOOKUP(T68,FAC_TOTALS_APTA!$A$4:$BR$126,$L72,FALSE))</f>
        <v>0</v>
      </c>
      <c r="U72" s="118">
        <f>IF(U68=0,0,VLOOKUP(U68,FAC_TOTALS_APTA!$A$4:$BR$126,$L72,FALSE))</f>
        <v>0</v>
      </c>
      <c r="V72" s="118">
        <f>IF(V68=0,0,VLOOKUP(V68,FAC_TOTALS_APTA!$A$4:$BR$126,$L72,FALSE))</f>
        <v>0</v>
      </c>
      <c r="W72" s="118">
        <f>IF(W68=0,0,VLOOKUP(W68,FAC_TOTALS_APTA!$A$4:$BR$126,$L72,FALSE))</f>
        <v>0</v>
      </c>
      <c r="X72" s="118">
        <f>IF(X68=0,0,VLOOKUP(X68,FAC_TOTALS_APTA!$A$4:$BR$126,$L72,FALSE))</f>
        <v>0</v>
      </c>
      <c r="Y72" s="118">
        <f>IF(Y68=0,0,VLOOKUP(Y68,FAC_TOTALS_APTA!$A$4:$BR$126,$L72,FALSE))</f>
        <v>0</v>
      </c>
      <c r="Z72" s="118">
        <f>IF(Z68=0,0,VLOOKUP(Z68,FAC_TOTALS_APTA!$A$4:$BR$126,$L72,FALSE))</f>
        <v>0</v>
      </c>
      <c r="AA72" s="118">
        <f>IF(AA68=0,0,VLOOKUP(AA68,FAC_TOTALS_APTA!$A$4:$BR$126,$L72,FALSE))</f>
        <v>0</v>
      </c>
      <c r="AB72" s="118">
        <f>IF(AB68=0,0,VLOOKUP(AB68,FAC_TOTALS_APTA!$A$4:$BR$126,$L72,FALSE))</f>
        <v>0</v>
      </c>
      <c r="AC72" s="122">
        <f t="shared" si="23"/>
        <v>0</v>
      </c>
      <c r="AD72" s="123" t="e">
        <f>AC72/G84</f>
        <v>#N/A</v>
      </c>
    </row>
    <row r="73" spans="2:33" x14ac:dyDescent="0.25">
      <c r="B73" s="116" t="s">
        <v>48</v>
      </c>
      <c r="C73" s="117" t="s">
        <v>21</v>
      </c>
      <c r="D73" s="105" t="s">
        <v>8</v>
      </c>
      <c r="E73" s="89"/>
      <c r="F73" s="77">
        <f>MATCH($D73,FAC_TOTALS_APTA!$A$2:$BR$2,)</f>
        <v>16</v>
      </c>
      <c r="G73" s="88" t="e">
        <f>VLOOKUP(G67,FAC_TOTALS_APTA!$A$4:$BR$126,$F73,FALSE)</f>
        <v>#N/A</v>
      </c>
      <c r="H73" s="88" t="e">
        <f>VLOOKUP(H67,FAC_TOTALS_APTA!$A$4:$BR$126,$F73,FALSE)</f>
        <v>#N/A</v>
      </c>
      <c r="I73" s="90" t="str">
        <f t="shared" si="20"/>
        <v>-</v>
      </c>
      <c r="J73" s="91" t="str">
        <f t="shared" si="21"/>
        <v>_log</v>
      </c>
      <c r="K73" s="91" t="str">
        <f t="shared" si="22"/>
        <v>POP_EMP_log_FAC</v>
      </c>
      <c r="L73" s="77">
        <f>MATCH($K73,FAC_TOTALS_APTA!$A$2:$BP$2,)</f>
        <v>35</v>
      </c>
      <c r="M73" s="88" t="e">
        <f>IF(M67=0,0,VLOOKUP(M67,FAC_TOTALS_APTA!$A$4:$BR$126,$L73,FALSE))</f>
        <v>#N/A</v>
      </c>
      <c r="N73" s="88" t="e">
        <f>IF(N67=0,0,VLOOKUP(N67,FAC_TOTALS_APTA!$A$4:$BR$126,$L73,FALSE))</f>
        <v>#N/A</v>
      </c>
      <c r="O73" s="88" t="e">
        <f>IF(O67=0,0,VLOOKUP(O67,FAC_TOTALS_APTA!$A$4:$BR$126,$L73,FALSE))</f>
        <v>#N/A</v>
      </c>
      <c r="P73" s="88" t="e">
        <f>IF(P67=0,0,VLOOKUP(P67,FAC_TOTALS_APTA!$A$4:$BR$126,$L73,FALSE))</f>
        <v>#N/A</v>
      </c>
      <c r="Q73" s="88" t="e">
        <f>IF(Q67=0,0,VLOOKUP(Q67,FAC_TOTALS_APTA!$A$4:$BR$126,$L73,FALSE))</f>
        <v>#N/A</v>
      </c>
      <c r="R73" s="88" t="e">
        <f>IF(R67=0,0,VLOOKUP(R67,FAC_TOTALS_APTA!$A$4:$BR$126,$L73,FALSE))</f>
        <v>#N/A</v>
      </c>
      <c r="S73" s="88" t="e">
        <f>IF(S67=0,0,VLOOKUP(S67,FAC_TOTALS_APTA!$A$4:$BR$126,$L73,FALSE))</f>
        <v>#N/A</v>
      </c>
      <c r="T73" s="88" t="e">
        <f>IF(T67=0,0,VLOOKUP(T67,FAC_TOTALS_APTA!$A$4:$BR$126,$L73,FALSE))</f>
        <v>#N/A</v>
      </c>
      <c r="U73" s="88" t="e">
        <f>IF(U67=0,0,VLOOKUP(U67,FAC_TOTALS_APTA!$A$4:$BR$126,$L73,FALSE))</f>
        <v>#N/A</v>
      </c>
      <c r="V73" s="88" t="e">
        <f>IF(V67=0,0,VLOOKUP(V67,FAC_TOTALS_APTA!$A$4:$BR$126,$L73,FALSE))</f>
        <v>#N/A</v>
      </c>
      <c r="W73" s="88">
        <f>IF(W67=0,0,VLOOKUP(W67,FAC_TOTALS_APTA!$A$4:$BR$126,$L73,FALSE))</f>
        <v>0</v>
      </c>
      <c r="X73" s="88">
        <f>IF(X67=0,0,VLOOKUP(X67,FAC_TOTALS_APTA!$A$4:$BR$126,$L73,FALSE))</f>
        <v>0</v>
      </c>
      <c r="Y73" s="88">
        <f>IF(Y67=0,0,VLOOKUP(Y67,FAC_TOTALS_APTA!$A$4:$BR$126,$L73,FALSE))</f>
        <v>0</v>
      </c>
      <c r="Z73" s="88">
        <f>IF(Z67=0,0,VLOOKUP(Z67,FAC_TOTALS_APTA!$A$4:$BR$126,$L73,FALSE))</f>
        <v>0</v>
      </c>
      <c r="AA73" s="88">
        <f>IF(AA67=0,0,VLOOKUP(AA67,FAC_TOTALS_APTA!$A$4:$BR$126,$L73,FALSE))</f>
        <v>0</v>
      </c>
      <c r="AB73" s="88">
        <f>IF(AB67=0,0,VLOOKUP(AB67,FAC_TOTALS_APTA!$A$4:$BR$126,$L73,FALSE))</f>
        <v>0</v>
      </c>
      <c r="AC73" s="92" t="e">
        <f t="shared" si="23"/>
        <v>#N/A</v>
      </c>
      <c r="AD73" s="93" t="e">
        <f>AC73/G83</f>
        <v>#N/A</v>
      </c>
    </row>
    <row r="74" spans="2:33" x14ac:dyDescent="0.25">
      <c r="B74" s="26" t="s">
        <v>74</v>
      </c>
      <c r="C74" s="117"/>
      <c r="D74" s="105" t="s">
        <v>73</v>
      </c>
      <c r="E74" s="89"/>
      <c r="F74" s="77">
        <f>MATCH($D74,FAC_TOTALS_APTA!$A$2:$BR$2,)</f>
        <v>17</v>
      </c>
      <c r="G74" s="94" t="e">
        <f>VLOOKUP(G67,FAC_TOTALS_APTA!$A$4:$BR$126,$F74,FALSE)</f>
        <v>#N/A</v>
      </c>
      <c r="H74" s="94" t="e">
        <f>VLOOKUP(H67,FAC_TOTALS_APTA!$A$4:$BR$126,$F74,FALSE)</f>
        <v>#N/A</v>
      </c>
      <c r="I74" s="90" t="str">
        <f t="shared" si="20"/>
        <v>-</v>
      </c>
      <c r="J74" s="91" t="str">
        <f t="shared" si="21"/>
        <v/>
      </c>
      <c r="K74" s="91" t="str">
        <f t="shared" si="22"/>
        <v>TSD_POP_EMP_PCT_FAC</v>
      </c>
      <c r="L74" s="77">
        <f>MATCH($K74,FAC_TOTALS_APTA!$A$2:$BP$2,)</f>
        <v>36</v>
      </c>
      <c r="M74" s="88" t="e">
        <f>IF(M67=0,0,VLOOKUP(M67,FAC_TOTALS_APTA!$A$4:$BR$126,$L74,FALSE))</f>
        <v>#N/A</v>
      </c>
      <c r="N74" s="88" t="e">
        <f>IF(N67=0,0,VLOOKUP(N67,FAC_TOTALS_APTA!$A$4:$BR$126,$L74,FALSE))</f>
        <v>#N/A</v>
      </c>
      <c r="O74" s="88" t="e">
        <f>IF(O67=0,0,VLOOKUP(O67,FAC_TOTALS_APTA!$A$4:$BR$126,$L74,FALSE))</f>
        <v>#N/A</v>
      </c>
      <c r="P74" s="88" t="e">
        <f>IF(P67=0,0,VLOOKUP(P67,FAC_TOTALS_APTA!$A$4:$BR$126,$L74,FALSE))</f>
        <v>#N/A</v>
      </c>
      <c r="Q74" s="88" t="e">
        <f>IF(Q67=0,0,VLOOKUP(Q67,FAC_TOTALS_APTA!$A$4:$BR$126,$L74,FALSE))</f>
        <v>#N/A</v>
      </c>
      <c r="R74" s="88" t="e">
        <f>IF(R67=0,0,VLOOKUP(R67,FAC_TOTALS_APTA!$A$4:$BR$126,$L74,FALSE))</f>
        <v>#N/A</v>
      </c>
      <c r="S74" s="88" t="e">
        <f>IF(S67=0,0,VLOOKUP(S67,FAC_TOTALS_APTA!$A$4:$BR$126,$L74,FALSE))</f>
        <v>#N/A</v>
      </c>
      <c r="T74" s="88" t="e">
        <f>IF(T67=0,0,VLOOKUP(T67,FAC_TOTALS_APTA!$A$4:$BR$126,$L74,FALSE))</f>
        <v>#N/A</v>
      </c>
      <c r="U74" s="88" t="e">
        <f>IF(U67=0,0,VLOOKUP(U67,FAC_TOTALS_APTA!$A$4:$BR$126,$L74,FALSE))</f>
        <v>#N/A</v>
      </c>
      <c r="V74" s="88" t="e">
        <f>IF(V67=0,0,VLOOKUP(V67,FAC_TOTALS_APTA!$A$4:$BR$126,$L74,FALSE))</f>
        <v>#N/A</v>
      </c>
      <c r="W74" s="88">
        <f>IF(W67=0,0,VLOOKUP(W67,FAC_TOTALS_APTA!$A$4:$BR$126,$L74,FALSE))</f>
        <v>0</v>
      </c>
      <c r="X74" s="88">
        <f>IF(X67=0,0,VLOOKUP(X67,FAC_TOTALS_APTA!$A$4:$BR$126,$L74,FALSE))</f>
        <v>0</v>
      </c>
      <c r="Y74" s="88">
        <f>IF(Y67=0,0,VLOOKUP(Y67,FAC_TOTALS_APTA!$A$4:$BR$126,$L74,FALSE))</f>
        <v>0</v>
      </c>
      <c r="Z74" s="88">
        <f>IF(Z67=0,0,VLOOKUP(Z67,FAC_TOTALS_APTA!$A$4:$BR$126,$L74,FALSE))</f>
        <v>0</v>
      </c>
      <c r="AA74" s="88">
        <f>IF(AA67=0,0,VLOOKUP(AA67,FAC_TOTALS_APTA!$A$4:$BR$126,$L74,FALSE))</f>
        <v>0</v>
      </c>
      <c r="AB74" s="88">
        <f>IF(AB67=0,0,VLOOKUP(AB67,FAC_TOTALS_APTA!$A$4:$BR$126,$L74,FALSE))</f>
        <v>0</v>
      </c>
      <c r="AC74" s="92" t="e">
        <f t="shared" si="23"/>
        <v>#N/A</v>
      </c>
      <c r="AD74" s="93" t="e">
        <f>AC74/G83</f>
        <v>#N/A</v>
      </c>
    </row>
    <row r="75" spans="2:33" x14ac:dyDescent="0.2">
      <c r="B75" s="116" t="s">
        <v>49</v>
      </c>
      <c r="C75" s="117" t="s">
        <v>21</v>
      </c>
      <c r="D75" s="125" t="s">
        <v>97</v>
      </c>
      <c r="E75" s="89"/>
      <c r="F75" s="77">
        <f>MATCH($D75,FAC_TOTALS_APTA!$A$2:$BR$2,)</f>
        <v>19</v>
      </c>
      <c r="G75" s="95" t="e">
        <f>VLOOKUP(G67,FAC_TOTALS_APTA!$A$4:$BR$126,$F75,FALSE)</f>
        <v>#N/A</v>
      </c>
      <c r="H75" s="95" t="e">
        <f>VLOOKUP(H67,FAC_TOTALS_APTA!$A$4:$BR$126,$F75,FALSE)</f>
        <v>#N/A</v>
      </c>
      <c r="I75" s="90" t="str">
        <f t="shared" si="20"/>
        <v>-</v>
      </c>
      <c r="J75" s="91" t="str">
        <f t="shared" si="21"/>
        <v>_log</v>
      </c>
      <c r="K75" s="91" t="str">
        <f t="shared" si="22"/>
        <v>GAS_PRICE_2018_MIDLOW_log_FAC</v>
      </c>
      <c r="L75" s="77">
        <f>MATCH($K75,FAC_TOTALS_APTA!$A$2:$BP$2,)</f>
        <v>38</v>
      </c>
      <c r="M75" s="88" t="e">
        <f>IF(M67=0,0,VLOOKUP(M67,FAC_TOTALS_APTA!$A$4:$BR$126,$L75,FALSE))</f>
        <v>#N/A</v>
      </c>
      <c r="N75" s="88" t="e">
        <f>IF(N67=0,0,VLOOKUP(N67,FAC_TOTALS_APTA!$A$4:$BR$126,$L75,FALSE))</f>
        <v>#N/A</v>
      </c>
      <c r="O75" s="88" t="e">
        <f>IF(O67=0,0,VLOOKUP(O67,FAC_TOTALS_APTA!$A$4:$BR$126,$L75,FALSE))</f>
        <v>#N/A</v>
      </c>
      <c r="P75" s="88" t="e">
        <f>IF(P67=0,0,VLOOKUP(P67,FAC_TOTALS_APTA!$A$4:$BR$126,$L75,FALSE))</f>
        <v>#N/A</v>
      </c>
      <c r="Q75" s="88" t="e">
        <f>IF(Q67=0,0,VLOOKUP(Q67,FAC_TOTALS_APTA!$A$4:$BR$126,$L75,FALSE))</f>
        <v>#N/A</v>
      </c>
      <c r="R75" s="88" t="e">
        <f>IF(R67=0,0,VLOOKUP(R67,FAC_TOTALS_APTA!$A$4:$BR$126,$L75,FALSE))</f>
        <v>#N/A</v>
      </c>
      <c r="S75" s="88" t="e">
        <f>IF(S67=0,0,VLOOKUP(S67,FAC_TOTALS_APTA!$A$4:$BR$126,$L75,FALSE))</f>
        <v>#N/A</v>
      </c>
      <c r="T75" s="88" t="e">
        <f>IF(T67=0,0,VLOOKUP(T67,FAC_TOTALS_APTA!$A$4:$BR$126,$L75,FALSE))</f>
        <v>#N/A</v>
      </c>
      <c r="U75" s="88" t="e">
        <f>IF(U67=0,0,VLOOKUP(U67,FAC_TOTALS_APTA!$A$4:$BR$126,$L75,FALSE))</f>
        <v>#N/A</v>
      </c>
      <c r="V75" s="88" t="e">
        <f>IF(V67=0,0,VLOOKUP(V67,FAC_TOTALS_APTA!$A$4:$BR$126,$L75,FALSE))</f>
        <v>#N/A</v>
      </c>
      <c r="W75" s="88">
        <f>IF(W67=0,0,VLOOKUP(W67,FAC_TOTALS_APTA!$A$4:$BR$126,$L75,FALSE))</f>
        <v>0</v>
      </c>
      <c r="X75" s="88">
        <f>IF(X67=0,0,VLOOKUP(X67,FAC_TOTALS_APTA!$A$4:$BR$126,$L75,FALSE))</f>
        <v>0</v>
      </c>
      <c r="Y75" s="88">
        <f>IF(Y67=0,0,VLOOKUP(Y67,FAC_TOTALS_APTA!$A$4:$BR$126,$L75,FALSE))</f>
        <v>0</v>
      </c>
      <c r="Z75" s="88">
        <f>IF(Z67=0,0,VLOOKUP(Z67,FAC_TOTALS_APTA!$A$4:$BR$126,$L75,FALSE))</f>
        <v>0</v>
      </c>
      <c r="AA75" s="88">
        <f>IF(AA67=0,0,VLOOKUP(AA67,FAC_TOTALS_APTA!$A$4:$BR$126,$L75,FALSE))</f>
        <v>0</v>
      </c>
      <c r="AB75" s="88">
        <f>IF(AB67=0,0,VLOOKUP(AB67,FAC_TOTALS_APTA!$A$4:$BR$126,$L75,FALSE))</f>
        <v>0</v>
      </c>
      <c r="AC75" s="92" t="e">
        <f t="shared" si="23"/>
        <v>#N/A</v>
      </c>
      <c r="AD75" s="93" t="e">
        <f>AC75/G83</f>
        <v>#N/A</v>
      </c>
    </row>
    <row r="76" spans="2:33" x14ac:dyDescent="0.25">
      <c r="B76" s="116" t="s">
        <v>46</v>
      </c>
      <c r="C76" s="117" t="s">
        <v>21</v>
      </c>
      <c r="D76" s="105" t="s">
        <v>14</v>
      </c>
      <c r="E76" s="89"/>
      <c r="F76" s="77">
        <f>MATCH($D76,FAC_TOTALS_APTA!$A$2:$BR$2,)</f>
        <v>20</v>
      </c>
      <c r="G76" s="94" t="e">
        <f>VLOOKUP(G67,FAC_TOTALS_APTA!$A$4:$BR$126,$F76,FALSE)</f>
        <v>#N/A</v>
      </c>
      <c r="H76" s="94" t="e">
        <f>VLOOKUP(H67,FAC_TOTALS_APTA!$A$4:$BR$126,$F76,FALSE)</f>
        <v>#N/A</v>
      </c>
      <c r="I76" s="90" t="str">
        <f t="shared" si="20"/>
        <v>-</v>
      </c>
      <c r="J76" s="91" t="str">
        <f t="shared" si="21"/>
        <v>_log</v>
      </c>
      <c r="K76" s="91" t="str">
        <f t="shared" si="22"/>
        <v>TOTAL_MED_INC_INDIV_2018_log_FAC</v>
      </c>
      <c r="L76" s="77">
        <f>MATCH($K76,FAC_TOTALS_APTA!$A$2:$BP$2,)</f>
        <v>39</v>
      </c>
      <c r="M76" s="88" t="e">
        <f>IF(M67=0,0,VLOOKUP(M67,FAC_TOTALS_APTA!$A$4:$BR$126,$L76,FALSE))</f>
        <v>#N/A</v>
      </c>
      <c r="N76" s="88" t="e">
        <f>IF(N67=0,0,VLOOKUP(N67,FAC_TOTALS_APTA!$A$4:$BR$126,$L76,FALSE))</f>
        <v>#N/A</v>
      </c>
      <c r="O76" s="88" t="e">
        <f>IF(O67=0,0,VLOOKUP(O67,FAC_TOTALS_APTA!$A$4:$BR$126,$L76,FALSE))</f>
        <v>#N/A</v>
      </c>
      <c r="P76" s="88" t="e">
        <f>IF(P67=0,0,VLOOKUP(P67,FAC_TOTALS_APTA!$A$4:$BR$126,$L76,FALSE))</f>
        <v>#N/A</v>
      </c>
      <c r="Q76" s="88" t="e">
        <f>IF(Q67=0,0,VLOOKUP(Q67,FAC_TOTALS_APTA!$A$4:$BR$126,$L76,FALSE))</f>
        <v>#N/A</v>
      </c>
      <c r="R76" s="88" t="e">
        <f>IF(R67=0,0,VLOOKUP(R67,FAC_TOTALS_APTA!$A$4:$BR$126,$L76,FALSE))</f>
        <v>#N/A</v>
      </c>
      <c r="S76" s="88" t="e">
        <f>IF(S67=0,0,VLOOKUP(S67,FAC_TOTALS_APTA!$A$4:$BR$126,$L76,FALSE))</f>
        <v>#N/A</v>
      </c>
      <c r="T76" s="88" t="e">
        <f>IF(T67=0,0,VLOOKUP(T67,FAC_TOTALS_APTA!$A$4:$BR$126,$L76,FALSE))</f>
        <v>#N/A</v>
      </c>
      <c r="U76" s="88" t="e">
        <f>IF(U67=0,0,VLOOKUP(U67,FAC_TOTALS_APTA!$A$4:$BR$126,$L76,FALSE))</f>
        <v>#N/A</v>
      </c>
      <c r="V76" s="88" t="e">
        <f>IF(V67=0,0,VLOOKUP(V67,FAC_TOTALS_APTA!$A$4:$BR$126,$L76,FALSE))</f>
        <v>#N/A</v>
      </c>
      <c r="W76" s="88">
        <f>IF(W67=0,0,VLOOKUP(W67,FAC_TOTALS_APTA!$A$4:$BR$126,$L76,FALSE))</f>
        <v>0</v>
      </c>
      <c r="X76" s="88">
        <f>IF(X67=0,0,VLOOKUP(X67,FAC_TOTALS_APTA!$A$4:$BR$126,$L76,FALSE))</f>
        <v>0</v>
      </c>
      <c r="Y76" s="88">
        <f>IF(Y67=0,0,VLOOKUP(Y67,FAC_TOTALS_APTA!$A$4:$BR$126,$L76,FALSE))</f>
        <v>0</v>
      </c>
      <c r="Z76" s="88">
        <f>IF(Z67=0,0,VLOOKUP(Z67,FAC_TOTALS_APTA!$A$4:$BR$126,$L76,FALSE))</f>
        <v>0</v>
      </c>
      <c r="AA76" s="88">
        <f>IF(AA67=0,0,VLOOKUP(AA67,FAC_TOTALS_APTA!$A$4:$BR$126,$L76,FALSE))</f>
        <v>0</v>
      </c>
      <c r="AB76" s="88">
        <f>IF(AB67=0,0,VLOOKUP(AB67,FAC_TOTALS_APTA!$A$4:$BR$126,$L76,FALSE))</f>
        <v>0</v>
      </c>
      <c r="AC76" s="92" t="e">
        <f t="shared" si="23"/>
        <v>#N/A</v>
      </c>
      <c r="AD76" s="93" t="e">
        <f>AC76/G83</f>
        <v>#N/A</v>
      </c>
    </row>
    <row r="77" spans="2:33" x14ac:dyDescent="0.25">
      <c r="B77" s="116" t="s">
        <v>62</v>
      </c>
      <c r="C77" s="117"/>
      <c r="D77" s="105" t="s">
        <v>9</v>
      </c>
      <c r="E77" s="89"/>
      <c r="F77" s="77">
        <f>MATCH($D77,FAC_TOTALS_APTA!$A$2:$BR$2,)</f>
        <v>21</v>
      </c>
      <c r="G77" s="88" t="e">
        <f>VLOOKUP(G67,FAC_TOTALS_APTA!$A$4:$BR$126,$F77,FALSE)</f>
        <v>#N/A</v>
      </c>
      <c r="H77" s="88" t="e">
        <f>VLOOKUP(H67,FAC_TOTALS_APTA!$A$4:$BR$126,$F77,FALSE)</f>
        <v>#N/A</v>
      </c>
      <c r="I77" s="90" t="str">
        <f t="shared" si="20"/>
        <v>-</v>
      </c>
      <c r="J77" s="91" t="str">
        <f t="shared" si="21"/>
        <v/>
      </c>
      <c r="K77" s="91" t="str">
        <f t="shared" si="22"/>
        <v>PCT_HH_NO_VEH_FAC</v>
      </c>
      <c r="L77" s="77">
        <f>MATCH($K77,FAC_TOTALS_APTA!$A$2:$BP$2,)</f>
        <v>40</v>
      </c>
      <c r="M77" s="88" t="e">
        <f>IF(M67=0,0,VLOOKUP(M67,FAC_TOTALS_APTA!$A$4:$BR$126,$L77,FALSE))</f>
        <v>#N/A</v>
      </c>
      <c r="N77" s="88" t="e">
        <f>IF(N67=0,0,VLOOKUP(N67,FAC_TOTALS_APTA!$A$4:$BR$126,$L77,FALSE))</f>
        <v>#N/A</v>
      </c>
      <c r="O77" s="88" t="e">
        <f>IF(O67=0,0,VLOOKUP(O67,FAC_TOTALS_APTA!$A$4:$BR$126,$L77,FALSE))</f>
        <v>#N/A</v>
      </c>
      <c r="P77" s="88" t="e">
        <f>IF(P67=0,0,VLOOKUP(P67,FAC_TOTALS_APTA!$A$4:$BR$126,$L77,FALSE))</f>
        <v>#N/A</v>
      </c>
      <c r="Q77" s="88" t="e">
        <f>IF(Q67=0,0,VLOOKUP(Q67,FAC_TOTALS_APTA!$A$4:$BR$126,$L77,FALSE))</f>
        <v>#N/A</v>
      </c>
      <c r="R77" s="88" t="e">
        <f>IF(R67=0,0,VLOOKUP(R67,FAC_TOTALS_APTA!$A$4:$BR$126,$L77,FALSE))</f>
        <v>#N/A</v>
      </c>
      <c r="S77" s="88" t="e">
        <f>IF(S67=0,0,VLOOKUP(S67,FAC_TOTALS_APTA!$A$4:$BR$126,$L77,FALSE))</f>
        <v>#N/A</v>
      </c>
      <c r="T77" s="88" t="e">
        <f>IF(T67=0,0,VLOOKUP(T67,FAC_TOTALS_APTA!$A$4:$BR$126,$L77,FALSE))</f>
        <v>#N/A</v>
      </c>
      <c r="U77" s="88" t="e">
        <f>IF(U67=0,0,VLOOKUP(U67,FAC_TOTALS_APTA!$A$4:$BR$126,$L77,FALSE))</f>
        <v>#N/A</v>
      </c>
      <c r="V77" s="88" t="e">
        <f>IF(V67=0,0,VLOOKUP(V67,FAC_TOTALS_APTA!$A$4:$BR$126,$L77,FALSE))</f>
        <v>#N/A</v>
      </c>
      <c r="W77" s="88">
        <f>IF(W67=0,0,VLOOKUP(W67,FAC_TOTALS_APTA!$A$4:$BR$126,$L77,FALSE))</f>
        <v>0</v>
      </c>
      <c r="X77" s="88">
        <f>IF(X67=0,0,VLOOKUP(X67,FAC_TOTALS_APTA!$A$4:$BR$126,$L77,FALSE))</f>
        <v>0</v>
      </c>
      <c r="Y77" s="88">
        <f>IF(Y67=0,0,VLOOKUP(Y67,FAC_TOTALS_APTA!$A$4:$BR$126,$L77,FALSE))</f>
        <v>0</v>
      </c>
      <c r="Z77" s="88">
        <f>IF(Z67=0,0,VLOOKUP(Z67,FAC_TOTALS_APTA!$A$4:$BR$126,$L77,FALSE))</f>
        <v>0</v>
      </c>
      <c r="AA77" s="88">
        <f>IF(AA67=0,0,VLOOKUP(AA67,FAC_TOTALS_APTA!$A$4:$BR$126,$L77,FALSE))</f>
        <v>0</v>
      </c>
      <c r="AB77" s="88">
        <f>IF(AB67=0,0,VLOOKUP(AB67,FAC_TOTALS_APTA!$A$4:$BR$126,$L77,FALSE))</f>
        <v>0</v>
      </c>
      <c r="AC77" s="92" t="e">
        <f t="shared" si="23"/>
        <v>#N/A</v>
      </c>
      <c r="AD77" s="93" t="e">
        <f>AC77/G83</f>
        <v>#N/A</v>
      </c>
    </row>
    <row r="78" spans="2:33" x14ac:dyDescent="0.25">
      <c r="B78" s="116" t="s">
        <v>47</v>
      </c>
      <c r="C78" s="117"/>
      <c r="D78" s="105" t="s">
        <v>28</v>
      </c>
      <c r="E78" s="89"/>
      <c r="F78" s="77">
        <f>MATCH($D78,FAC_TOTALS_APTA!$A$2:$BR$2,)</f>
        <v>22</v>
      </c>
      <c r="G78" s="95" t="e">
        <f>VLOOKUP(G67,FAC_TOTALS_APTA!$A$4:$BR$126,$F78,FALSE)</f>
        <v>#N/A</v>
      </c>
      <c r="H78" s="95" t="e">
        <f>VLOOKUP(H67,FAC_TOTALS_APTA!$A$4:$BR$126,$F78,FALSE)</f>
        <v>#N/A</v>
      </c>
      <c r="I78" s="90" t="str">
        <f t="shared" si="20"/>
        <v>-</v>
      </c>
      <c r="J78" s="91" t="str">
        <f t="shared" si="21"/>
        <v/>
      </c>
      <c r="K78" s="91" t="str">
        <f t="shared" si="22"/>
        <v>JTW_HOME_PCT_FAC</v>
      </c>
      <c r="L78" s="77">
        <f>MATCH($K78,FAC_TOTALS_APTA!$A$2:$BP$2,)</f>
        <v>41</v>
      </c>
      <c r="M78" s="88" t="e">
        <f>IF(M67=0,0,VLOOKUP(M67,FAC_TOTALS_APTA!$A$4:$BR$126,$L78,FALSE))</f>
        <v>#N/A</v>
      </c>
      <c r="N78" s="88" t="e">
        <f>IF(N67=0,0,VLOOKUP(N67,FAC_TOTALS_APTA!$A$4:$BR$126,$L78,FALSE))</f>
        <v>#N/A</v>
      </c>
      <c r="O78" s="88" t="e">
        <f>IF(O67=0,0,VLOOKUP(O67,FAC_TOTALS_APTA!$A$4:$BR$126,$L78,FALSE))</f>
        <v>#N/A</v>
      </c>
      <c r="P78" s="88" t="e">
        <f>IF(P67=0,0,VLOOKUP(P67,FAC_TOTALS_APTA!$A$4:$BR$126,$L78,FALSE))</f>
        <v>#N/A</v>
      </c>
      <c r="Q78" s="88" t="e">
        <f>IF(Q67=0,0,VLOOKUP(Q67,FAC_TOTALS_APTA!$A$4:$BR$126,$L78,FALSE))</f>
        <v>#N/A</v>
      </c>
      <c r="R78" s="88" t="e">
        <f>IF(R67=0,0,VLOOKUP(R67,FAC_TOTALS_APTA!$A$4:$BR$126,$L78,FALSE))</f>
        <v>#N/A</v>
      </c>
      <c r="S78" s="88" t="e">
        <f>IF(S67=0,0,VLOOKUP(S67,FAC_TOTALS_APTA!$A$4:$BR$126,$L78,FALSE))</f>
        <v>#N/A</v>
      </c>
      <c r="T78" s="88" t="e">
        <f>IF(T67=0,0,VLOOKUP(T67,FAC_TOTALS_APTA!$A$4:$BR$126,$L78,FALSE))</f>
        <v>#N/A</v>
      </c>
      <c r="U78" s="88" t="e">
        <f>IF(U67=0,0,VLOOKUP(U67,FAC_TOTALS_APTA!$A$4:$BR$126,$L78,FALSE))</f>
        <v>#N/A</v>
      </c>
      <c r="V78" s="88" t="e">
        <f>IF(V67=0,0,VLOOKUP(V67,FAC_TOTALS_APTA!$A$4:$BR$126,$L78,FALSE))</f>
        <v>#N/A</v>
      </c>
      <c r="W78" s="88">
        <f>IF(W67=0,0,VLOOKUP(W67,FAC_TOTALS_APTA!$A$4:$BR$126,$L78,FALSE))</f>
        <v>0</v>
      </c>
      <c r="X78" s="88">
        <f>IF(X67=0,0,VLOOKUP(X67,FAC_TOTALS_APTA!$A$4:$BR$126,$L78,FALSE))</f>
        <v>0</v>
      </c>
      <c r="Y78" s="88">
        <f>IF(Y67=0,0,VLOOKUP(Y67,FAC_TOTALS_APTA!$A$4:$BR$126,$L78,FALSE))</f>
        <v>0</v>
      </c>
      <c r="Z78" s="88">
        <f>IF(Z67=0,0,VLOOKUP(Z67,FAC_TOTALS_APTA!$A$4:$BR$126,$L78,FALSE))</f>
        <v>0</v>
      </c>
      <c r="AA78" s="88">
        <f>IF(AA67=0,0,VLOOKUP(AA67,FAC_TOTALS_APTA!$A$4:$BR$126,$L78,FALSE))</f>
        <v>0</v>
      </c>
      <c r="AB78" s="88">
        <f>IF(AB67=0,0,VLOOKUP(AB67,FAC_TOTALS_APTA!$A$4:$BR$126,$L78,FALSE))</f>
        <v>0</v>
      </c>
      <c r="AC78" s="92" t="e">
        <f t="shared" si="23"/>
        <v>#N/A</v>
      </c>
      <c r="AD78" s="93" t="e">
        <f>AC78/G83</f>
        <v>#N/A</v>
      </c>
    </row>
    <row r="79" spans="2:33" x14ac:dyDescent="0.25">
      <c r="B79" s="116" t="s">
        <v>63</v>
      </c>
      <c r="C79" s="117"/>
      <c r="D79" s="127" t="s">
        <v>69</v>
      </c>
      <c r="E79" s="89"/>
      <c r="F79" s="77">
        <f>MATCH($D79,FAC_TOTALS_APTA!$A$2:$BR$2,)</f>
        <v>28</v>
      </c>
      <c r="G79" s="95" t="e">
        <f>VLOOKUP(G67,FAC_TOTALS_APTA!$A$4:$BR$126,$F79,FALSE)</f>
        <v>#N/A</v>
      </c>
      <c r="H79" s="95" t="e">
        <f>VLOOKUP(H67,FAC_TOTALS_APTA!$A$4:$BR$126,$F79,FALSE)</f>
        <v>#N/A</v>
      </c>
      <c r="I79" s="90" t="str">
        <f t="shared" si="20"/>
        <v>-</v>
      </c>
      <c r="J79" s="91"/>
      <c r="K79" s="91" t="str">
        <f t="shared" si="22"/>
        <v>YEARS_SINCE_TNC_RAIL_MID_FAC</v>
      </c>
      <c r="L79" s="77">
        <f>MATCH($K79,FAC_TOTALS_APTA!$A$2:$BP$2,)</f>
        <v>47</v>
      </c>
      <c r="M79" s="88" t="e">
        <f>IF(M67=0,0,VLOOKUP(M67,FAC_TOTALS_APTA!$A$4:$BR$126,$L79,FALSE))</f>
        <v>#N/A</v>
      </c>
      <c r="N79" s="88" t="e">
        <f>IF(N67=0,0,VLOOKUP(N67,FAC_TOTALS_APTA!$A$4:$BR$126,$L79,FALSE))</f>
        <v>#N/A</v>
      </c>
      <c r="O79" s="88" t="e">
        <f>IF(O67=0,0,VLOOKUP(O67,FAC_TOTALS_APTA!$A$4:$BR$126,$L79,FALSE))</f>
        <v>#N/A</v>
      </c>
      <c r="P79" s="88" t="e">
        <f>IF(P67=0,0,VLOOKUP(P67,FAC_TOTALS_APTA!$A$4:$BR$126,$L79,FALSE))</f>
        <v>#N/A</v>
      </c>
      <c r="Q79" s="88" t="e">
        <f>IF(Q67=0,0,VLOOKUP(Q67,FAC_TOTALS_APTA!$A$4:$BR$126,$L79,FALSE))</f>
        <v>#N/A</v>
      </c>
      <c r="R79" s="88" t="e">
        <f>IF(R67=0,0,VLOOKUP(R67,FAC_TOTALS_APTA!$A$4:$BR$126,$L79,FALSE))</f>
        <v>#N/A</v>
      </c>
      <c r="S79" s="88" t="e">
        <f>IF(S67=0,0,VLOOKUP(S67,FAC_TOTALS_APTA!$A$4:$BR$126,$L79,FALSE))</f>
        <v>#N/A</v>
      </c>
      <c r="T79" s="88" t="e">
        <f>IF(T67=0,0,VLOOKUP(T67,FAC_TOTALS_APTA!$A$4:$BR$126,$L79,FALSE))</f>
        <v>#N/A</v>
      </c>
      <c r="U79" s="88" t="e">
        <f>IF(U67=0,0,VLOOKUP(U67,FAC_TOTALS_APTA!$A$4:$BR$126,$L79,FALSE))</f>
        <v>#N/A</v>
      </c>
      <c r="V79" s="88" t="e">
        <f>IF(V67=0,0,VLOOKUP(V67,FAC_TOTALS_APTA!$A$4:$BR$126,$L79,FALSE))</f>
        <v>#N/A</v>
      </c>
      <c r="W79" s="88">
        <f>IF(W67=0,0,VLOOKUP(W67,FAC_TOTALS_APTA!$A$4:$BR$126,$L79,FALSE))</f>
        <v>0</v>
      </c>
      <c r="X79" s="88">
        <f>IF(X67=0,0,VLOOKUP(X67,FAC_TOTALS_APTA!$A$4:$BR$126,$L79,FALSE))</f>
        <v>0</v>
      </c>
      <c r="Y79" s="88">
        <f>IF(Y67=0,0,VLOOKUP(Y67,FAC_TOTALS_APTA!$A$4:$BR$126,$L79,FALSE))</f>
        <v>0</v>
      </c>
      <c r="Z79" s="88">
        <f>IF(Z67=0,0,VLOOKUP(Z67,FAC_TOTALS_APTA!$A$4:$BR$126,$L79,FALSE))</f>
        <v>0</v>
      </c>
      <c r="AA79" s="88">
        <f>IF(AA67=0,0,VLOOKUP(AA67,FAC_TOTALS_APTA!$A$4:$BR$126,$L79,FALSE))</f>
        <v>0</v>
      </c>
      <c r="AB79" s="88">
        <f>IF(AB67=0,0,VLOOKUP(AB67,FAC_TOTALS_APTA!$A$4:$BR$126,$L79,FALSE))</f>
        <v>0</v>
      </c>
      <c r="AC79" s="92" t="e">
        <f t="shared" si="23"/>
        <v>#N/A</v>
      </c>
      <c r="AD79" s="93" t="e">
        <f>AC79/G83</f>
        <v>#N/A</v>
      </c>
      <c r="AG79" s="54"/>
    </row>
    <row r="80" spans="2:33" x14ac:dyDescent="0.25">
      <c r="B80" s="116" t="s">
        <v>64</v>
      </c>
      <c r="C80" s="117"/>
      <c r="D80" s="105" t="s">
        <v>43</v>
      </c>
      <c r="E80" s="89"/>
      <c r="F80" s="77">
        <f>MATCH($D80,FAC_TOTALS_APTA!$A$2:$BR$2,)</f>
        <v>29</v>
      </c>
      <c r="G80" s="95" t="e">
        <f>VLOOKUP(G67,FAC_TOTALS_APTA!$A$4:$BR$126,$F80,FALSE)</f>
        <v>#N/A</v>
      </c>
      <c r="H80" s="95" t="e">
        <f>VLOOKUP(H67,FAC_TOTALS_APTA!$A$4:$BR$126,$F80,FALSE)</f>
        <v>#N/A</v>
      </c>
      <c r="I80" s="90" t="str">
        <f t="shared" si="20"/>
        <v>-</v>
      </c>
      <c r="J80" s="91" t="str">
        <f t="shared" ref="J80:J81" si="24">IF(C80="Log","_log","")</f>
        <v/>
      </c>
      <c r="K80" s="91" t="str">
        <f t="shared" si="22"/>
        <v>BIKE_SHARE_FAC</v>
      </c>
      <c r="L80" s="77">
        <f>MATCH($K80,FAC_TOTALS_APTA!$A$2:$BP$2,)</f>
        <v>48</v>
      </c>
      <c r="M80" s="88" t="e">
        <f>IF(M67=0,0,VLOOKUP(M67,FAC_TOTALS_APTA!$A$4:$BR$126,$L80,FALSE))</f>
        <v>#N/A</v>
      </c>
      <c r="N80" s="88" t="e">
        <f>IF(N67=0,0,VLOOKUP(N67,FAC_TOTALS_APTA!$A$4:$BR$126,$L80,FALSE))</f>
        <v>#N/A</v>
      </c>
      <c r="O80" s="88" t="e">
        <f>IF(O67=0,0,VLOOKUP(O67,FAC_TOTALS_APTA!$A$4:$BR$126,$L80,FALSE))</f>
        <v>#N/A</v>
      </c>
      <c r="P80" s="88" t="e">
        <f>IF(P67=0,0,VLOOKUP(P67,FAC_TOTALS_APTA!$A$4:$BR$126,$L80,FALSE))</f>
        <v>#N/A</v>
      </c>
      <c r="Q80" s="88" t="e">
        <f>IF(Q67=0,0,VLOOKUP(Q67,FAC_TOTALS_APTA!$A$4:$BR$126,$L80,FALSE))</f>
        <v>#N/A</v>
      </c>
      <c r="R80" s="88" t="e">
        <f>IF(R67=0,0,VLOOKUP(R67,FAC_TOTALS_APTA!$A$4:$BR$126,$L80,FALSE))</f>
        <v>#N/A</v>
      </c>
      <c r="S80" s="88" t="e">
        <f>IF(S67=0,0,VLOOKUP(S67,FAC_TOTALS_APTA!$A$4:$BR$126,$L80,FALSE))</f>
        <v>#N/A</v>
      </c>
      <c r="T80" s="88" t="e">
        <f>IF(T67=0,0,VLOOKUP(T67,FAC_TOTALS_APTA!$A$4:$BR$126,$L80,FALSE))</f>
        <v>#N/A</v>
      </c>
      <c r="U80" s="88" t="e">
        <f>IF(U67=0,0,VLOOKUP(U67,FAC_TOTALS_APTA!$A$4:$BR$126,$L80,FALSE))</f>
        <v>#N/A</v>
      </c>
      <c r="V80" s="88" t="e">
        <f>IF(V67=0,0,VLOOKUP(V67,FAC_TOTALS_APTA!$A$4:$BR$126,$L80,FALSE))</f>
        <v>#N/A</v>
      </c>
      <c r="W80" s="88">
        <f>IF(W67=0,0,VLOOKUP(W67,FAC_TOTALS_APTA!$A$4:$BR$126,$L80,FALSE))</f>
        <v>0</v>
      </c>
      <c r="X80" s="88">
        <f>IF(X67=0,0,VLOOKUP(X67,FAC_TOTALS_APTA!$A$4:$BR$126,$L80,FALSE))</f>
        <v>0</v>
      </c>
      <c r="Y80" s="88">
        <f>IF(Y67=0,0,VLOOKUP(Y67,FAC_TOTALS_APTA!$A$4:$BR$126,$L80,FALSE))</f>
        <v>0</v>
      </c>
      <c r="Z80" s="88">
        <f>IF(Z67=0,0,VLOOKUP(Z67,FAC_TOTALS_APTA!$A$4:$BR$126,$L80,FALSE))</f>
        <v>0</v>
      </c>
      <c r="AA80" s="88">
        <f>IF(AA67=0,0,VLOOKUP(AA67,FAC_TOTALS_APTA!$A$4:$BR$126,$L80,FALSE))</f>
        <v>0</v>
      </c>
      <c r="AB80" s="88">
        <f>IF(AB67=0,0,VLOOKUP(AB67,FAC_TOTALS_APTA!$A$4:$BR$126,$L80,FALSE))</f>
        <v>0</v>
      </c>
      <c r="AC80" s="92" t="e">
        <f t="shared" si="23"/>
        <v>#N/A</v>
      </c>
      <c r="AD80" s="93" t="e">
        <f>AC80/G83</f>
        <v>#N/A</v>
      </c>
      <c r="AG80" s="54"/>
    </row>
    <row r="81" spans="1:33" x14ac:dyDescent="0.25">
      <c r="B81" s="128" t="s">
        <v>65</v>
      </c>
      <c r="C81" s="129"/>
      <c r="D81" s="130" t="s">
        <v>44</v>
      </c>
      <c r="E81" s="96"/>
      <c r="F81" s="87">
        <f>MATCH($D81,FAC_TOTALS_APTA!$A$2:$BR$2,)</f>
        <v>30</v>
      </c>
      <c r="G81" s="97" t="e">
        <f>VLOOKUP(G67,FAC_TOTALS_APTA!$A$4:$BR$126,$F81,FALSE)</f>
        <v>#N/A</v>
      </c>
      <c r="H81" s="97" t="e">
        <f>VLOOKUP(H67,FAC_TOTALS_APTA!$A$4:$BR$126,$F81,FALSE)</f>
        <v>#N/A</v>
      </c>
      <c r="I81" s="98" t="str">
        <f t="shared" si="20"/>
        <v>-</v>
      </c>
      <c r="J81" s="99" t="str">
        <f t="shared" si="24"/>
        <v/>
      </c>
      <c r="K81" s="99" t="str">
        <f t="shared" si="22"/>
        <v>scooter_flag_FAC</v>
      </c>
      <c r="L81" s="87">
        <f>MATCH($K81,FAC_TOTALS_APTA!$A$2:$BP$2,)</f>
        <v>49</v>
      </c>
      <c r="M81" s="100" t="e">
        <f>IF(M67=0,0,VLOOKUP(M67,FAC_TOTALS_APTA!$A$4:$BR$126,$L81,FALSE))</f>
        <v>#N/A</v>
      </c>
      <c r="N81" s="100" t="e">
        <f>IF(N67=0,0,VLOOKUP(N67,FAC_TOTALS_APTA!$A$4:$BR$126,$L81,FALSE))</f>
        <v>#N/A</v>
      </c>
      <c r="O81" s="100" t="e">
        <f>IF(O67=0,0,VLOOKUP(O67,FAC_TOTALS_APTA!$A$4:$BR$126,$L81,FALSE))</f>
        <v>#N/A</v>
      </c>
      <c r="P81" s="100" t="e">
        <f>IF(P67=0,0,VLOOKUP(P67,FAC_TOTALS_APTA!$A$4:$BR$126,$L81,FALSE))</f>
        <v>#N/A</v>
      </c>
      <c r="Q81" s="100" t="e">
        <f>IF(Q67=0,0,VLOOKUP(Q67,FAC_TOTALS_APTA!$A$4:$BR$126,$L81,FALSE))</f>
        <v>#N/A</v>
      </c>
      <c r="R81" s="100" t="e">
        <f>IF(R67=0,0,VLOOKUP(R67,FAC_TOTALS_APTA!$A$4:$BR$126,$L81,FALSE))</f>
        <v>#N/A</v>
      </c>
      <c r="S81" s="100" t="e">
        <f>IF(S67=0,0,VLOOKUP(S67,FAC_TOTALS_APTA!$A$4:$BR$126,$L81,FALSE))</f>
        <v>#N/A</v>
      </c>
      <c r="T81" s="100" t="e">
        <f>IF(T67=0,0,VLOOKUP(T67,FAC_TOTALS_APTA!$A$4:$BR$126,$L81,FALSE))</f>
        <v>#N/A</v>
      </c>
      <c r="U81" s="100" t="e">
        <f>IF(U67=0,0,VLOOKUP(U67,FAC_TOTALS_APTA!$A$4:$BR$126,$L81,FALSE))</f>
        <v>#N/A</v>
      </c>
      <c r="V81" s="100" t="e">
        <f>IF(V67=0,0,VLOOKUP(V67,FAC_TOTALS_APTA!$A$4:$BR$126,$L81,FALSE))</f>
        <v>#N/A</v>
      </c>
      <c r="W81" s="100">
        <f>IF(W67=0,0,VLOOKUP(W67,FAC_TOTALS_APTA!$A$4:$BR$126,$L81,FALSE))</f>
        <v>0</v>
      </c>
      <c r="X81" s="100">
        <f>IF(X67=0,0,VLOOKUP(X67,FAC_TOTALS_APTA!$A$4:$BR$126,$L81,FALSE))</f>
        <v>0</v>
      </c>
      <c r="Y81" s="100">
        <f>IF(Y67=0,0,VLOOKUP(Y67,FAC_TOTALS_APTA!$A$4:$BR$126,$L81,FALSE))</f>
        <v>0</v>
      </c>
      <c r="Z81" s="100">
        <f>IF(Z67=0,0,VLOOKUP(Z67,FAC_TOTALS_APTA!$A$4:$BR$126,$L81,FALSE))</f>
        <v>0</v>
      </c>
      <c r="AA81" s="100">
        <f>IF(AA67=0,0,VLOOKUP(AA67,FAC_TOTALS_APTA!$A$4:$BR$126,$L81,FALSE))</f>
        <v>0</v>
      </c>
      <c r="AB81" s="100">
        <f>IF(AB67=0,0,VLOOKUP(AB67,FAC_TOTALS_APTA!$A$4:$BR$126,$L81,FALSE))</f>
        <v>0</v>
      </c>
      <c r="AC81" s="101" t="e">
        <f t="shared" si="23"/>
        <v>#N/A</v>
      </c>
      <c r="AD81" s="102" t="e">
        <f>AC81/G83</f>
        <v>#N/A</v>
      </c>
      <c r="AG81" s="54"/>
    </row>
    <row r="82" spans="1:33" x14ac:dyDescent="0.25">
      <c r="B82" s="42" t="s">
        <v>53</v>
      </c>
      <c r="C82" s="43"/>
      <c r="D82" s="42" t="s">
        <v>45</v>
      </c>
      <c r="E82" s="44"/>
      <c r="F82" s="45"/>
      <c r="G82" s="46"/>
      <c r="H82" s="46"/>
      <c r="I82" s="47"/>
      <c r="J82" s="48"/>
      <c r="K82" s="48" t="str">
        <f t="shared" si="22"/>
        <v>New_Reporter_FAC</v>
      </c>
      <c r="L82" s="45">
        <f>MATCH($K82,FAC_TOTALS_APTA!$A$2:$BP$2,)</f>
        <v>53</v>
      </c>
      <c r="M82" s="46" t="e">
        <f>IF(M67=0,0,VLOOKUP(M67,FAC_TOTALS_APTA!$A$4:$BR$126,$L82,FALSE))</f>
        <v>#N/A</v>
      </c>
      <c r="N82" s="46" t="e">
        <f>IF(N67=0,0,VLOOKUP(N67,FAC_TOTALS_APTA!$A$4:$BR$126,$L82,FALSE))</f>
        <v>#N/A</v>
      </c>
      <c r="O82" s="46" t="e">
        <f>IF(O67=0,0,VLOOKUP(O67,FAC_TOTALS_APTA!$A$4:$BR$126,$L82,FALSE))</f>
        <v>#N/A</v>
      </c>
      <c r="P82" s="46" t="e">
        <f>IF(P67=0,0,VLOOKUP(P67,FAC_TOTALS_APTA!$A$4:$BR$126,$L82,FALSE))</f>
        <v>#N/A</v>
      </c>
      <c r="Q82" s="46" t="e">
        <f>IF(Q67=0,0,VLOOKUP(Q67,FAC_TOTALS_APTA!$A$4:$BR$126,$L82,FALSE))</f>
        <v>#N/A</v>
      </c>
      <c r="R82" s="46" t="e">
        <f>IF(R67=0,0,VLOOKUP(R67,FAC_TOTALS_APTA!$A$4:$BR$126,$L82,FALSE))</f>
        <v>#N/A</v>
      </c>
      <c r="S82" s="46" t="e">
        <f>IF(S67=0,0,VLOOKUP(S67,FAC_TOTALS_APTA!$A$4:$BR$126,$L82,FALSE))</f>
        <v>#N/A</v>
      </c>
      <c r="T82" s="46" t="e">
        <f>IF(T67=0,0,VLOOKUP(T67,FAC_TOTALS_APTA!$A$4:$BR$126,$L82,FALSE))</f>
        <v>#N/A</v>
      </c>
      <c r="U82" s="46" t="e">
        <f>IF(U67=0,0,VLOOKUP(U67,FAC_TOTALS_APTA!$A$4:$BR$126,$L82,FALSE))</f>
        <v>#N/A</v>
      </c>
      <c r="V82" s="46" t="e">
        <f>IF(V67=0,0,VLOOKUP(V67,FAC_TOTALS_APTA!$A$4:$BR$126,$L82,FALSE))</f>
        <v>#N/A</v>
      </c>
      <c r="W82" s="46">
        <f>IF(W67=0,0,VLOOKUP(W67,FAC_TOTALS_APTA!$A$4:$BR$126,$L82,FALSE))</f>
        <v>0</v>
      </c>
      <c r="X82" s="46">
        <f>IF(X67=0,0,VLOOKUP(X67,FAC_TOTALS_APTA!$A$4:$BR$126,$L82,FALSE))</f>
        <v>0</v>
      </c>
      <c r="Y82" s="46">
        <f>IF(Y67=0,0,VLOOKUP(Y67,FAC_TOTALS_APTA!$A$4:$BR$126,$L82,FALSE))</f>
        <v>0</v>
      </c>
      <c r="Z82" s="46">
        <f>IF(Z67=0,0,VLOOKUP(Z67,FAC_TOTALS_APTA!$A$4:$BR$126,$L82,FALSE))</f>
        <v>0</v>
      </c>
      <c r="AA82" s="46">
        <f>IF(AA67=0,0,VLOOKUP(AA67,FAC_TOTALS_APTA!$A$4:$BR$126,$L82,FALSE))</f>
        <v>0</v>
      </c>
      <c r="AB82" s="46">
        <f>IF(AB67=0,0,VLOOKUP(AB67,FAC_TOTALS_APTA!$A$4:$BR$126,$L82,FALSE))</f>
        <v>0</v>
      </c>
      <c r="AC82" s="49" t="e">
        <f>SUM(M82:AB82)</f>
        <v>#N/A</v>
      </c>
      <c r="AD82" s="50" t="e">
        <f>AC82/G84</f>
        <v>#N/A</v>
      </c>
    </row>
    <row r="83" spans="1:33" s="108" customFormat="1" x14ac:dyDescent="0.25">
      <c r="A83" s="107"/>
      <c r="B83" s="26" t="s">
        <v>66</v>
      </c>
      <c r="C83" s="29"/>
      <c r="D83" s="7" t="s">
        <v>6</v>
      </c>
      <c r="E83" s="56"/>
      <c r="F83" s="7">
        <f>MATCH($D83,FAC_TOTALS_APTA!$A$2:$BP$2,)</f>
        <v>10</v>
      </c>
      <c r="G83" s="111" t="e">
        <f>VLOOKUP(G67,FAC_TOTALS_APTA!$A$4:$BR$126,$F83,FALSE)</f>
        <v>#N/A</v>
      </c>
      <c r="H83" s="111" t="e">
        <f>VLOOKUP(H67,FAC_TOTALS_APTA!$A$4:$BP$126,$F83,FALSE)</f>
        <v>#N/A</v>
      </c>
      <c r="I83" s="113" t="e">
        <f t="shared" ref="I83" si="25">H83/G83-1</f>
        <v>#N/A</v>
      </c>
      <c r="J83" s="32"/>
      <c r="K83" s="32"/>
      <c r="L83" s="7"/>
      <c r="M83" s="30" t="e">
        <f t="shared" ref="M83:AB83" si="26">SUM(M69:M76)</f>
        <v>#N/A</v>
      </c>
      <c r="N83" s="30" t="e">
        <f t="shared" si="26"/>
        <v>#N/A</v>
      </c>
      <c r="O83" s="30" t="e">
        <f t="shared" si="26"/>
        <v>#N/A</v>
      </c>
      <c r="P83" s="30" t="e">
        <f t="shared" si="26"/>
        <v>#N/A</v>
      </c>
      <c r="Q83" s="30" t="e">
        <f t="shared" si="26"/>
        <v>#N/A</v>
      </c>
      <c r="R83" s="30" t="e">
        <f t="shared" si="26"/>
        <v>#N/A</v>
      </c>
      <c r="S83" s="30" t="e">
        <f t="shared" si="26"/>
        <v>#N/A</v>
      </c>
      <c r="T83" s="30" t="e">
        <f t="shared" si="26"/>
        <v>#N/A</v>
      </c>
      <c r="U83" s="30" t="e">
        <f t="shared" si="26"/>
        <v>#N/A</v>
      </c>
      <c r="V83" s="30" t="e">
        <f t="shared" si="26"/>
        <v>#N/A</v>
      </c>
      <c r="W83" s="30">
        <f t="shared" si="26"/>
        <v>0</v>
      </c>
      <c r="X83" s="30">
        <f t="shared" si="26"/>
        <v>0</v>
      </c>
      <c r="Y83" s="30">
        <f t="shared" si="26"/>
        <v>0</v>
      </c>
      <c r="Z83" s="30">
        <f t="shared" si="26"/>
        <v>0</v>
      </c>
      <c r="AA83" s="30">
        <f t="shared" si="26"/>
        <v>0</v>
      </c>
      <c r="AB83" s="30">
        <f t="shared" si="26"/>
        <v>0</v>
      </c>
      <c r="AC83" s="33" t="e">
        <f>H83-G83</f>
        <v>#N/A</v>
      </c>
      <c r="AD83" s="34" t="e">
        <f>I83</f>
        <v>#N/A</v>
      </c>
      <c r="AE83" s="107"/>
    </row>
    <row r="84" spans="1:33" ht="13.5" thickBot="1" x14ac:dyDescent="0.3">
      <c r="B84" s="10" t="s">
        <v>50</v>
      </c>
      <c r="C84" s="24"/>
      <c r="D84" s="24" t="s">
        <v>4</v>
      </c>
      <c r="E84" s="24"/>
      <c r="F84" s="24">
        <f>MATCH($D84,FAC_TOTALS_APTA!$A$2:$BP$2,)</f>
        <v>8</v>
      </c>
      <c r="G84" s="112" t="e">
        <f>VLOOKUP(G67,FAC_TOTALS_APTA!$A$4:$BP$126,$F84,FALSE)</f>
        <v>#N/A</v>
      </c>
      <c r="H84" s="112" t="e">
        <f>VLOOKUP(H67,FAC_TOTALS_APTA!$A$4:$BP$126,$F84,FALSE)</f>
        <v>#N/A</v>
      </c>
      <c r="I84" s="114" t="e">
        <f t="shared" ref="I84" si="27">H84/G84-1</f>
        <v>#N/A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 t="e">
        <f>H84-G84</f>
        <v>#N/A</v>
      </c>
      <c r="AD84" s="53" t="e">
        <f>I84</f>
        <v>#N/A</v>
      </c>
    </row>
    <row r="85" spans="1:33" ht="14.25" thickTop="1" thickBot="1" x14ac:dyDescent="0.3">
      <c r="B85" s="58" t="s">
        <v>67</v>
      </c>
      <c r="C85" s="59"/>
      <c r="D85" s="59"/>
      <c r="E85" s="60"/>
      <c r="F85" s="59"/>
      <c r="G85" s="59"/>
      <c r="H85" s="59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 t="e">
        <f>AD84-AD83</f>
        <v>#N/A</v>
      </c>
    </row>
    <row r="86" spans="1:33" ht="13.5" thickTop="1" x14ac:dyDescent="0.25"/>
    <row r="87" spans="1:33" s="11" customFormat="1" x14ac:dyDescent="0.25">
      <c r="B87" s="19" t="s">
        <v>25</v>
      </c>
      <c r="E87" s="7"/>
      <c r="I87" s="18"/>
    </row>
    <row r="88" spans="1:33" x14ac:dyDescent="0.25">
      <c r="B88" s="16" t="s">
        <v>16</v>
      </c>
      <c r="C88" s="17" t="s">
        <v>17</v>
      </c>
      <c r="D88" s="11"/>
      <c r="E88" s="7"/>
      <c r="F88" s="11"/>
      <c r="G88" s="11"/>
      <c r="H88" s="11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3" x14ac:dyDescent="0.25">
      <c r="B89" s="16"/>
      <c r="C89" s="17"/>
      <c r="D89" s="11"/>
      <c r="E89" s="7"/>
      <c r="F89" s="11"/>
      <c r="G89" s="11"/>
      <c r="H89" s="11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3" x14ac:dyDescent="0.25">
      <c r="B90" s="19" t="s">
        <v>15</v>
      </c>
      <c r="C90" s="20">
        <v>1</v>
      </c>
      <c r="D90" s="11"/>
      <c r="E90" s="7"/>
      <c r="F90" s="11"/>
      <c r="G90" s="11"/>
      <c r="H90" s="11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3" ht="13.5" thickBot="1" x14ac:dyDescent="0.3">
      <c r="B91" s="21" t="s">
        <v>35</v>
      </c>
      <c r="C91" s="22">
        <v>10</v>
      </c>
      <c r="D91" s="23"/>
      <c r="E91" s="24"/>
      <c r="F91" s="23"/>
      <c r="G91" s="23"/>
      <c r="H91" s="23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3" ht="13.5" thickTop="1" x14ac:dyDescent="0.25">
      <c r="B92" s="26"/>
      <c r="C92" s="7"/>
      <c r="D92" s="63"/>
      <c r="E92" s="7"/>
      <c r="F92" s="7"/>
      <c r="G92" s="171" t="s">
        <v>51</v>
      </c>
      <c r="H92" s="171"/>
      <c r="I92" s="171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171" t="s">
        <v>55</v>
      </c>
      <c r="AD92" s="171"/>
    </row>
    <row r="93" spans="1:33" x14ac:dyDescent="0.25">
      <c r="B93" s="9" t="s">
        <v>18</v>
      </c>
      <c r="C93" s="28" t="s">
        <v>19</v>
      </c>
      <c r="D93" s="8" t="s">
        <v>20</v>
      </c>
      <c r="E93" s="8"/>
      <c r="F93" s="8"/>
      <c r="G93" s="28">
        <f>$C$1</f>
        <v>2002</v>
      </c>
      <c r="H93" s="28">
        <f>$C$2</f>
        <v>2012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1:33" hidden="1" x14ac:dyDescent="0.25">
      <c r="B94" s="26"/>
      <c r="C94" s="29"/>
      <c r="D94" s="7"/>
      <c r="E94" s="7"/>
      <c r="F94" s="7"/>
      <c r="G94" s="7"/>
      <c r="H94" s="7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1:33" hidden="1" x14ac:dyDescent="0.25">
      <c r="B95" s="26"/>
      <c r="C95" s="29"/>
      <c r="D95" s="7"/>
      <c r="E95" s="7"/>
      <c r="F95" s="7"/>
      <c r="G95" s="7" t="str">
        <f>CONCATENATE($C90,"_",$C91,"_",G93)</f>
        <v>1_10_2002</v>
      </c>
      <c r="H95" s="7" t="str">
        <f>CONCATENATE($C90,"_",$C91,"_",H93)</f>
        <v>1_10_2012</v>
      </c>
      <c r="I95" s="29"/>
      <c r="J95" s="7"/>
      <c r="K95" s="7"/>
      <c r="L95" s="7"/>
      <c r="M95" s="7" t="str">
        <f>IF($G93+M94&gt;$H93,0,CONCATENATE($C90,"_",$C91,"_",$G93+M94))</f>
        <v>1_10_2003</v>
      </c>
      <c r="N95" s="7" t="str">
        <f t="shared" ref="N95:AB95" si="28">IF($G93+N94&gt;$H93,0,CONCATENATE($C90,"_",$C91,"_",$G93+N94))</f>
        <v>1_10_2004</v>
      </c>
      <c r="O95" s="7" t="str">
        <f t="shared" si="28"/>
        <v>1_10_2005</v>
      </c>
      <c r="P95" s="7" t="str">
        <f t="shared" si="28"/>
        <v>1_10_2006</v>
      </c>
      <c r="Q95" s="7" t="str">
        <f t="shared" si="28"/>
        <v>1_10_2007</v>
      </c>
      <c r="R95" s="7" t="str">
        <f t="shared" si="28"/>
        <v>1_10_2008</v>
      </c>
      <c r="S95" s="7" t="str">
        <f t="shared" si="28"/>
        <v>1_10_2009</v>
      </c>
      <c r="T95" s="7" t="str">
        <f t="shared" si="28"/>
        <v>1_10_2010</v>
      </c>
      <c r="U95" s="7" t="str">
        <f t="shared" si="28"/>
        <v>1_10_2011</v>
      </c>
      <c r="V95" s="7" t="str">
        <f t="shared" si="28"/>
        <v>1_10_2012</v>
      </c>
      <c r="W95" s="7">
        <f t="shared" si="28"/>
        <v>0</v>
      </c>
      <c r="X95" s="7">
        <f t="shared" si="28"/>
        <v>0</v>
      </c>
      <c r="Y95" s="7">
        <f t="shared" si="28"/>
        <v>0</v>
      </c>
      <c r="Z95" s="7">
        <f t="shared" si="28"/>
        <v>0</v>
      </c>
      <c r="AA95" s="7">
        <f t="shared" si="28"/>
        <v>0</v>
      </c>
      <c r="AB95" s="7">
        <f t="shared" si="28"/>
        <v>0</v>
      </c>
      <c r="AC95" s="7"/>
      <c r="AD95" s="7"/>
    </row>
    <row r="96" spans="1:33" hidden="1" x14ac:dyDescent="0.25">
      <c r="B96" s="26"/>
      <c r="C96" s="29"/>
      <c r="D96" s="7"/>
      <c r="E96" s="7"/>
      <c r="F96" s="7" t="s">
        <v>23</v>
      </c>
      <c r="G96" s="30"/>
      <c r="H96" s="30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116" t="s">
        <v>31</v>
      </c>
      <c r="C97" s="117" t="s">
        <v>21</v>
      </c>
      <c r="D97" s="105" t="s">
        <v>94</v>
      </c>
      <c r="E97" s="56"/>
      <c r="F97" s="7">
        <f>MATCH($D97,FAC_TOTALS_APTA!$A$2:$BR$2,)</f>
        <v>12</v>
      </c>
      <c r="G97" s="30">
        <f>VLOOKUP(G95,FAC_TOTALS_APTA!$A$4:$BR$126,$F97,FALSE)</f>
        <v>474570591.99999899</v>
      </c>
      <c r="H97" s="30">
        <f>VLOOKUP(H95,FAC_TOTALS_APTA!$A$4:$BR$126,$F97,FALSE)</f>
        <v>542311539</v>
      </c>
      <c r="I97" s="31">
        <f>IFERROR(H97/G97-1,"-")</f>
        <v>0.14274156077501154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MATCH($K97,FAC_TOTALS_APTA!$A$2:$BP$2,)</f>
        <v>31</v>
      </c>
      <c r="M97" s="30">
        <f>IF(M95=0,0,VLOOKUP(M95,FAC_TOTALS_APTA!$A$4:$BR$126,$L97,FALSE))</f>
        <v>80190141.489377499</v>
      </c>
      <c r="N97" s="30">
        <f>IF(N95=0,0,VLOOKUP(N95,FAC_TOTALS_APTA!$A$4:$BR$126,$L97,FALSE))</f>
        <v>47261100.3875122</v>
      </c>
      <c r="O97" s="30">
        <f>IF(O95=0,0,VLOOKUP(O95,FAC_TOTALS_APTA!$A$4:$BR$126,$L97,FALSE))</f>
        <v>16239782.7061789</v>
      </c>
      <c r="P97" s="30">
        <f>IF(P95=0,0,VLOOKUP(P95,FAC_TOTALS_APTA!$A$4:$BR$126,$L97,FALSE))</f>
        <v>37012463.539674401</v>
      </c>
      <c r="Q97" s="30">
        <f>IF(Q95=0,0,VLOOKUP(Q95,FAC_TOTALS_APTA!$A$4:$BR$126,$L97,FALSE))</f>
        <v>9907944.6119445805</v>
      </c>
      <c r="R97" s="30">
        <f>IF(R95=0,0,VLOOKUP(R95,FAC_TOTALS_APTA!$A$4:$BR$126,$L97,FALSE))</f>
        <v>50448314.100680903</v>
      </c>
      <c r="S97" s="30">
        <f>IF(S95=0,0,VLOOKUP(S95,FAC_TOTALS_APTA!$A$4:$BR$126,$L97,FALSE))</f>
        <v>12426049.566769401</v>
      </c>
      <c r="T97" s="30">
        <f>IF(T95=0,0,VLOOKUP(T95,FAC_TOTALS_APTA!$A$4:$BR$126,$L97,FALSE))</f>
        <v>-30830613.673262902</v>
      </c>
      <c r="U97" s="30">
        <f>IF(U95=0,0,VLOOKUP(U95,FAC_TOTALS_APTA!$A$4:$BR$126,$L97,FALSE))</f>
        <v>-32297760.586323202</v>
      </c>
      <c r="V97" s="30">
        <f>IF(V95=0,0,VLOOKUP(V95,FAC_TOTALS_APTA!$A$4:$BR$126,$L97,FALSE))</f>
        <v>-1638099.51506702</v>
      </c>
      <c r="W97" s="30">
        <f>IF(W95=0,0,VLOOKUP(W95,FAC_TOTALS_APTA!$A$4:$BR$126,$L97,FALSE))</f>
        <v>0</v>
      </c>
      <c r="X97" s="30">
        <f>IF(X95=0,0,VLOOKUP(X95,FAC_TOTALS_APTA!$A$4:$BR$126,$L97,FALSE))</f>
        <v>0</v>
      </c>
      <c r="Y97" s="30">
        <f>IF(Y95=0,0,VLOOKUP(Y95,FAC_TOTALS_APTA!$A$4:$BR$126,$L97,FALSE))</f>
        <v>0</v>
      </c>
      <c r="Z97" s="30">
        <f>IF(Z95=0,0,VLOOKUP(Z95,FAC_TOTALS_APTA!$A$4:$BR$126,$L97,FALSE))</f>
        <v>0</v>
      </c>
      <c r="AA97" s="30">
        <f>IF(AA95=0,0,VLOOKUP(AA95,FAC_TOTALS_APTA!$A$4:$BR$126,$L97,FALSE))</f>
        <v>0</v>
      </c>
      <c r="AB97" s="30">
        <f>IF(AB95=0,0,VLOOKUP(AB95,FAC_TOTALS_APTA!$A$4:$BR$126,$L97,FALSE))</f>
        <v>0</v>
      </c>
      <c r="AC97" s="33">
        <f>SUM(M97:AB97)</f>
        <v>188719322.6274848</v>
      </c>
      <c r="AD97" s="34">
        <f>AC97/G111</f>
        <v>6.8278554570048805E-2</v>
      </c>
    </row>
    <row r="98" spans="1:31" x14ac:dyDescent="0.25">
      <c r="B98" s="116" t="s">
        <v>52</v>
      </c>
      <c r="C98" s="117" t="s">
        <v>21</v>
      </c>
      <c r="D98" s="105" t="s">
        <v>78</v>
      </c>
      <c r="E98" s="56"/>
      <c r="F98" s="7">
        <f>MATCH($D98,FAC_TOTALS_APTA!$A$2:$BR$2,)</f>
        <v>14</v>
      </c>
      <c r="G98" s="55">
        <f>VLOOKUP(G95,FAC_TOTALS_APTA!$A$4:$BR$126,$F98,FALSE)</f>
        <v>1.7610024585999999</v>
      </c>
      <c r="H98" s="55">
        <f>VLOOKUP(H95,FAC_TOTALS_APTA!$A$4:$BR$126,$F98,FALSE)</f>
        <v>1.6964752675200001</v>
      </c>
      <c r="I98" s="31">
        <f t="shared" ref="I98:I109" si="29">IFERROR(H98/G98-1,"-")</f>
        <v>-3.6642306071110853E-2</v>
      </c>
      <c r="J98" s="32" t="str">
        <f t="shared" ref="J98:J106" si="30">IF(C98="Log","_log","")</f>
        <v>_log</v>
      </c>
      <c r="K98" s="32" t="str">
        <f t="shared" ref="K98:K110" si="31">CONCATENATE(D98,J98,"_FAC")</f>
        <v>FARE_per_UPT_cleaned_2018_HINY_log_FAC</v>
      </c>
      <c r="L98" s="7">
        <f>MATCH($K98,FAC_TOTALS_APTA!$A$2:$BP$2,)</f>
        <v>33</v>
      </c>
      <c r="M98" s="30">
        <f>IF(M95=0,0,VLOOKUP(M95,FAC_TOTALS_APTA!$A$4:$BR$126,$L98,FALSE))</f>
        <v>-23413758.817643199</v>
      </c>
      <c r="N98" s="30">
        <f>IF(N95=0,0,VLOOKUP(N95,FAC_TOTALS_APTA!$A$4:$BR$126,$L98,FALSE))</f>
        <v>3669018.5792167298</v>
      </c>
      <c r="O98" s="30">
        <f>IF(O95=0,0,VLOOKUP(O95,FAC_TOTALS_APTA!$A$4:$BR$126,$L98,FALSE))</f>
        <v>44705757.725063898</v>
      </c>
      <c r="P98" s="30">
        <f>IF(P95=0,0,VLOOKUP(P95,FAC_TOTALS_APTA!$A$4:$BR$126,$L98,FALSE))</f>
        <v>3991331.8069134899</v>
      </c>
      <c r="Q98" s="30">
        <f>IF(Q95=0,0,VLOOKUP(Q95,FAC_TOTALS_APTA!$A$4:$BR$126,$L98,FALSE))</f>
        <v>12773079.212934</v>
      </c>
      <c r="R98" s="30">
        <f>IF(R95=0,0,VLOOKUP(R95,FAC_TOTALS_APTA!$A$4:$BR$126,$L98,FALSE))</f>
        <v>-5317235.7867932897</v>
      </c>
      <c r="S98" s="30">
        <f>IF(S95=0,0,VLOOKUP(S95,FAC_TOTALS_APTA!$A$4:$BR$126,$L98,FALSE))</f>
        <v>-17791916.212562401</v>
      </c>
      <c r="T98" s="30">
        <f>IF(T95=0,0,VLOOKUP(T95,FAC_TOTALS_APTA!$A$4:$BR$126,$L98,FALSE))</f>
        <v>-295956.76474476</v>
      </c>
      <c r="U98" s="30">
        <f>IF(U95=0,0,VLOOKUP(U95,FAC_TOTALS_APTA!$A$4:$BR$126,$L98,FALSE))</f>
        <v>-21570572.796238601</v>
      </c>
      <c r="V98" s="30">
        <f>IF(V95=0,0,VLOOKUP(V95,FAC_TOTALS_APTA!$A$4:$BR$126,$L98,FALSE))</f>
        <v>8907891.4595469702</v>
      </c>
      <c r="W98" s="30">
        <f>IF(W95=0,0,VLOOKUP(W95,FAC_TOTALS_APTA!$A$4:$BR$126,$L98,FALSE))</f>
        <v>0</v>
      </c>
      <c r="X98" s="30">
        <f>IF(X95=0,0,VLOOKUP(X95,FAC_TOTALS_APTA!$A$4:$BR$126,$L98,FALSE))</f>
        <v>0</v>
      </c>
      <c r="Y98" s="30">
        <f>IF(Y95=0,0,VLOOKUP(Y95,FAC_TOTALS_APTA!$A$4:$BR$126,$L98,FALSE))</f>
        <v>0</v>
      </c>
      <c r="Z98" s="30">
        <f>IF(Z95=0,0,VLOOKUP(Z95,FAC_TOTALS_APTA!$A$4:$BR$126,$L98,FALSE))</f>
        <v>0</v>
      </c>
      <c r="AA98" s="30">
        <f>IF(AA95=0,0,VLOOKUP(AA95,FAC_TOTALS_APTA!$A$4:$BR$126,$L98,FALSE))</f>
        <v>0</v>
      </c>
      <c r="AB98" s="30">
        <f>IF(AB95=0,0,VLOOKUP(AB95,FAC_TOTALS_APTA!$A$4:$BR$126,$L98,FALSE))</f>
        <v>0</v>
      </c>
      <c r="AC98" s="33">
        <f t="shared" ref="AC98:AC109" si="32">SUM(M98:AB98)</f>
        <v>5657638.4056928363</v>
      </c>
      <c r="AD98" s="34">
        <f>AC98/G111</f>
        <v>2.0469306864947532E-3</v>
      </c>
    </row>
    <row r="99" spans="1:31" x14ac:dyDescent="0.25">
      <c r="B99" s="116" t="s">
        <v>90</v>
      </c>
      <c r="C99" s="117"/>
      <c r="D99" s="105" t="s">
        <v>81</v>
      </c>
      <c r="E99" s="119"/>
      <c r="F99" s="105">
        <f>MATCH($D99,FAC_TOTALS_APTA!$A$2:$BR$2,)</f>
        <v>24</v>
      </c>
      <c r="G99" s="118">
        <f>VLOOKUP(G95,FAC_TOTALS_APTA!$A$4:$BR$126,$F99,FALSE)</f>
        <v>0</v>
      </c>
      <c r="H99" s="118">
        <f>VLOOKUP(H95,FAC_TOTALS_APTA!$A$4:$BR$126,$F99,FALSE)</f>
        <v>0</v>
      </c>
      <c r="I99" s="120" t="str">
        <f>IFERROR(H99/G99-1,"-")</f>
        <v>-</v>
      </c>
      <c r="J99" s="121" t="str">
        <f t="shared" si="30"/>
        <v/>
      </c>
      <c r="K99" s="121" t="str">
        <f t="shared" si="31"/>
        <v>RESTRUCTURE_FAC</v>
      </c>
      <c r="L99" s="105">
        <f>MATCH($K99,FAC_TOTALS_APTA!$A$2:$BP$2,)</f>
        <v>43</v>
      </c>
      <c r="M99" s="118">
        <f>IF(M95=0,0,VLOOKUP(M95,FAC_TOTALS_APTA!$A$4:$BR$126,$L99,FALSE))</f>
        <v>0</v>
      </c>
      <c r="N99" s="118">
        <f>IF(N95=0,0,VLOOKUP(N95,FAC_TOTALS_APTA!$A$4:$BR$126,$L99,FALSE))</f>
        <v>0</v>
      </c>
      <c r="O99" s="118">
        <f>IF(O95=0,0,VLOOKUP(O95,FAC_TOTALS_APTA!$A$4:$BR$126,$L99,FALSE))</f>
        <v>0</v>
      </c>
      <c r="P99" s="118">
        <f>IF(P95=0,0,VLOOKUP(P95,FAC_TOTALS_APTA!$A$4:$BR$126,$L99,FALSE))</f>
        <v>0</v>
      </c>
      <c r="Q99" s="118">
        <f>IF(Q95=0,0,VLOOKUP(Q95,FAC_TOTALS_APTA!$A$4:$BR$126,$L99,FALSE))</f>
        <v>0</v>
      </c>
      <c r="R99" s="118">
        <f>IF(R95=0,0,VLOOKUP(R95,FAC_TOTALS_APTA!$A$4:$BR$126,$L99,FALSE))</f>
        <v>0</v>
      </c>
      <c r="S99" s="118">
        <f>IF(S95=0,0,VLOOKUP(S95,FAC_TOTALS_APTA!$A$4:$BR$126,$L99,FALSE))</f>
        <v>0</v>
      </c>
      <c r="T99" s="118">
        <f>IF(T95=0,0,VLOOKUP(T95,FAC_TOTALS_APTA!$A$4:$BR$126,$L99,FALSE))</f>
        <v>0</v>
      </c>
      <c r="U99" s="118">
        <f>IF(U95=0,0,VLOOKUP(U95,FAC_TOTALS_APTA!$A$4:$BR$126,$L99,FALSE))</f>
        <v>0</v>
      </c>
      <c r="V99" s="118">
        <f>IF(V95=0,0,VLOOKUP(V95,FAC_TOTALS_APTA!$A$4:$BR$126,$L99,FALSE))</f>
        <v>0</v>
      </c>
      <c r="W99" s="118">
        <f>IF(W95=0,0,VLOOKUP(W95,FAC_TOTALS_APTA!$A$4:$BR$126,$L99,FALSE))</f>
        <v>0</v>
      </c>
      <c r="X99" s="118">
        <f>IF(X95=0,0,VLOOKUP(X95,FAC_TOTALS_APTA!$A$4:$BR$126,$L99,FALSE))</f>
        <v>0</v>
      </c>
      <c r="Y99" s="118">
        <f>IF(Y95=0,0,VLOOKUP(Y95,FAC_TOTALS_APTA!$A$4:$BR$126,$L99,FALSE))</f>
        <v>0</v>
      </c>
      <c r="Z99" s="118">
        <f>IF(Z95=0,0,VLOOKUP(Z95,FAC_TOTALS_APTA!$A$4:$BR$126,$L99,FALSE))</f>
        <v>0</v>
      </c>
      <c r="AA99" s="118">
        <f>IF(AA95=0,0,VLOOKUP(AA95,FAC_TOTALS_APTA!$A$4:$BR$126,$L99,FALSE))</f>
        <v>0</v>
      </c>
      <c r="AB99" s="118">
        <f>IF(AB95=0,0,VLOOKUP(AB95,FAC_TOTALS_APTA!$A$4:$BR$126,$L99,FALSE))</f>
        <v>0</v>
      </c>
      <c r="AC99" s="122">
        <f t="shared" si="32"/>
        <v>0</v>
      </c>
      <c r="AD99" s="123">
        <f>AC99/G112</f>
        <v>0</v>
      </c>
    </row>
    <row r="100" spans="1:31" x14ac:dyDescent="0.25">
      <c r="B100" s="116" t="s">
        <v>93</v>
      </c>
      <c r="C100" s="117"/>
      <c r="D100" s="105" t="s">
        <v>80</v>
      </c>
      <c r="E100" s="119"/>
      <c r="F100" s="105">
        <f>MATCH($D100,FAC_TOTALS_APTA!$A$2:$BR$2,)</f>
        <v>23</v>
      </c>
      <c r="G100" s="118">
        <f>VLOOKUP(G95,FAC_TOTALS_APTA!$A$4:$BR$126,$F100,FALSE)</f>
        <v>0</v>
      </c>
      <c r="H100" s="118">
        <f>VLOOKUP(H95,FAC_TOTALS_APTA!$A$4:$BR$126,$F100,FALSE)</f>
        <v>0</v>
      </c>
      <c r="I100" s="120" t="str">
        <f>IFERROR(H100/G100-1,"-")</f>
        <v>-</v>
      </c>
      <c r="J100" s="121" t="str">
        <f t="shared" si="30"/>
        <v/>
      </c>
      <c r="K100" s="121" t="str">
        <f t="shared" si="31"/>
        <v>MAINTENANCE_WMATA_FAC</v>
      </c>
      <c r="L100" s="105">
        <f>MATCH($K100,FAC_TOTALS_APTA!$A$2:$BP$2,)</f>
        <v>42</v>
      </c>
      <c r="M100" s="118">
        <f>IF(M96=0,0,VLOOKUP(M96,FAC_TOTALS_APTA!$A$4:$BR$126,$L100,FALSE))</f>
        <v>0</v>
      </c>
      <c r="N100" s="118">
        <f>IF(N96=0,0,VLOOKUP(N96,FAC_TOTALS_APTA!$A$4:$BR$126,$L100,FALSE))</f>
        <v>0</v>
      </c>
      <c r="O100" s="118">
        <f>IF(O96=0,0,VLOOKUP(O96,FAC_TOTALS_APTA!$A$4:$BR$126,$L100,FALSE))</f>
        <v>0</v>
      </c>
      <c r="P100" s="118">
        <f>IF(P96=0,0,VLOOKUP(P96,FAC_TOTALS_APTA!$A$4:$BR$126,$L100,FALSE))</f>
        <v>0</v>
      </c>
      <c r="Q100" s="118">
        <f>IF(Q96=0,0,VLOOKUP(Q96,FAC_TOTALS_APTA!$A$4:$BR$126,$L100,FALSE))</f>
        <v>0</v>
      </c>
      <c r="R100" s="118">
        <f>IF(R96=0,0,VLOOKUP(R96,FAC_TOTALS_APTA!$A$4:$BR$126,$L100,FALSE))</f>
        <v>0</v>
      </c>
      <c r="S100" s="118">
        <f>IF(S96=0,0,VLOOKUP(S96,FAC_TOTALS_APTA!$A$4:$BR$126,$L100,FALSE))</f>
        <v>0</v>
      </c>
      <c r="T100" s="118">
        <f>IF(T96=0,0,VLOOKUP(T96,FAC_TOTALS_APTA!$A$4:$BR$126,$L100,FALSE))</f>
        <v>0</v>
      </c>
      <c r="U100" s="118">
        <f>IF(U96=0,0,VLOOKUP(U96,FAC_TOTALS_APTA!$A$4:$BR$126,$L100,FALSE))</f>
        <v>0</v>
      </c>
      <c r="V100" s="118">
        <f>IF(V96=0,0,VLOOKUP(V96,FAC_TOTALS_APTA!$A$4:$BR$126,$L100,FALSE))</f>
        <v>0</v>
      </c>
      <c r="W100" s="118">
        <f>IF(W96=0,0,VLOOKUP(W96,FAC_TOTALS_APTA!$A$4:$BR$126,$L100,FALSE))</f>
        <v>0</v>
      </c>
      <c r="X100" s="118">
        <f>IF(X96=0,0,VLOOKUP(X96,FAC_TOTALS_APTA!$A$4:$BR$126,$L100,FALSE))</f>
        <v>0</v>
      </c>
      <c r="Y100" s="118">
        <f>IF(Y96=0,0,VLOOKUP(Y96,FAC_TOTALS_APTA!$A$4:$BR$126,$L100,FALSE))</f>
        <v>0</v>
      </c>
      <c r="Z100" s="118">
        <f>IF(Z96=0,0,VLOOKUP(Z96,FAC_TOTALS_APTA!$A$4:$BR$126,$L100,FALSE))</f>
        <v>0</v>
      </c>
      <c r="AA100" s="118">
        <f>IF(AA96=0,0,VLOOKUP(AA96,FAC_TOTALS_APTA!$A$4:$BR$126,$L100,FALSE))</f>
        <v>0</v>
      </c>
      <c r="AB100" s="118">
        <f>IF(AB96=0,0,VLOOKUP(AB96,FAC_TOTALS_APTA!$A$4:$BR$126,$L100,FALSE))</f>
        <v>0</v>
      </c>
      <c r="AC100" s="122">
        <f t="shared" si="32"/>
        <v>0</v>
      </c>
      <c r="AD100" s="123">
        <f>AC100/G112</f>
        <v>0</v>
      </c>
    </row>
    <row r="101" spans="1:31" x14ac:dyDescent="0.25">
      <c r="B101" s="116" t="s">
        <v>48</v>
      </c>
      <c r="C101" s="117" t="s">
        <v>21</v>
      </c>
      <c r="D101" s="105" t="s">
        <v>8</v>
      </c>
      <c r="E101" s="56"/>
      <c r="F101" s="7">
        <f>MATCH($D101,FAC_TOTALS_APTA!$A$2:$BR$2,)</f>
        <v>16</v>
      </c>
      <c r="G101" s="30">
        <f>VLOOKUP(G95,FAC_TOTALS_APTA!$A$4:$BR$126,$F101,FALSE)</f>
        <v>25697520.3899999</v>
      </c>
      <c r="H101" s="30">
        <f>VLOOKUP(H95,FAC_TOTALS_APTA!$A$4:$BR$126,$F101,FALSE)</f>
        <v>27909105.420000002</v>
      </c>
      <c r="I101" s="31">
        <f t="shared" si="29"/>
        <v>8.606219574635432E-2</v>
      </c>
      <c r="J101" s="32" t="str">
        <f t="shared" si="30"/>
        <v>_log</v>
      </c>
      <c r="K101" s="32" t="str">
        <f t="shared" si="31"/>
        <v>POP_EMP_log_FAC</v>
      </c>
      <c r="L101" s="7">
        <f>MATCH($K101,FAC_TOTALS_APTA!$A$2:$BP$2,)</f>
        <v>35</v>
      </c>
      <c r="M101" s="30">
        <f>IF(M95=0,0,VLOOKUP(M95,FAC_TOTALS_APTA!$A$4:$BR$126,$L101,FALSE))</f>
        <v>5946516.7209078297</v>
      </c>
      <c r="N101" s="30">
        <f>IF(N95=0,0,VLOOKUP(N95,FAC_TOTALS_APTA!$A$4:$BR$126,$L101,FALSE))</f>
        <v>8729848.6418575104</v>
      </c>
      <c r="O101" s="30">
        <f>IF(O95=0,0,VLOOKUP(O95,FAC_TOTALS_APTA!$A$4:$BR$126,$L101,FALSE))</f>
        <v>8981855.0429181103</v>
      </c>
      <c r="P101" s="30">
        <f>IF(P95=0,0,VLOOKUP(P95,FAC_TOTALS_APTA!$A$4:$BR$126,$L101,FALSE))</f>
        <v>11575593.5303862</v>
      </c>
      <c r="Q101" s="30">
        <f>IF(Q95=0,0,VLOOKUP(Q95,FAC_TOTALS_APTA!$A$4:$BR$126,$L101,FALSE))</f>
        <v>1221374.0639458201</v>
      </c>
      <c r="R101" s="30">
        <f>IF(R95=0,0,VLOOKUP(R95,FAC_TOTALS_APTA!$A$4:$BR$126,$L101,FALSE))</f>
        <v>5273767.3299812498</v>
      </c>
      <c r="S101" s="30">
        <f>IF(S95=0,0,VLOOKUP(S95,FAC_TOTALS_APTA!$A$4:$BR$126,$L101,FALSE))</f>
        <v>-4937912.0712388996</v>
      </c>
      <c r="T101" s="30">
        <f>IF(T95=0,0,VLOOKUP(T95,FAC_TOTALS_APTA!$A$4:$BR$126,$L101,FALSE))</f>
        <v>-3904129.4935323601</v>
      </c>
      <c r="U101" s="30">
        <f>IF(U95=0,0,VLOOKUP(U95,FAC_TOTALS_APTA!$A$4:$BR$126,$L101,FALSE))</f>
        <v>2888322.6548588099</v>
      </c>
      <c r="V101" s="30">
        <f>IF(V95=0,0,VLOOKUP(V95,FAC_TOTALS_APTA!$A$4:$BR$126,$L101,FALSE))</f>
        <v>5151209.5058744401</v>
      </c>
      <c r="W101" s="30">
        <f>IF(W95=0,0,VLOOKUP(W95,FAC_TOTALS_APTA!$A$4:$BR$126,$L101,FALSE))</f>
        <v>0</v>
      </c>
      <c r="X101" s="30">
        <f>IF(X95=0,0,VLOOKUP(X95,FAC_TOTALS_APTA!$A$4:$BR$126,$L101,FALSE))</f>
        <v>0</v>
      </c>
      <c r="Y101" s="30">
        <f>IF(Y95=0,0,VLOOKUP(Y95,FAC_TOTALS_APTA!$A$4:$BR$126,$L101,FALSE))</f>
        <v>0</v>
      </c>
      <c r="Z101" s="30">
        <f>IF(Z95=0,0,VLOOKUP(Z95,FAC_TOTALS_APTA!$A$4:$BR$126,$L101,FALSE))</f>
        <v>0</v>
      </c>
      <c r="AA101" s="30">
        <f>IF(AA95=0,0,VLOOKUP(AA95,FAC_TOTALS_APTA!$A$4:$BR$126,$L101,FALSE))</f>
        <v>0</v>
      </c>
      <c r="AB101" s="30">
        <f>IF(AB95=0,0,VLOOKUP(AB95,FAC_TOTALS_APTA!$A$4:$BR$126,$L101,FALSE))</f>
        <v>0</v>
      </c>
      <c r="AC101" s="33">
        <f t="shared" si="32"/>
        <v>40926445.925958723</v>
      </c>
      <c r="AD101" s="34">
        <f>AC101/G111</f>
        <v>1.4807167239729972E-2</v>
      </c>
    </row>
    <row r="102" spans="1:31" x14ac:dyDescent="0.25">
      <c r="B102" s="26" t="s">
        <v>74</v>
      </c>
      <c r="C102" s="117"/>
      <c r="D102" s="105" t="s">
        <v>73</v>
      </c>
      <c r="E102" s="56"/>
      <c r="F102" s="7">
        <f>MATCH($D102,FAC_TOTALS_APTA!$A$2:$BR$2,)</f>
        <v>17</v>
      </c>
      <c r="G102" s="55">
        <f>VLOOKUP(G95,FAC_TOTALS_APTA!$A$4:$BR$126,$F102,FALSE)</f>
        <v>0.70319922136740198</v>
      </c>
      <c r="H102" s="55">
        <f>VLOOKUP(H95,FAC_TOTALS_APTA!$A$4:$BR$126,$F102,FALSE)</f>
        <v>0.70702565886186597</v>
      </c>
      <c r="I102" s="31">
        <f t="shared" si="29"/>
        <v>5.4414700389220361E-3</v>
      </c>
      <c r="J102" s="32" t="str">
        <f t="shared" si="30"/>
        <v/>
      </c>
      <c r="K102" s="32" t="str">
        <f t="shared" si="31"/>
        <v>TSD_POP_EMP_PCT_FAC</v>
      </c>
      <c r="L102" s="7">
        <f>MATCH($K102,FAC_TOTALS_APTA!$A$2:$BP$2,)</f>
        <v>36</v>
      </c>
      <c r="M102" s="30">
        <f>IF(M95=0,0,VLOOKUP(M95,FAC_TOTALS_APTA!$A$4:$BR$126,$L102,FALSE))</f>
        <v>-1023760.26971193</v>
      </c>
      <c r="N102" s="30">
        <f>IF(N95=0,0,VLOOKUP(N95,FAC_TOTALS_APTA!$A$4:$BR$126,$L102,FALSE))</f>
        <v>-2971616.3181318101</v>
      </c>
      <c r="O102" s="30">
        <f>IF(O95=0,0,VLOOKUP(O95,FAC_TOTALS_APTA!$A$4:$BR$126,$L102,FALSE))</f>
        <v>-2053481.91434982</v>
      </c>
      <c r="P102" s="30">
        <f>IF(P95=0,0,VLOOKUP(P95,FAC_TOTALS_APTA!$A$4:$BR$126,$L102,FALSE))</f>
        <v>4955772.5656349398</v>
      </c>
      <c r="Q102" s="30">
        <f>IF(Q95=0,0,VLOOKUP(Q95,FAC_TOTALS_APTA!$A$4:$BR$126,$L102,FALSE))</f>
        <v>-1114668.55967742</v>
      </c>
      <c r="R102" s="30">
        <f>IF(R95=0,0,VLOOKUP(R95,FAC_TOTALS_APTA!$A$4:$BR$126,$L102,FALSE))</f>
        <v>-1333562.1366286101</v>
      </c>
      <c r="S102" s="30">
        <f>IF(S95=0,0,VLOOKUP(S95,FAC_TOTALS_APTA!$A$4:$BR$126,$L102,FALSE))</f>
        <v>9877881.5884679705</v>
      </c>
      <c r="T102" s="30">
        <f>IF(T95=0,0,VLOOKUP(T95,FAC_TOTALS_APTA!$A$4:$BR$126,$L102,FALSE))</f>
        <v>5559157.7311644303</v>
      </c>
      <c r="U102" s="30">
        <f>IF(U95=0,0,VLOOKUP(U95,FAC_TOTALS_APTA!$A$4:$BR$126,$L102,FALSE))</f>
        <v>-155760.42561284601</v>
      </c>
      <c r="V102" s="30">
        <f>IF(V95=0,0,VLOOKUP(V95,FAC_TOTALS_APTA!$A$4:$BR$126,$L102,FALSE))</f>
        <v>-5742934.6722264504</v>
      </c>
      <c r="W102" s="30">
        <f>IF(W95=0,0,VLOOKUP(W95,FAC_TOTALS_APTA!$A$4:$BR$126,$L102,FALSE))</f>
        <v>0</v>
      </c>
      <c r="X102" s="30">
        <f>IF(X95=0,0,VLOOKUP(X95,FAC_TOTALS_APTA!$A$4:$BR$126,$L102,FALSE))</f>
        <v>0</v>
      </c>
      <c r="Y102" s="30">
        <f>IF(Y95=0,0,VLOOKUP(Y95,FAC_TOTALS_APTA!$A$4:$BR$126,$L102,FALSE))</f>
        <v>0</v>
      </c>
      <c r="Z102" s="30">
        <f>IF(Z95=0,0,VLOOKUP(Z95,FAC_TOTALS_APTA!$A$4:$BR$126,$L102,FALSE))</f>
        <v>0</v>
      </c>
      <c r="AA102" s="30">
        <f>IF(AA95=0,0,VLOOKUP(AA95,FAC_TOTALS_APTA!$A$4:$BR$126,$L102,FALSE))</f>
        <v>0</v>
      </c>
      <c r="AB102" s="30">
        <f>IF(AB95=0,0,VLOOKUP(AB95,FAC_TOTALS_APTA!$A$4:$BR$126,$L102,FALSE))</f>
        <v>0</v>
      </c>
      <c r="AC102" s="33">
        <f t="shared" si="32"/>
        <v>5997027.5889284527</v>
      </c>
      <c r="AD102" s="34">
        <f>AC102/G111</f>
        <v>2.169721519703596E-3</v>
      </c>
    </row>
    <row r="103" spans="1:31" x14ac:dyDescent="0.2">
      <c r="B103" s="116" t="s">
        <v>49</v>
      </c>
      <c r="C103" s="117" t="s">
        <v>21</v>
      </c>
      <c r="D103" s="125" t="s">
        <v>97</v>
      </c>
      <c r="E103" s="56"/>
      <c r="F103" s="7">
        <f>MATCH($D103,FAC_TOTALS_APTA!$A$2:$BR$2,)</f>
        <v>19</v>
      </c>
      <c r="G103" s="35">
        <f>VLOOKUP(G95,FAC_TOTALS_APTA!$A$4:$BR$126,$F103,FALSE)</f>
        <v>0</v>
      </c>
      <c r="H103" s="35">
        <f>VLOOKUP(H95,FAC_TOTALS_APTA!$A$4:$BR$126,$F103,FALSE)</f>
        <v>0</v>
      </c>
      <c r="I103" s="31" t="str">
        <f t="shared" si="29"/>
        <v>-</v>
      </c>
      <c r="J103" s="32" t="str">
        <f t="shared" si="30"/>
        <v>_log</v>
      </c>
      <c r="K103" s="32" t="str">
        <f t="shared" si="31"/>
        <v>GAS_PRICE_2018_MIDLOW_log_FAC</v>
      </c>
      <c r="L103" s="7">
        <f>MATCH($K103,FAC_TOTALS_APTA!$A$2:$BP$2,)</f>
        <v>38</v>
      </c>
      <c r="M103" s="30">
        <f>IF(M95=0,0,VLOOKUP(M95,FAC_TOTALS_APTA!$A$4:$BR$126,$L103,FALSE))</f>
        <v>0</v>
      </c>
      <c r="N103" s="30">
        <f>IF(N95=0,0,VLOOKUP(N95,FAC_TOTALS_APTA!$A$4:$BR$126,$L103,FALSE))</f>
        <v>0</v>
      </c>
      <c r="O103" s="30">
        <f>IF(O95=0,0,VLOOKUP(O95,FAC_TOTALS_APTA!$A$4:$BR$126,$L103,FALSE))</f>
        <v>0</v>
      </c>
      <c r="P103" s="30">
        <f>IF(P95=0,0,VLOOKUP(P95,FAC_TOTALS_APTA!$A$4:$BR$126,$L103,FALSE))</f>
        <v>0</v>
      </c>
      <c r="Q103" s="30">
        <f>IF(Q95=0,0,VLOOKUP(Q95,FAC_TOTALS_APTA!$A$4:$BR$126,$L103,FALSE))</f>
        <v>0</v>
      </c>
      <c r="R103" s="30">
        <f>IF(R95=0,0,VLOOKUP(R95,FAC_TOTALS_APTA!$A$4:$BR$126,$L103,FALSE))</f>
        <v>0</v>
      </c>
      <c r="S103" s="30">
        <f>IF(S95=0,0,VLOOKUP(S95,FAC_TOTALS_APTA!$A$4:$BR$126,$L103,FALSE))</f>
        <v>0</v>
      </c>
      <c r="T103" s="30">
        <f>IF(T95=0,0,VLOOKUP(T95,FAC_TOTALS_APTA!$A$4:$BR$126,$L103,FALSE))</f>
        <v>0</v>
      </c>
      <c r="U103" s="30">
        <f>IF(U95=0,0,VLOOKUP(U95,FAC_TOTALS_APTA!$A$4:$BR$126,$L103,FALSE))</f>
        <v>0</v>
      </c>
      <c r="V103" s="30">
        <f>IF(V95=0,0,VLOOKUP(V95,FAC_TOTALS_APTA!$A$4:$BR$126,$L103,FALSE))</f>
        <v>0</v>
      </c>
      <c r="W103" s="30">
        <f>IF(W95=0,0,VLOOKUP(W95,FAC_TOTALS_APTA!$A$4:$BR$126,$L103,FALSE))</f>
        <v>0</v>
      </c>
      <c r="X103" s="30">
        <f>IF(X95=0,0,VLOOKUP(X95,FAC_TOTALS_APTA!$A$4:$BR$126,$L103,FALSE))</f>
        <v>0</v>
      </c>
      <c r="Y103" s="30">
        <f>IF(Y95=0,0,VLOOKUP(Y95,FAC_TOTALS_APTA!$A$4:$BR$126,$L103,FALSE))</f>
        <v>0</v>
      </c>
      <c r="Z103" s="30">
        <f>IF(Z95=0,0,VLOOKUP(Z95,FAC_TOTALS_APTA!$A$4:$BR$126,$L103,FALSE))</f>
        <v>0</v>
      </c>
      <c r="AA103" s="30">
        <f>IF(AA95=0,0,VLOOKUP(AA95,FAC_TOTALS_APTA!$A$4:$BR$126,$L103,FALSE))</f>
        <v>0</v>
      </c>
      <c r="AB103" s="30">
        <f>IF(AB95=0,0,VLOOKUP(AB95,FAC_TOTALS_APTA!$A$4:$BR$126,$L103,FALSE))</f>
        <v>0</v>
      </c>
      <c r="AC103" s="33">
        <f t="shared" si="32"/>
        <v>0</v>
      </c>
      <c r="AD103" s="34">
        <f>AC103/G111</f>
        <v>0</v>
      </c>
    </row>
    <row r="104" spans="1:31" x14ac:dyDescent="0.25">
      <c r="B104" s="116" t="s">
        <v>46</v>
      </c>
      <c r="C104" s="117" t="s">
        <v>21</v>
      </c>
      <c r="D104" s="105" t="s">
        <v>14</v>
      </c>
      <c r="E104" s="56"/>
      <c r="F104" s="7">
        <f>MATCH($D104,FAC_TOTALS_APTA!$A$2:$BR$2,)</f>
        <v>20</v>
      </c>
      <c r="G104" s="55">
        <f>VLOOKUP(G95,FAC_TOTALS_APTA!$A$4:$BR$126,$F104,FALSE)</f>
        <v>42439.074999999903</v>
      </c>
      <c r="H104" s="55">
        <f>VLOOKUP(H95,FAC_TOTALS_APTA!$A$4:$BR$126,$F104,FALSE)</f>
        <v>33963.31</v>
      </c>
      <c r="I104" s="31">
        <f t="shared" si="29"/>
        <v>-0.19971606355699134</v>
      </c>
      <c r="J104" s="32" t="str">
        <f t="shared" si="30"/>
        <v>_log</v>
      </c>
      <c r="K104" s="32" t="str">
        <f t="shared" si="31"/>
        <v>TOTAL_MED_INC_INDIV_2018_log_FAC</v>
      </c>
      <c r="L104" s="7">
        <f>MATCH($K104,FAC_TOTALS_APTA!$A$2:$BP$2,)</f>
        <v>39</v>
      </c>
      <c r="M104" s="30">
        <f>IF(M95=0,0,VLOOKUP(M95,FAC_TOTALS_APTA!$A$4:$BR$126,$L104,FALSE))</f>
        <v>3445892.7405936499</v>
      </c>
      <c r="N104" s="30">
        <f>IF(N95=0,0,VLOOKUP(N95,FAC_TOTALS_APTA!$A$4:$BR$126,$L104,FALSE))</f>
        <v>4411904.5326743498</v>
      </c>
      <c r="O104" s="30">
        <f>IF(O95=0,0,VLOOKUP(O95,FAC_TOTALS_APTA!$A$4:$BR$126,$L104,FALSE))</f>
        <v>4241146.9941359498</v>
      </c>
      <c r="P104" s="30">
        <f>IF(P95=0,0,VLOOKUP(P95,FAC_TOTALS_APTA!$A$4:$BR$126,$L104,FALSE))</f>
        <v>7776685.2582562799</v>
      </c>
      <c r="Q104" s="30">
        <f>IF(Q95=0,0,VLOOKUP(Q95,FAC_TOTALS_APTA!$A$4:$BR$126,$L104,FALSE))</f>
        <v>-2486857.0453131599</v>
      </c>
      <c r="R104" s="30">
        <f>IF(R95=0,0,VLOOKUP(R95,FAC_TOTALS_APTA!$A$4:$BR$126,$L104,FALSE))</f>
        <v>-232284.42209664299</v>
      </c>
      <c r="S104" s="30">
        <f>IF(S95=0,0,VLOOKUP(S95,FAC_TOTALS_APTA!$A$4:$BR$126,$L104,FALSE))</f>
        <v>5251958.26591272</v>
      </c>
      <c r="T104" s="30">
        <f>IF(T95=0,0,VLOOKUP(T95,FAC_TOTALS_APTA!$A$4:$BR$126,$L104,FALSE))</f>
        <v>1188653.54887135</v>
      </c>
      <c r="U104" s="30">
        <f>IF(U95=0,0,VLOOKUP(U95,FAC_TOTALS_APTA!$A$4:$BR$126,$L104,FALSE))</f>
        <v>4753775.8279890995</v>
      </c>
      <c r="V104" s="30">
        <f>IF(V95=0,0,VLOOKUP(V95,FAC_TOTALS_APTA!$A$4:$BR$126,$L104,FALSE))</f>
        <v>855822.34629869601</v>
      </c>
      <c r="W104" s="30">
        <f>IF(W95=0,0,VLOOKUP(W95,FAC_TOTALS_APTA!$A$4:$BR$126,$L104,FALSE))</f>
        <v>0</v>
      </c>
      <c r="X104" s="30">
        <f>IF(X95=0,0,VLOOKUP(X95,FAC_TOTALS_APTA!$A$4:$BR$126,$L104,FALSE))</f>
        <v>0</v>
      </c>
      <c r="Y104" s="30">
        <f>IF(Y95=0,0,VLOOKUP(Y95,FAC_TOTALS_APTA!$A$4:$BR$126,$L104,FALSE))</f>
        <v>0</v>
      </c>
      <c r="Z104" s="30">
        <f>IF(Z95=0,0,VLOOKUP(Z95,FAC_TOTALS_APTA!$A$4:$BR$126,$L104,FALSE))</f>
        <v>0</v>
      </c>
      <c r="AA104" s="30">
        <f>IF(AA95=0,0,VLOOKUP(AA95,FAC_TOTALS_APTA!$A$4:$BR$126,$L104,FALSE))</f>
        <v>0</v>
      </c>
      <c r="AB104" s="30">
        <f>IF(AB95=0,0,VLOOKUP(AB95,FAC_TOTALS_APTA!$A$4:$BR$126,$L104,FALSE))</f>
        <v>0</v>
      </c>
      <c r="AC104" s="33">
        <f t="shared" si="32"/>
        <v>29206698.047322288</v>
      </c>
      <c r="AD104" s="34">
        <f>AC104/G111</f>
        <v>1.0566968441124543E-2</v>
      </c>
    </row>
    <row r="105" spans="1:31" x14ac:dyDescent="0.25">
      <c r="B105" s="116" t="s">
        <v>62</v>
      </c>
      <c r="C105" s="117"/>
      <c r="D105" s="105" t="s">
        <v>9</v>
      </c>
      <c r="E105" s="56"/>
      <c r="F105" s="7">
        <f>MATCH($D105,FAC_TOTALS_APTA!$A$2:$BR$2,)</f>
        <v>21</v>
      </c>
      <c r="G105" s="30">
        <f>VLOOKUP(G95,FAC_TOTALS_APTA!$A$4:$BR$126,$F105,FALSE)</f>
        <v>31.71</v>
      </c>
      <c r="H105" s="30">
        <f>VLOOKUP(H95,FAC_TOTALS_APTA!$A$4:$BR$126,$F105,FALSE)</f>
        <v>31.51</v>
      </c>
      <c r="I105" s="31">
        <f t="shared" si="29"/>
        <v>-6.3071586250393885E-3</v>
      </c>
      <c r="J105" s="32" t="str">
        <f t="shared" si="30"/>
        <v/>
      </c>
      <c r="K105" s="32" t="str">
        <f t="shared" si="31"/>
        <v>PCT_HH_NO_VEH_FAC</v>
      </c>
      <c r="L105" s="7">
        <f>MATCH($K105,FAC_TOTALS_APTA!$A$2:$BP$2,)</f>
        <v>40</v>
      </c>
      <c r="M105" s="30">
        <f>IF(M95=0,0,VLOOKUP(M95,FAC_TOTALS_APTA!$A$4:$BR$126,$L105,FALSE))</f>
        <v>-1500598.6046969099</v>
      </c>
      <c r="N105" s="30">
        <f>IF(N95=0,0,VLOOKUP(N95,FAC_TOTALS_APTA!$A$4:$BR$126,$L105,FALSE))</f>
        <v>-1521688.88627048</v>
      </c>
      <c r="O105" s="30">
        <f>IF(O95=0,0,VLOOKUP(O95,FAC_TOTALS_APTA!$A$4:$BR$126,$L105,FALSE))</f>
        <v>-1430658.5980270701</v>
      </c>
      <c r="P105" s="30">
        <f>IF(P95=0,0,VLOOKUP(P95,FAC_TOTALS_APTA!$A$4:$BR$126,$L105,FALSE))</f>
        <v>-2649248.3337854999</v>
      </c>
      <c r="Q105" s="30">
        <f>IF(Q95=0,0,VLOOKUP(Q95,FAC_TOTALS_APTA!$A$4:$BR$126,$L105,FALSE))</f>
        <v>1211426.29072938</v>
      </c>
      <c r="R105" s="30">
        <f>IF(R95=0,0,VLOOKUP(R95,FAC_TOTALS_APTA!$A$4:$BR$126,$L105,FALSE))</f>
        <v>116338.89915231201</v>
      </c>
      <c r="S105" s="30">
        <f>IF(S95=0,0,VLOOKUP(S95,FAC_TOTALS_APTA!$A$4:$BR$126,$L105,FALSE))</f>
        <v>1132594.58982349</v>
      </c>
      <c r="T105" s="30">
        <f>IF(T95=0,0,VLOOKUP(T95,FAC_TOTALS_APTA!$A$4:$BR$126,$L105,FALSE))</f>
        <v>1839164.92853341</v>
      </c>
      <c r="U105" s="30">
        <f>IF(U95=0,0,VLOOKUP(U95,FAC_TOTALS_APTA!$A$4:$BR$126,$L105,FALSE))</f>
        <v>2201399.01231881</v>
      </c>
      <c r="V105" s="30">
        <f>IF(V95=0,0,VLOOKUP(V95,FAC_TOTALS_APTA!$A$4:$BR$126,$L105,FALSE))</f>
        <v>1277076.4653751501</v>
      </c>
      <c r="W105" s="30">
        <f>IF(W95=0,0,VLOOKUP(W95,FAC_TOTALS_APTA!$A$4:$BR$126,$L105,FALSE))</f>
        <v>0</v>
      </c>
      <c r="X105" s="30">
        <f>IF(X95=0,0,VLOOKUP(X95,FAC_TOTALS_APTA!$A$4:$BR$126,$L105,FALSE))</f>
        <v>0</v>
      </c>
      <c r="Y105" s="30">
        <f>IF(Y95=0,0,VLOOKUP(Y95,FAC_TOTALS_APTA!$A$4:$BR$126,$L105,FALSE))</f>
        <v>0</v>
      </c>
      <c r="Z105" s="30">
        <f>IF(Z95=0,0,VLOOKUP(Z95,FAC_TOTALS_APTA!$A$4:$BR$126,$L105,FALSE))</f>
        <v>0</v>
      </c>
      <c r="AA105" s="30">
        <f>IF(AA95=0,0,VLOOKUP(AA95,FAC_TOTALS_APTA!$A$4:$BR$126,$L105,FALSE))</f>
        <v>0</v>
      </c>
      <c r="AB105" s="30">
        <f>IF(AB95=0,0,VLOOKUP(AB95,FAC_TOTALS_APTA!$A$4:$BR$126,$L105,FALSE))</f>
        <v>0</v>
      </c>
      <c r="AC105" s="33">
        <f t="shared" si="32"/>
        <v>675805.76315259188</v>
      </c>
      <c r="AD105" s="34">
        <f>AC105/G111</f>
        <v>2.445061800547578E-4</v>
      </c>
    </row>
    <row r="106" spans="1:31" x14ac:dyDescent="0.25">
      <c r="B106" s="116" t="s">
        <v>47</v>
      </c>
      <c r="C106" s="117"/>
      <c r="D106" s="105" t="s">
        <v>28</v>
      </c>
      <c r="E106" s="56"/>
      <c r="F106" s="7">
        <f>MATCH($D106,FAC_TOTALS_APTA!$A$2:$BR$2,)</f>
        <v>22</v>
      </c>
      <c r="G106" s="35">
        <f>VLOOKUP(G95,FAC_TOTALS_APTA!$A$4:$BR$126,$F106,FALSE)</f>
        <v>3.5</v>
      </c>
      <c r="H106" s="35">
        <f>VLOOKUP(H95,FAC_TOTALS_APTA!$A$4:$BR$126,$F106,FALSE)</f>
        <v>4.0999999999999996</v>
      </c>
      <c r="I106" s="31">
        <f t="shared" si="29"/>
        <v>0.17142857142857126</v>
      </c>
      <c r="J106" s="32" t="str">
        <f t="shared" si="30"/>
        <v/>
      </c>
      <c r="K106" s="32" t="str">
        <f t="shared" si="31"/>
        <v>JTW_HOME_PCT_FAC</v>
      </c>
      <c r="L106" s="7">
        <f>MATCH($K106,FAC_TOTALS_APTA!$A$2:$BP$2,)</f>
        <v>41</v>
      </c>
      <c r="M106" s="30">
        <f>IF(M95=0,0,VLOOKUP(M95,FAC_TOTALS_APTA!$A$4:$BR$126,$L106,FALSE))</f>
        <v>0</v>
      </c>
      <c r="N106" s="30">
        <f>IF(N95=0,0,VLOOKUP(N95,FAC_TOTALS_APTA!$A$4:$BR$126,$L106,FALSE))</f>
        <v>0</v>
      </c>
      <c r="O106" s="30">
        <f>IF(O95=0,0,VLOOKUP(O95,FAC_TOTALS_APTA!$A$4:$BR$126,$L106,FALSE))</f>
        <v>0</v>
      </c>
      <c r="P106" s="30">
        <f>IF(P95=0,0,VLOOKUP(P95,FAC_TOTALS_APTA!$A$4:$BR$126,$L106,FALSE))</f>
        <v>-3925507.9693321502</v>
      </c>
      <c r="Q106" s="30">
        <f>IF(Q95=0,0,VLOOKUP(Q95,FAC_TOTALS_APTA!$A$4:$BR$126,$L106,FALSE))</f>
        <v>2040644.22400479</v>
      </c>
      <c r="R106" s="30">
        <f>IF(R95=0,0,VLOOKUP(R95,FAC_TOTALS_APTA!$A$4:$BR$126,$L106,FALSE))</f>
        <v>-2154465.3604812101</v>
      </c>
      <c r="S106" s="30">
        <f>IF(S95=0,0,VLOOKUP(S95,FAC_TOTALS_APTA!$A$4:$BR$126,$L106,FALSE))</f>
        <v>-4413135.78487028</v>
      </c>
      <c r="T106" s="30">
        <f>IF(T95=0,0,VLOOKUP(T95,FAC_TOTALS_APTA!$A$4:$BR$126,$L106,FALSE))</f>
        <v>0</v>
      </c>
      <c r="U106" s="30">
        <f>IF(U95=0,0,VLOOKUP(U95,FAC_TOTALS_APTA!$A$4:$BR$126,$L106,FALSE))</f>
        <v>0</v>
      </c>
      <c r="V106" s="30">
        <f>IF(V95=0,0,VLOOKUP(V95,FAC_TOTALS_APTA!$A$4:$BR$126,$L106,FALSE))</f>
        <v>-4502096.8329541702</v>
      </c>
      <c r="W106" s="30">
        <f>IF(W95=0,0,VLOOKUP(W95,FAC_TOTALS_APTA!$A$4:$BR$126,$L106,FALSE))</f>
        <v>0</v>
      </c>
      <c r="X106" s="30">
        <f>IF(X95=0,0,VLOOKUP(X95,FAC_TOTALS_APTA!$A$4:$BR$126,$L106,FALSE))</f>
        <v>0</v>
      </c>
      <c r="Y106" s="30">
        <f>IF(Y95=0,0,VLOOKUP(Y95,FAC_TOTALS_APTA!$A$4:$BR$126,$L106,FALSE))</f>
        <v>0</v>
      </c>
      <c r="Z106" s="30">
        <f>IF(Z95=0,0,VLOOKUP(Z95,FAC_TOTALS_APTA!$A$4:$BR$126,$L106,FALSE))</f>
        <v>0</v>
      </c>
      <c r="AA106" s="30">
        <f>IF(AA95=0,0,VLOOKUP(AA95,FAC_TOTALS_APTA!$A$4:$BR$126,$L106,FALSE))</f>
        <v>0</v>
      </c>
      <c r="AB106" s="30">
        <f>IF(AB95=0,0,VLOOKUP(AB95,FAC_TOTALS_APTA!$A$4:$BR$126,$L106,FALSE))</f>
        <v>0</v>
      </c>
      <c r="AC106" s="33">
        <f t="shared" si="32"/>
        <v>-12954561.723633019</v>
      </c>
      <c r="AD106" s="34">
        <f>AC106/G111</f>
        <v>-4.6869538172522171E-3</v>
      </c>
    </row>
    <row r="107" spans="1:31" x14ac:dyDescent="0.25">
      <c r="B107" s="116" t="s">
        <v>63</v>
      </c>
      <c r="C107" s="117"/>
      <c r="D107" s="127" t="s">
        <v>84</v>
      </c>
      <c r="E107" s="56"/>
      <c r="F107" s="7">
        <f>MATCH($D107,FAC_TOTALS_APTA!$A$2:$BR$2,)</f>
        <v>27</v>
      </c>
      <c r="G107" s="35">
        <f>VLOOKUP(G95,FAC_TOTALS_APTA!$A$4:$BR$126,$F107,FALSE)</f>
        <v>0</v>
      </c>
      <c r="H107" s="35">
        <f>VLOOKUP(H95,FAC_TOTALS_APTA!$A$4:$BR$126,$F107,FALSE)</f>
        <v>1</v>
      </c>
      <c r="I107" s="31" t="str">
        <f t="shared" si="29"/>
        <v>-</v>
      </c>
      <c r="J107" s="32"/>
      <c r="K107" s="32" t="str">
        <f t="shared" si="31"/>
        <v>YEARS_SINCE_TNC_RAIL_HINY_FAC</v>
      </c>
      <c r="L107" s="7">
        <f>MATCH($K107,FAC_TOTALS_APTA!$A$2:$BP$2,)</f>
        <v>46</v>
      </c>
      <c r="M107" s="30">
        <f>IF(M95=0,0,VLOOKUP(M95,FAC_TOTALS_APTA!$A$4:$BR$126,$L107,FALSE))</f>
        <v>0</v>
      </c>
      <c r="N107" s="30">
        <f>IF(N95=0,0,VLOOKUP(N95,FAC_TOTALS_APTA!$A$4:$BR$126,$L107,FALSE))</f>
        <v>0</v>
      </c>
      <c r="O107" s="30">
        <f>IF(O95=0,0,VLOOKUP(O95,FAC_TOTALS_APTA!$A$4:$BR$126,$L107,FALSE))</f>
        <v>0</v>
      </c>
      <c r="P107" s="30">
        <f>IF(P95=0,0,VLOOKUP(P95,FAC_TOTALS_APTA!$A$4:$BR$126,$L107,FALSE))</f>
        <v>0</v>
      </c>
      <c r="Q107" s="30">
        <f>IF(Q95=0,0,VLOOKUP(Q95,FAC_TOTALS_APTA!$A$4:$BR$126,$L107,FALSE))</f>
        <v>0</v>
      </c>
      <c r="R107" s="30">
        <f>IF(R95=0,0,VLOOKUP(R95,FAC_TOTALS_APTA!$A$4:$BR$126,$L107,FALSE))</f>
        <v>0</v>
      </c>
      <c r="S107" s="30">
        <f>IF(S95=0,0,VLOOKUP(S95,FAC_TOTALS_APTA!$A$4:$BR$126,$L107,FALSE))</f>
        <v>0</v>
      </c>
      <c r="T107" s="30">
        <f>IF(T95=0,0,VLOOKUP(T95,FAC_TOTALS_APTA!$A$4:$BR$126,$L107,FALSE))</f>
        <v>0</v>
      </c>
      <c r="U107" s="30">
        <f>IF(U95=0,0,VLOOKUP(U95,FAC_TOTALS_APTA!$A$4:$BR$126,$L107,FALSE))</f>
        <v>0</v>
      </c>
      <c r="V107" s="30">
        <f>IF(V95=0,0,VLOOKUP(V95,FAC_TOTALS_APTA!$A$4:$BR$126,$L107,FALSE))</f>
        <v>-17329205.966856301</v>
      </c>
      <c r="W107" s="30">
        <f>IF(W95=0,0,VLOOKUP(W95,FAC_TOTALS_APTA!$A$4:$BR$126,$L107,FALSE))</f>
        <v>0</v>
      </c>
      <c r="X107" s="30">
        <f>IF(X95=0,0,VLOOKUP(X95,FAC_TOTALS_APTA!$A$4:$BR$126,$L107,FALSE))</f>
        <v>0</v>
      </c>
      <c r="Y107" s="30">
        <f>IF(Y95=0,0,VLOOKUP(Y95,FAC_TOTALS_APTA!$A$4:$BR$126,$L107,FALSE))</f>
        <v>0</v>
      </c>
      <c r="Z107" s="30">
        <f>IF(Z95=0,0,VLOOKUP(Z95,FAC_TOTALS_APTA!$A$4:$BR$126,$L107,FALSE))</f>
        <v>0</v>
      </c>
      <c r="AA107" s="30">
        <f>IF(AA95=0,0,VLOOKUP(AA95,FAC_TOTALS_APTA!$A$4:$BR$126,$L107,FALSE))</f>
        <v>0</v>
      </c>
      <c r="AB107" s="30">
        <f>IF(AB95=0,0,VLOOKUP(AB95,FAC_TOTALS_APTA!$A$4:$BR$126,$L107,FALSE))</f>
        <v>0</v>
      </c>
      <c r="AC107" s="33">
        <f t="shared" si="32"/>
        <v>-17329205.966856301</v>
      </c>
      <c r="AD107" s="34">
        <f>AC107/G111</f>
        <v>-6.2696978708384355E-3</v>
      </c>
    </row>
    <row r="108" spans="1:31" x14ac:dyDescent="0.25">
      <c r="B108" s="116" t="s">
        <v>64</v>
      </c>
      <c r="C108" s="117"/>
      <c r="D108" s="105" t="s">
        <v>43</v>
      </c>
      <c r="E108" s="56"/>
      <c r="F108" s="7">
        <f>MATCH($D108,FAC_TOTALS_APTA!$A$2:$BR$2,)</f>
        <v>29</v>
      </c>
      <c r="G108" s="35">
        <f>VLOOKUP(G95,FAC_TOTALS_APTA!$A$4:$BR$126,$F108,FALSE)</f>
        <v>0</v>
      </c>
      <c r="H108" s="35">
        <f>VLOOKUP(H95,FAC_TOTALS_APTA!$A$4:$BR$126,$F108,FALSE)</f>
        <v>0</v>
      </c>
      <c r="I108" s="31" t="str">
        <f t="shared" si="29"/>
        <v>-</v>
      </c>
      <c r="J108" s="32" t="str">
        <f t="shared" ref="J108:J109" si="33">IF(C108="Log","_log","")</f>
        <v/>
      </c>
      <c r="K108" s="32" t="str">
        <f t="shared" si="31"/>
        <v>BIKE_SHARE_FAC</v>
      </c>
      <c r="L108" s="7">
        <f>MATCH($K108,FAC_TOTALS_APTA!$A$2:$BP$2,)</f>
        <v>48</v>
      </c>
      <c r="M108" s="30">
        <f>IF(M95=0,0,VLOOKUP(M95,FAC_TOTALS_APTA!$A$4:$BR$126,$L108,FALSE))</f>
        <v>0</v>
      </c>
      <c r="N108" s="30">
        <f>IF(N95=0,0,VLOOKUP(N95,FAC_TOTALS_APTA!$A$4:$BR$126,$L108,FALSE))</f>
        <v>0</v>
      </c>
      <c r="O108" s="30">
        <f>IF(O95=0,0,VLOOKUP(O95,FAC_TOTALS_APTA!$A$4:$BR$126,$L108,FALSE))</f>
        <v>0</v>
      </c>
      <c r="P108" s="30">
        <f>IF(P95=0,0,VLOOKUP(P95,FAC_TOTALS_APTA!$A$4:$BR$126,$L108,FALSE))</f>
        <v>0</v>
      </c>
      <c r="Q108" s="30">
        <f>IF(Q95=0,0,VLOOKUP(Q95,FAC_TOTALS_APTA!$A$4:$BR$126,$L108,FALSE))</f>
        <v>0</v>
      </c>
      <c r="R108" s="30">
        <f>IF(R95=0,0,VLOOKUP(R95,FAC_TOTALS_APTA!$A$4:$BR$126,$L108,FALSE))</f>
        <v>0</v>
      </c>
      <c r="S108" s="30">
        <f>IF(S95=0,0,VLOOKUP(S95,FAC_TOTALS_APTA!$A$4:$BR$126,$L108,FALSE))</f>
        <v>0</v>
      </c>
      <c r="T108" s="30">
        <f>IF(T95=0,0,VLOOKUP(T95,FAC_TOTALS_APTA!$A$4:$BR$126,$L108,FALSE))</f>
        <v>0</v>
      </c>
      <c r="U108" s="30">
        <f>IF(U95=0,0,VLOOKUP(U95,FAC_TOTALS_APTA!$A$4:$BR$126,$L108,FALSE))</f>
        <v>0</v>
      </c>
      <c r="V108" s="30">
        <f>IF(V95=0,0,VLOOKUP(V95,FAC_TOTALS_APTA!$A$4:$BR$126,$L108,FALSE))</f>
        <v>0</v>
      </c>
      <c r="W108" s="30">
        <f>IF(W95=0,0,VLOOKUP(W95,FAC_TOTALS_APTA!$A$4:$BR$126,$L108,FALSE))</f>
        <v>0</v>
      </c>
      <c r="X108" s="30">
        <f>IF(X95=0,0,VLOOKUP(X95,FAC_TOTALS_APTA!$A$4:$BR$126,$L108,FALSE))</f>
        <v>0</v>
      </c>
      <c r="Y108" s="30">
        <f>IF(Y95=0,0,VLOOKUP(Y95,FAC_TOTALS_APTA!$A$4:$BR$126,$L108,FALSE))</f>
        <v>0</v>
      </c>
      <c r="Z108" s="30">
        <f>IF(Z95=0,0,VLOOKUP(Z95,FAC_TOTALS_APTA!$A$4:$BR$126,$L108,FALSE))</f>
        <v>0</v>
      </c>
      <c r="AA108" s="30">
        <f>IF(AA95=0,0,VLOOKUP(AA95,FAC_TOTALS_APTA!$A$4:$BR$126,$L108,FALSE))</f>
        <v>0</v>
      </c>
      <c r="AB108" s="30">
        <f>IF(AB95=0,0,VLOOKUP(AB95,FAC_TOTALS_APTA!$A$4:$BR$126,$L108,FALSE))</f>
        <v>0</v>
      </c>
      <c r="AC108" s="33">
        <f t="shared" si="32"/>
        <v>0</v>
      </c>
      <c r="AD108" s="34">
        <f>AC108/G111</f>
        <v>0</v>
      </c>
    </row>
    <row r="109" spans="1:31" x14ac:dyDescent="0.25">
      <c r="B109" s="128" t="s">
        <v>65</v>
      </c>
      <c r="C109" s="129"/>
      <c r="D109" s="130" t="s">
        <v>44</v>
      </c>
      <c r="E109" s="57"/>
      <c r="F109" s="8">
        <f>MATCH($D109,FAC_TOTALS_APTA!$A$2:$BR$2,)</f>
        <v>30</v>
      </c>
      <c r="G109" s="36">
        <f>VLOOKUP(G95,FAC_TOTALS_APTA!$A$4:$BR$126,$F109,FALSE)</f>
        <v>0</v>
      </c>
      <c r="H109" s="36">
        <f>VLOOKUP(H95,FAC_TOTALS_APTA!$A$4:$BR$126,$F109,FALSE)</f>
        <v>0</v>
      </c>
      <c r="I109" s="37" t="str">
        <f t="shared" si="29"/>
        <v>-</v>
      </c>
      <c r="J109" s="38" t="str">
        <f t="shared" si="33"/>
        <v/>
      </c>
      <c r="K109" s="38" t="str">
        <f t="shared" si="31"/>
        <v>scooter_flag_FAC</v>
      </c>
      <c r="L109" s="8">
        <f>MATCH($K109,FAC_TOTALS_APTA!$A$2:$BP$2,)</f>
        <v>49</v>
      </c>
      <c r="M109" s="39">
        <f>IF(M95=0,0,VLOOKUP(M95,FAC_TOTALS_APTA!$A$4:$BR$126,$L109,FALSE))</f>
        <v>0</v>
      </c>
      <c r="N109" s="39">
        <f>IF(N95=0,0,VLOOKUP(N95,FAC_TOTALS_APTA!$A$4:$BR$126,$L109,FALSE))</f>
        <v>0</v>
      </c>
      <c r="O109" s="39">
        <f>IF(O95=0,0,VLOOKUP(O95,FAC_TOTALS_APTA!$A$4:$BR$126,$L109,FALSE))</f>
        <v>0</v>
      </c>
      <c r="P109" s="39">
        <f>IF(P95=0,0,VLOOKUP(P95,FAC_TOTALS_APTA!$A$4:$BR$126,$L109,FALSE))</f>
        <v>0</v>
      </c>
      <c r="Q109" s="39">
        <f>IF(Q95=0,0,VLOOKUP(Q95,FAC_TOTALS_APTA!$A$4:$BR$126,$L109,FALSE))</f>
        <v>0</v>
      </c>
      <c r="R109" s="39">
        <f>IF(R95=0,0,VLOOKUP(R95,FAC_TOTALS_APTA!$A$4:$BR$126,$L109,FALSE))</f>
        <v>0</v>
      </c>
      <c r="S109" s="39">
        <f>IF(S95=0,0,VLOOKUP(S95,FAC_TOTALS_APTA!$A$4:$BR$126,$L109,FALSE))</f>
        <v>0</v>
      </c>
      <c r="T109" s="39">
        <f>IF(T95=0,0,VLOOKUP(T95,FAC_TOTALS_APTA!$A$4:$BR$126,$L109,FALSE))</f>
        <v>0</v>
      </c>
      <c r="U109" s="39">
        <f>IF(U95=0,0,VLOOKUP(U95,FAC_TOTALS_APTA!$A$4:$BR$126,$L109,FALSE))</f>
        <v>0</v>
      </c>
      <c r="V109" s="39">
        <f>IF(V95=0,0,VLOOKUP(V95,FAC_TOTALS_APTA!$A$4:$BR$126,$L109,FALSE))</f>
        <v>0</v>
      </c>
      <c r="W109" s="39">
        <f>IF(W95=0,0,VLOOKUP(W95,FAC_TOTALS_APTA!$A$4:$BR$126,$L109,FALSE))</f>
        <v>0</v>
      </c>
      <c r="X109" s="39">
        <f>IF(X95=0,0,VLOOKUP(X95,FAC_TOTALS_APTA!$A$4:$BR$126,$L109,FALSE))</f>
        <v>0</v>
      </c>
      <c r="Y109" s="39">
        <f>IF(Y95=0,0,VLOOKUP(Y95,FAC_TOTALS_APTA!$A$4:$BR$126,$L109,FALSE))</f>
        <v>0</v>
      </c>
      <c r="Z109" s="39">
        <f>IF(Z95=0,0,VLOOKUP(Z95,FAC_TOTALS_APTA!$A$4:$BR$126,$L109,FALSE))</f>
        <v>0</v>
      </c>
      <c r="AA109" s="39">
        <f>IF(AA95=0,0,VLOOKUP(AA95,FAC_TOTALS_APTA!$A$4:$BR$126,$L109,FALSE))</f>
        <v>0</v>
      </c>
      <c r="AB109" s="39">
        <f>IF(AB95=0,0,VLOOKUP(AB95,FAC_TOTALS_APTA!$A$4:$BR$126,$L109,FALSE))</f>
        <v>0</v>
      </c>
      <c r="AC109" s="40">
        <f t="shared" si="32"/>
        <v>0</v>
      </c>
      <c r="AD109" s="41">
        <f>AC109/G111</f>
        <v>0</v>
      </c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46"/>
      <c r="H110" s="46"/>
      <c r="I110" s="47"/>
      <c r="J110" s="48"/>
      <c r="K110" s="48" t="str">
        <f t="shared" si="31"/>
        <v>New_Reporter_FAC</v>
      </c>
      <c r="L110" s="45">
        <f>MATCH($K110,FAC_TOTALS_APTA!$A$2:$BP$2,)</f>
        <v>53</v>
      </c>
      <c r="M110" s="46">
        <f>IF(M95=0,0,VLOOKUP(M95,FAC_TOTALS_APTA!$A$4:$BR$126,$L110,FALSE))</f>
        <v>0</v>
      </c>
      <c r="N110" s="46">
        <f>IF(N95=0,0,VLOOKUP(N95,FAC_TOTALS_APTA!$A$4:$BR$126,$L110,FALSE))</f>
        <v>0</v>
      </c>
      <c r="O110" s="46">
        <f>IF(O95=0,0,VLOOKUP(O95,FAC_TOTALS_APTA!$A$4:$BR$126,$L110,FALSE))</f>
        <v>0</v>
      </c>
      <c r="P110" s="46">
        <f>IF(P95=0,0,VLOOKUP(P95,FAC_TOTALS_APTA!$A$4:$BR$126,$L110,FALSE))</f>
        <v>0</v>
      </c>
      <c r="Q110" s="46">
        <f>IF(Q95=0,0,VLOOKUP(Q95,FAC_TOTALS_APTA!$A$4:$BR$126,$L110,FALSE))</f>
        <v>0</v>
      </c>
      <c r="R110" s="46">
        <f>IF(R95=0,0,VLOOKUP(R95,FAC_TOTALS_APTA!$A$4:$BR$126,$L110,FALSE))</f>
        <v>0</v>
      </c>
      <c r="S110" s="46">
        <f>IF(S95=0,0,VLOOKUP(S95,FAC_TOTALS_APTA!$A$4:$BR$126,$L110,FALSE))</f>
        <v>0</v>
      </c>
      <c r="T110" s="46">
        <f>IF(T95=0,0,VLOOKUP(T95,FAC_TOTALS_APTA!$A$4:$BR$126,$L110,FALSE))</f>
        <v>0</v>
      </c>
      <c r="U110" s="46">
        <f>IF(U95=0,0,VLOOKUP(U95,FAC_TOTALS_APTA!$A$4:$BR$126,$L110,FALSE))</f>
        <v>0</v>
      </c>
      <c r="V110" s="46">
        <f>IF(V95=0,0,VLOOKUP(V95,FAC_TOTALS_APTA!$A$4:$BR$126,$L110,FALSE))</f>
        <v>0</v>
      </c>
      <c r="W110" s="46">
        <f>IF(W95=0,0,VLOOKUP(W95,FAC_TOTALS_APTA!$A$4:$BR$126,$L110,FALSE))</f>
        <v>0</v>
      </c>
      <c r="X110" s="46">
        <f>IF(X95=0,0,VLOOKUP(X95,FAC_TOTALS_APTA!$A$4:$BR$126,$L110,FALSE))</f>
        <v>0</v>
      </c>
      <c r="Y110" s="46">
        <f>IF(Y95=0,0,VLOOKUP(Y95,FAC_TOTALS_APTA!$A$4:$BR$126,$L110,FALSE))</f>
        <v>0</v>
      </c>
      <c r="Z110" s="46">
        <f>IF(Z95=0,0,VLOOKUP(Z95,FAC_TOTALS_APTA!$A$4:$BR$126,$L110,FALSE))</f>
        <v>0</v>
      </c>
      <c r="AA110" s="46">
        <f>IF(AA95=0,0,VLOOKUP(AA95,FAC_TOTALS_APTA!$A$4:$BR$126,$L110,FALSE))</f>
        <v>0</v>
      </c>
      <c r="AB110" s="46">
        <f>IF(AB95=0,0,VLOOKUP(AB95,FAC_TOTALS_APTA!$A$4:$BR$126,$L110,FALSE))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MATCH($D111,FAC_TOTALS_APTA!$A$2:$BP$2,)</f>
        <v>10</v>
      </c>
      <c r="G111" s="111">
        <f>VLOOKUP(G95,FAC_TOTALS_APTA!$A$4:$BR$126,$F111,FALSE)</f>
        <v>2763961888.4121599</v>
      </c>
      <c r="H111" s="111">
        <f>VLOOKUP(H95,FAC_TOTALS_APTA!$A$4:$BP$126,$F111,FALSE)</f>
        <v>3110562123.4394898</v>
      </c>
      <c r="I111" s="113">
        <f t="shared" ref="I111" si="34">H111/G111-1</f>
        <v>0.1253997880652562</v>
      </c>
      <c r="J111" s="32"/>
      <c r="K111" s="32"/>
      <c r="L111" s="7"/>
      <c r="M111" s="30">
        <f t="shared" ref="M111:AB111" si="35">SUM(M97:M104)</f>
        <v>65145031.863523856</v>
      </c>
      <c r="N111" s="30">
        <f t="shared" si="35"/>
        <v>61100255.823128976</v>
      </c>
      <c r="O111" s="30">
        <f t="shared" si="35"/>
        <v>72115060.553947031</v>
      </c>
      <c r="P111" s="30">
        <f t="shared" si="35"/>
        <v>65311846.700865306</v>
      </c>
      <c r="Q111" s="30">
        <f t="shared" si="35"/>
        <v>20300872.28383382</v>
      </c>
      <c r="R111" s="30">
        <f t="shared" si="35"/>
        <v>48838999.085143611</v>
      </c>
      <c r="S111" s="30">
        <f t="shared" si="35"/>
        <v>4826061.1373487907</v>
      </c>
      <c r="T111" s="30">
        <f t="shared" si="35"/>
        <v>-28282888.651504241</v>
      </c>
      <c r="U111" s="30">
        <f t="shared" si="35"/>
        <v>-46381995.325326733</v>
      </c>
      <c r="V111" s="30">
        <f t="shared" si="35"/>
        <v>7533889.124426635</v>
      </c>
      <c r="W111" s="30">
        <f t="shared" si="35"/>
        <v>0</v>
      </c>
      <c r="X111" s="30">
        <f t="shared" si="35"/>
        <v>0</v>
      </c>
      <c r="Y111" s="30">
        <f t="shared" si="35"/>
        <v>0</v>
      </c>
      <c r="Z111" s="30">
        <f t="shared" si="35"/>
        <v>0</v>
      </c>
      <c r="AA111" s="30">
        <f t="shared" si="35"/>
        <v>0</v>
      </c>
      <c r="AB111" s="30">
        <f t="shared" si="35"/>
        <v>0</v>
      </c>
      <c r="AC111" s="33">
        <f>H111-G111</f>
        <v>346600235.02732992</v>
      </c>
      <c r="AD111" s="34">
        <f>I111</f>
        <v>0.1253997880652562</v>
      </c>
      <c r="AE111" s="107"/>
    </row>
    <row r="112" spans="1:31" ht="13.5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MATCH($D112,FAC_TOTALS_APTA!$A$2:$BP$2,)</f>
        <v>8</v>
      </c>
      <c r="G112" s="112">
        <f>VLOOKUP(G95,FAC_TOTALS_APTA!$A$4:$BP$126,$F112,FALSE)</f>
        <v>2028458449</v>
      </c>
      <c r="H112" s="112">
        <f>VLOOKUP(H95,FAC_TOTALS_APTA!$A$4:$BP$126,$F112,FALSE)</f>
        <v>2929500930.99999</v>
      </c>
      <c r="I112" s="114">
        <f t="shared" ref="I112" si="36">H112/G112-1</f>
        <v>0.44420061078608275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901042481.99998999</v>
      </c>
      <c r="AD112" s="53">
        <f>I112</f>
        <v>0.44420061078608275</v>
      </c>
    </row>
    <row r="113" spans="2:30" ht="14.25" thickTop="1" thickBot="1" x14ac:dyDescent="0.3">
      <c r="B113" s="58" t="s">
        <v>67</v>
      </c>
      <c r="C113" s="59"/>
      <c r="D113" s="59"/>
      <c r="E113" s="60"/>
      <c r="F113" s="59"/>
      <c r="G113" s="59"/>
      <c r="H113" s="59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0.31880082272082655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C2" sqref="C2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hidden="1" customWidth="1"/>
    <col min="7" max="8" width="11.75" style="13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3.625" style="13" hidden="1" customWidth="1"/>
    <col min="14" max="14" width="13.125" style="13" hidden="1" customWidth="1"/>
    <col min="15" max="15" width="11.125" style="13" hidden="1" customWidth="1"/>
    <col min="16" max="28" width="11.625" style="13" hidden="1" customWidth="1"/>
    <col min="29" max="29" width="16.5" style="13" hidden="1" customWidth="1"/>
    <col min="30" max="30" width="12.125" style="13" customWidth="1"/>
    <col min="31" max="31" width="15.375" style="11" customWidth="1"/>
    <col min="32" max="16384" width="11" style="13"/>
  </cols>
  <sheetData>
    <row r="1" spans="1:31" x14ac:dyDescent="0.25">
      <c r="B1" s="12" t="s">
        <v>36</v>
      </c>
      <c r="C1" s="13">
        <v>2012</v>
      </c>
    </row>
    <row r="2" spans="1:31" x14ac:dyDescent="0.25">
      <c r="B2" s="12" t="s">
        <v>37</v>
      </c>
      <c r="C2" s="13">
        <v>2018</v>
      </c>
      <c r="D2" s="11"/>
    </row>
    <row r="3" spans="1:31" s="11" customFormat="1" x14ac:dyDescent="0.25">
      <c r="B3" s="19" t="s">
        <v>25</v>
      </c>
      <c r="E3" s="7"/>
      <c r="I3" s="18"/>
    </row>
    <row r="4" spans="1:31" x14ac:dyDescent="0.25">
      <c r="B4" s="16" t="s">
        <v>16</v>
      </c>
      <c r="C4" s="17" t="s">
        <v>17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15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26"/>
      <c r="C8" s="7"/>
      <c r="D8" s="63"/>
      <c r="E8" s="7"/>
      <c r="F8" s="7"/>
      <c r="G8" s="171" t="s">
        <v>51</v>
      </c>
      <c r="H8" s="171"/>
      <c r="I8" s="171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71" t="s">
        <v>55</v>
      </c>
      <c r="AD8" s="171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28">
        <f>$C$1</f>
        <v>2012</v>
      </c>
      <c r="H9" s="28">
        <f>$C$2</f>
        <v>2018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7"/>
      <c r="H10" s="7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26"/>
      <c r="C11" s="29"/>
      <c r="D11" s="105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9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hidden="1" x14ac:dyDescent="0.25">
      <c r="B12" s="26"/>
      <c r="C12" s="29"/>
      <c r="D12" s="105"/>
      <c r="E12" s="7"/>
      <c r="F12" s="7" t="s">
        <v>23</v>
      </c>
      <c r="G12" s="30"/>
      <c r="H12" s="30"/>
      <c r="I12" s="29"/>
      <c r="J12" s="7"/>
      <c r="K12" s="7"/>
      <c r="L12" s="7" t="s">
        <v>23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94</v>
      </c>
      <c r="E13" s="56"/>
      <c r="F13" s="7">
        <f>MATCH($D13,FAC_TOTALS_APTA!$A$2:$BR$2,)</f>
        <v>12</v>
      </c>
      <c r="G13" s="30">
        <f>VLOOKUP(G11,FAC_TOTALS_APTA!$A$4:$BR$126,$F13,FALSE)</f>
        <v>60620023.984365799</v>
      </c>
      <c r="H13" s="30">
        <f>VLOOKUP(H11,FAC_TOTALS_APTA!$A$4:$BR$126,$F13,FALSE)</f>
        <v>67730287.340106294</v>
      </c>
      <c r="I13" s="31">
        <f>IFERROR(H13/G13-1,"-")</f>
        <v>0.1172923217182209</v>
      </c>
      <c r="J13" s="32" t="str">
        <f>IF(C13="Log","_log","")</f>
        <v>_log</v>
      </c>
      <c r="K13" s="32" t="str">
        <f>CONCATENATE(D13,J13,"_FAC")</f>
        <v>VRM_ADJ_HINY_log_FAC</v>
      </c>
      <c r="L13" s="7">
        <f>MATCH($K13,FAC_TOTALS_APTA!$A$2:$BP$2,)</f>
        <v>31</v>
      </c>
      <c r="M13" s="30">
        <f>IF(M11=0,0,VLOOKUP(M11,FAC_TOTALS_APTA!$A$4:$BR$126,$L13,FALSE))</f>
        <v>30541014.565476701</v>
      </c>
      <c r="N13" s="30">
        <f>IF(N11=0,0,VLOOKUP(N11,FAC_TOTALS_APTA!$A$4:$BR$126,$L13,FALSE))</f>
        <v>41923774.255630501</v>
      </c>
      <c r="O13" s="30">
        <f>IF(O11=0,0,VLOOKUP(O11,FAC_TOTALS_APTA!$A$4:$BR$126,$L13,FALSE))</f>
        <v>21011379.4801705</v>
      </c>
      <c r="P13" s="30">
        <f>IF(P11=0,0,VLOOKUP(P11,FAC_TOTALS_APTA!$A$4:$BR$126,$L13,FALSE))</f>
        <v>26730824.288447</v>
      </c>
      <c r="Q13" s="30">
        <f>IF(Q11=0,0,VLOOKUP(Q11,FAC_TOTALS_APTA!$A$4:$BR$126,$L13,FALSE))</f>
        <v>34080705.2481369</v>
      </c>
      <c r="R13" s="30">
        <f>IF(R11=0,0,VLOOKUP(R11,FAC_TOTALS_APTA!$A$4:$BR$126,$L13,FALSE))</f>
        <v>12747238.3109334</v>
      </c>
      <c r="S13" s="30">
        <f>IF(S11=0,0,VLOOKUP(S11,FAC_TOTALS_APTA!$A$4:$BR$126,$L13,FALSE))</f>
        <v>0</v>
      </c>
      <c r="T13" s="30">
        <f>IF(T11=0,0,VLOOKUP(T11,FAC_TOTALS_APTA!$A$4:$BR$126,$L13,FALSE))</f>
        <v>0</v>
      </c>
      <c r="U13" s="30">
        <f>IF(U11=0,0,VLOOKUP(U11,FAC_TOTALS_APTA!$A$4:$BR$126,$L13,FALSE))</f>
        <v>0</v>
      </c>
      <c r="V13" s="30">
        <f>IF(V11=0,0,VLOOKUP(V11,FAC_TOTALS_APTA!$A$4:$BR$126,$L13,FALSE))</f>
        <v>0</v>
      </c>
      <c r="W13" s="30">
        <f>IF(W11=0,0,VLOOKUP(W11,FAC_TOTALS_APTA!$A$4:$BR$126,$L13,FALSE))</f>
        <v>0</v>
      </c>
      <c r="X13" s="30">
        <f>IF(X11=0,0,VLOOKUP(X11,FAC_TOTALS_APTA!$A$4:$BR$126,$L13,FALSE))</f>
        <v>0</v>
      </c>
      <c r="Y13" s="30">
        <f>IF(Y11=0,0,VLOOKUP(Y11,FAC_TOTALS_APTA!$A$4:$BR$126,$L13,FALSE))</f>
        <v>0</v>
      </c>
      <c r="Z13" s="30">
        <f>IF(Z11=0,0,VLOOKUP(Z11,FAC_TOTALS_APTA!$A$4:$BR$126,$L13,FALSE))</f>
        <v>0</v>
      </c>
      <c r="AA13" s="30">
        <f>IF(AA11=0,0,VLOOKUP(AA11,FAC_TOTALS_APTA!$A$4:$BR$126,$L13,FALSE))</f>
        <v>0</v>
      </c>
      <c r="AB13" s="30">
        <f>IF(AB11=0,0,VLOOKUP(AB11,FAC_TOTALS_APTA!$A$4:$BR$126,$L13,FALSE))</f>
        <v>0</v>
      </c>
      <c r="AC13" s="33">
        <f>SUM(M13:AB13)</f>
        <v>167034936.14879504</v>
      </c>
      <c r="AD13" s="34">
        <f>AC13/G27</f>
        <v>9.9350970131628316E-2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78</v>
      </c>
      <c r="E14" s="56"/>
      <c r="F14" s="7">
        <f>MATCH($D14,FAC_TOTALS_APTA!$A$2:$BR$2,)</f>
        <v>14</v>
      </c>
      <c r="G14" s="55">
        <f>VLOOKUP(G11,FAC_TOTALS_APTA!$A$4:$BR$126,$F14,FALSE)</f>
        <v>1.8698545848518999</v>
      </c>
      <c r="H14" s="55">
        <f>VLOOKUP(H11,FAC_TOTALS_APTA!$A$4:$BR$126,$F14,FALSE)</f>
        <v>2.1117986924347298</v>
      </c>
      <c r="I14" s="31">
        <f t="shared" ref="I14:I25" si="1">IFERROR(H14/G14-1,"-")</f>
        <v>0.12939193750298661</v>
      </c>
      <c r="J14" s="32" t="str">
        <f t="shared" ref="J14:J25" si="2">IF(C14="Log","_log","")</f>
        <v>_log</v>
      </c>
      <c r="K14" s="32" t="str">
        <f t="shared" ref="K14:K25" si="3">CONCATENATE(D14,J14,"_FAC")</f>
        <v>FARE_per_UPT_cleaned_2018_HINY_log_FAC</v>
      </c>
      <c r="L14" s="7">
        <f>MATCH($K14,FAC_TOTALS_APTA!$A$2:$BP$2,)</f>
        <v>33</v>
      </c>
      <c r="M14" s="30">
        <f>IF(M11=0,0,VLOOKUP(M11,FAC_TOTALS_APTA!$A$4:$BR$126,$L14,FALSE))</f>
        <v>-14509252.436163699</v>
      </c>
      <c r="N14" s="30">
        <f>IF(N11=0,0,VLOOKUP(N11,FAC_TOTALS_APTA!$A$4:$BR$126,$L14,FALSE))</f>
        <v>2602002.20004154</v>
      </c>
      <c r="O14" s="30">
        <f>IF(O11=0,0,VLOOKUP(O11,FAC_TOTALS_APTA!$A$4:$BR$126,$L14,FALSE))</f>
        <v>-14121643.470843701</v>
      </c>
      <c r="P14" s="30">
        <f>IF(P11=0,0,VLOOKUP(P11,FAC_TOTALS_APTA!$A$4:$BR$126,$L14,FALSE))</f>
        <v>-4367632.52679927</v>
      </c>
      <c r="Q14" s="30">
        <f>IF(Q11=0,0,VLOOKUP(Q11,FAC_TOTALS_APTA!$A$4:$BR$126,$L14,FALSE))</f>
        <v>3431129.1497822902</v>
      </c>
      <c r="R14" s="30">
        <f>IF(R11=0,0,VLOOKUP(R11,FAC_TOTALS_APTA!$A$4:$BR$126,$L14,FALSE))</f>
        <v>784171.212749645</v>
      </c>
      <c r="S14" s="30">
        <f>IF(S11=0,0,VLOOKUP(S11,FAC_TOTALS_APTA!$A$4:$BR$126,$L14,FALSE))</f>
        <v>0</v>
      </c>
      <c r="T14" s="30">
        <f>IF(T11=0,0,VLOOKUP(T11,FAC_TOTALS_APTA!$A$4:$BR$126,$L14,FALSE))</f>
        <v>0</v>
      </c>
      <c r="U14" s="30">
        <f>IF(U11=0,0,VLOOKUP(U11,FAC_TOTALS_APTA!$A$4:$BR$126,$L14,FALSE))</f>
        <v>0</v>
      </c>
      <c r="V14" s="30">
        <f>IF(V11=0,0,VLOOKUP(V11,FAC_TOTALS_APTA!$A$4:$BR$126,$L14,FALSE))</f>
        <v>0</v>
      </c>
      <c r="W14" s="30">
        <f>IF(W11=0,0,VLOOKUP(W11,FAC_TOTALS_APTA!$A$4:$BR$126,$L14,FALSE))</f>
        <v>0</v>
      </c>
      <c r="X14" s="30">
        <f>IF(X11=0,0,VLOOKUP(X11,FAC_TOTALS_APTA!$A$4:$BR$126,$L14,FALSE))</f>
        <v>0</v>
      </c>
      <c r="Y14" s="30">
        <f>IF(Y11=0,0,VLOOKUP(Y11,FAC_TOTALS_APTA!$A$4:$BR$126,$L14,FALSE))</f>
        <v>0</v>
      </c>
      <c r="Z14" s="30">
        <f>IF(Z11=0,0,VLOOKUP(Z11,FAC_TOTALS_APTA!$A$4:$BR$126,$L14,FALSE))</f>
        <v>0</v>
      </c>
      <c r="AA14" s="30">
        <f>IF(AA11=0,0,VLOOKUP(AA11,FAC_TOTALS_APTA!$A$4:$BR$126,$L14,FALSE))</f>
        <v>0</v>
      </c>
      <c r="AB14" s="30">
        <f>IF(AB11=0,0,VLOOKUP(AB11,FAC_TOTALS_APTA!$A$4:$BR$126,$L14,FALSE))</f>
        <v>0</v>
      </c>
      <c r="AC14" s="33">
        <f t="shared" ref="AC14:AC25" si="4">SUM(M14:AB14)</f>
        <v>-26181225.871233195</v>
      </c>
      <c r="AD14" s="34">
        <f>AC14/G27</f>
        <v>-1.5572372160667106E-2</v>
      </c>
      <c r="AE14" s="7"/>
    </row>
    <row r="15" spans="1:31" s="14" customFormat="1" x14ac:dyDescent="0.25">
      <c r="A15" s="7"/>
      <c r="B15" s="116" t="s">
        <v>90</v>
      </c>
      <c r="C15" s="117"/>
      <c r="D15" s="105" t="s">
        <v>81</v>
      </c>
      <c r="E15" s="119"/>
      <c r="F15" s="105">
        <f>MATCH($D15,FAC_TOTALS_APTA!$A$2:$BR$2,)</f>
        <v>24</v>
      </c>
      <c r="G15" s="118">
        <f>VLOOKUP(G11,FAC_TOTALS_APTA!$A$4:$BR$126,$F15,FALSE)</f>
        <v>0</v>
      </c>
      <c r="H15" s="118">
        <f>VLOOKUP(H11,FAC_TOTALS_APTA!$A$4:$BR$126,$F15,FALSE)</f>
        <v>0</v>
      </c>
      <c r="I15" s="31" t="str">
        <f>IFERROR(H15/G15-1,"-")</f>
        <v>-</v>
      </c>
      <c r="J15" s="121" t="str">
        <f t="shared" si="2"/>
        <v/>
      </c>
      <c r="K15" s="121" t="str">
        <f t="shared" si="3"/>
        <v>RESTRUCTURE_FAC</v>
      </c>
      <c r="L15" s="105">
        <f>MATCH($K15,FAC_TOTALS_APTA!$A$2:$BP$2,)</f>
        <v>43</v>
      </c>
      <c r="M15" s="118">
        <f>IF(M11=0,0,VLOOKUP(M11,FAC_TOTALS_APTA!$A$4:$BR$126,$L15,FALSE))</f>
        <v>0</v>
      </c>
      <c r="N15" s="118">
        <f>IF(N11=0,0,VLOOKUP(N11,FAC_TOTALS_APTA!$A$4:$BR$126,$L15,FALSE))</f>
        <v>0</v>
      </c>
      <c r="O15" s="118">
        <f>IF(O11=0,0,VLOOKUP(O11,FAC_TOTALS_APTA!$A$4:$BR$126,$L15,FALSE))</f>
        <v>0</v>
      </c>
      <c r="P15" s="118">
        <f>IF(P11=0,0,VLOOKUP(P11,FAC_TOTALS_APTA!$A$4:$BR$126,$L15,FALSE))</f>
        <v>0</v>
      </c>
      <c r="Q15" s="118">
        <f>IF(Q11=0,0,VLOOKUP(Q11,FAC_TOTALS_APTA!$A$4:$BR$126,$L15,FALSE))</f>
        <v>0</v>
      </c>
      <c r="R15" s="118">
        <f>IF(R11=0,0,VLOOKUP(R11,FAC_TOTALS_APTA!$A$4:$BR$126,$L15,FALSE))</f>
        <v>0</v>
      </c>
      <c r="S15" s="118">
        <f>IF(S11=0,0,VLOOKUP(S11,FAC_TOTALS_APTA!$A$4:$BR$126,$L15,FALSE))</f>
        <v>0</v>
      </c>
      <c r="T15" s="118">
        <f>IF(T11=0,0,VLOOKUP(T11,FAC_TOTALS_APTA!$A$4:$BR$126,$L15,FALSE))</f>
        <v>0</v>
      </c>
      <c r="U15" s="118">
        <f>IF(U11=0,0,VLOOKUP(U11,FAC_TOTALS_APTA!$A$4:$BR$126,$L15,FALSE))</f>
        <v>0</v>
      </c>
      <c r="V15" s="118">
        <f>IF(V11=0,0,VLOOKUP(V11,FAC_TOTALS_APTA!$A$4:$BR$126,$L15,FALSE))</f>
        <v>0</v>
      </c>
      <c r="W15" s="118">
        <f>IF(W11=0,0,VLOOKUP(W11,FAC_TOTALS_APTA!$A$4:$BR$126,$L15,FALSE))</f>
        <v>0</v>
      </c>
      <c r="X15" s="118">
        <f>IF(X11=0,0,VLOOKUP(X11,FAC_TOTALS_APTA!$A$4:$BR$126,$L15,FALSE))</f>
        <v>0</v>
      </c>
      <c r="Y15" s="118">
        <f>IF(Y11=0,0,VLOOKUP(Y11,FAC_TOTALS_APTA!$A$4:$BR$126,$L15,FALSE))</f>
        <v>0</v>
      </c>
      <c r="Z15" s="118">
        <f>IF(Z11=0,0,VLOOKUP(Z11,FAC_TOTALS_APTA!$A$4:$BR$126,$L15,FALSE))</f>
        <v>0</v>
      </c>
      <c r="AA15" s="118">
        <f>IF(AA11=0,0,VLOOKUP(AA11,FAC_TOTALS_APTA!$A$4:$BR$126,$L15,FALSE))</f>
        <v>0</v>
      </c>
      <c r="AB15" s="118">
        <f>IF(AB11=0,0,VLOOKUP(AB11,FAC_TOTALS_APTA!$A$4:$BR$126,$L15,FALSE))</f>
        <v>0</v>
      </c>
      <c r="AC15" s="122">
        <f t="shared" si="4"/>
        <v>0</v>
      </c>
      <c r="AD15" s="123">
        <f>AC15/G28</f>
        <v>0</v>
      </c>
      <c r="AE15" s="7"/>
    </row>
    <row r="16" spans="1:31" s="14" customFormat="1" x14ac:dyDescent="0.25">
      <c r="A16" s="7"/>
      <c r="B16" s="116" t="s">
        <v>93</v>
      </c>
      <c r="C16" s="117"/>
      <c r="D16" s="105" t="s">
        <v>80</v>
      </c>
      <c r="E16" s="119"/>
      <c r="F16" s="105">
        <f>MATCH($D16,FAC_TOTALS_APTA!$A$2:$BR$2,)</f>
        <v>23</v>
      </c>
      <c r="G16" s="55">
        <f>VLOOKUP(G11,FAC_TOTALS_APTA!$A$4:$BR$126,$F16,FALSE)</f>
        <v>0</v>
      </c>
      <c r="H16" s="55">
        <f>VLOOKUP(H11,FAC_TOTALS_APTA!$A$4:$BR$126,$F16,FALSE)</f>
        <v>9.1646074151670906E-2</v>
      </c>
      <c r="I16" s="31" t="str">
        <f>IFERROR(H16/G16-1,"-")</f>
        <v>-</v>
      </c>
      <c r="J16" s="32" t="str">
        <f t="shared" ref="J16" si="5">IF(C16="Log","_log","")</f>
        <v/>
      </c>
      <c r="K16" s="32" t="str">
        <f t="shared" ref="K16" si="6">CONCATENATE(D16,J16,"_FAC")</f>
        <v>MAINTENANCE_WMATA_FAC</v>
      </c>
      <c r="L16" s="7">
        <f>MATCH($K16,FAC_TOTALS_APTA!$A$2:$BP$2,)</f>
        <v>42</v>
      </c>
      <c r="M16" s="30">
        <f>IF(M12=0,0,VLOOKUP(M12,FAC_TOTALS_APTA!$A$4:$BR$126,$L16,FALSE))</f>
        <v>0</v>
      </c>
      <c r="N16" s="30">
        <f>IF(N12=0,0,VLOOKUP(N12,FAC_TOTALS_APTA!$A$4:$BR$126,$L16,FALSE))</f>
        <v>0</v>
      </c>
      <c r="O16" s="30">
        <f>IF(O12=0,0,VLOOKUP(O12,FAC_TOTALS_APTA!$A$4:$BR$126,$L16,FALSE))</f>
        <v>0</v>
      </c>
      <c r="P16" s="30">
        <f>IF(P12=0,0,VLOOKUP(P12,FAC_TOTALS_APTA!$A$4:$BR$126,$L16,FALSE))</f>
        <v>0</v>
      </c>
      <c r="Q16" s="30">
        <f>IF(Q12=0,0,VLOOKUP(Q12,FAC_TOTALS_APTA!$A$4:$BR$126,$L16,FALSE))</f>
        <v>0</v>
      </c>
      <c r="R16" s="30">
        <f>IF(R12=0,0,VLOOKUP(R12,FAC_TOTALS_APTA!$A$4:$BR$126,$L16,FALSE))</f>
        <v>0</v>
      </c>
      <c r="S16" s="30">
        <f>IF(S12=0,0,VLOOKUP(S12,FAC_TOTALS_APTA!$A$4:$BR$126,$L16,FALSE))</f>
        <v>0</v>
      </c>
      <c r="T16" s="30">
        <f>IF(T12=0,0,VLOOKUP(T12,FAC_TOTALS_APTA!$A$4:$BR$126,$L16,FALSE))</f>
        <v>0</v>
      </c>
      <c r="U16" s="30">
        <f>IF(U12=0,0,VLOOKUP(U12,FAC_TOTALS_APTA!$A$4:$BR$126,$L16,FALSE))</f>
        <v>0</v>
      </c>
      <c r="V16" s="30">
        <f>IF(V12=0,0,VLOOKUP(V12,FAC_TOTALS_APTA!$A$4:$BR$126,$L16,FALSE))</f>
        <v>0</v>
      </c>
      <c r="W16" s="30">
        <f>IF(W12=0,0,VLOOKUP(W12,FAC_TOTALS_APTA!$A$4:$BR$126,$L16,FALSE))</f>
        <v>0</v>
      </c>
      <c r="X16" s="30">
        <f>IF(X12=0,0,VLOOKUP(X12,FAC_TOTALS_APTA!$A$4:$BR$126,$L16,FALSE))</f>
        <v>0</v>
      </c>
      <c r="Y16" s="30">
        <f>IF(Y12=0,0,VLOOKUP(Y12,FAC_TOTALS_APTA!$A$4:$BR$126,$L16,FALSE))</f>
        <v>0</v>
      </c>
      <c r="Z16" s="30">
        <f>IF(Z12=0,0,VLOOKUP(Z12,FAC_TOTALS_APTA!$A$4:$BR$126,$L16,FALSE))</f>
        <v>0</v>
      </c>
      <c r="AA16" s="30">
        <f>IF(AA12=0,0,VLOOKUP(AA12,FAC_TOTALS_APTA!$A$4:$BR$126,$L16,FALSE))</f>
        <v>0</v>
      </c>
      <c r="AB16" s="30">
        <f>IF(AB12=0,0,VLOOKUP(AB12,FAC_TOTALS_APTA!$A$4:$BR$126,$L16,FALSE))</f>
        <v>0</v>
      </c>
      <c r="AC16" s="33">
        <f t="shared" ref="AC16" si="7">SUM(M16:AB16)</f>
        <v>0</v>
      </c>
      <c r="AD16" s="34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56"/>
      <c r="F17" s="7">
        <f>MATCH($D17,FAC_TOTALS_APTA!$A$2:$BR$2,)</f>
        <v>16</v>
      </c>
      <c r="G17" s="30">
        <f>VLOOKUP(G11,FAC_TOTALS_APTA!$A$4:$BR$126,$F17,FALSE)</f>
        <v>9293102.7426205203</v>
      </c>
      <c r="H17" s="30">
        <f>VLOOKUP(H11,FAC_TOTALS_APTA!$A$4:$BR$126,$F17,FALSE)</f>
        <v>9850048.8443497792</v>
      </c>
      <c r="I17" s="31">
        <f t="shared" si="1"/>
        <v>5.9931124959478055E-2</v>
      </c>
      <c r="J17" s="32" t="str">
        <f t="shared" si="2"/>
        <v>_log</v>
      </c>
      <c r="K17" s="32" t="str">
        <f t="shared" si="3"/>
        <v>POP_EMP_log_FAC</v>
      </c>
      <c r="L17" s="7">
        <f>MATCH($K17,FAC_TOTALS_APTA!$A$2:$BP$2,)</f>
        <v>35</v>
      </c>
      <c r="M17" s="30">
        <f>IF(M11=0,0,VLOOKUP(M11,FAC_TOTALS_APTA!$A$4:$BR$126,$L17,FALSE))</f>
        <v>4124324.9296190999</v>
      </c>
      <c r="N17" s="30">
        <f>IF(N11=0,0,VLOOKUP(N11,FAC_TOTALS_APTA!$A$4:$BR$126,$L17,FALSE))</f>
        <v>4866754.9732684204</v>
      </c>
      <c r="O17" s="30">
        <f>IF(O11=0,0,VLOOKUP(O11,FAC_TOTALS_APTA!$A$4:$BR$126,$L17,FALSE))</f>
        <v>4507151.8188679405</v>
      </c>
      <c r="P17" s="30">
        <f>IF(P11=0,0,VLOOKUP(P11,FAC_TOTALS_APTA!$A$4:$BR$126,$L17,FALSE))</f>
        <v>3395303.2580730398</v>
      </c>
      <c r="Q17" s="30">
        <f>IF(Q11=0,0,VLOOKUP(Q11,FAC_TOTALS_APTA!$A$4:$BR$126,$L17,FALSE))</f>
        <v>4154294.7106728898</v>
      </c>
      <c r="R17" s="30">
        <f>IF(R11=0,0,VLOOKUP(R11,FAC_TOTALS_APTA!$A$4:$BR$126,$L17,FALSE))</f>
        <v>3625014.4738257402</v>
      </c>
      <c r="S17" s="30">
        <f>IF(S11=0,0,VLOOKUP(S11,FAC_TOTALS_APTA!$A$4:$BR$126,$L17,FALSE))</f>
        <v>0</v>
      </c>
      <c r="T17" s="30">
        <f>IF(T11=0,0,VLOOKUP(T11,FAC_TOTALS_APTA!$A$4:$BR$126,$L17,FALSE))</f>
        <v>0</v>
      </c>
      <c r="U17" s="30">
        <f>IF(U11=0,0,VLOOKUP(U11,FAC_TOTALS_APTA!$A$4:$BR$126,$L17,FALSE))</f>
        <v>0</v>
      </c>
      <c r="V17" s="30">
        <f>IF(V11=0,0,VLOOKUP(V11,FAC_TOTALS_APTA!$A$4:$BR$126,$L17,FALSE))</f>
        <v>0</v>
      </c>
      <c r="W17" s="30">
        <f>IF(W11=0,0,VLOOKUP(W11,FAC_TOTALS_APTA!$A$4:$BR$126,$L17,FALSE))</f>
        <v>0</v>
      </c>
      <c r="X17" s="30">
        <f>IF(X11=0,0,VLOOKUP(X11,FAC_TOTALS_APTA!$A$4:$BR$126,$L17,FALSE))</f>
        <v>0</v>
      </c>
      <c r="Y17" s="30">
        <f>IF(Y11=0,0,VLOOKUP(Y11,FAC_TOTALS_APTA!$A$4:$BR$126,$L17,FALSE))</f>
        <v>0</v>
      </c>
      <c r="Z17" s="30">
        <f>IF(Z11=0,0,VLOOKUP(Z11,FAC_TOTALS_APTA!$A$4:$BR$126,$L17,FALSE))</f>
        <v>0</v>
      </c>
      <c r="AA17" s="30">
        <f>IF(AA11=0,0,VLOOKUP(AA11,FAC_TOTALS_APTA!$A$4:$BR$126,$L17,FALSE))</f>
        <v>0</v>
      </c>
      <c r="AB17" s="30">
        <f>IF(AB11=0,0,VLOOKUP(AB11,FAC_TOTALS_APTA!$A$4:$BR$126,$L17,FALSE))</f>
        <v>0</v>
      </c>
      <c r="AC17" s="33">
        <f t="shared" si="4"/>
        <v>24672844.16432713</v>
      </c>
      <c r="AD17" s="34">
        <f>AC17/G27</f>
        <v>1.4675199453177794E-2</v>
      </c>
      <c r="AE17" s="7"/>
    </row>
    <row r="18" spans="1:31" s="14" customFormat="1" x14ac:dyDescent="0.25">
      <c r="A18" s="7"/>
      <c r="B18" s="26" t="s">
        <v>74</v>
      </c>
      <c r="C18" s="117"/>
      <c r="D18" s="105" t="s">
        <v>73</v>
      </c>
      <c r="E18" s="56"/>
      <c r="F18" s="7">
        <f>MATCH($D18,FAC_TOTALS_APTA!$A$2:$BR$2,)</f>
        <v>17</v>
      </c>
      <c r="G18" s="55">
        <f>VLOOKUP(G11,FAC_TOTALS_APTA!$A$4:$BR$126,$F18,FALSE)</f>
        <v>0.44631449946228402</v>
      </c>
      <c r="H18" s="55">
        <f>VLOOKUP(H11,FAC_TOTALS_APTA!$A$4:$BR$126,$F18,FALSE)</f>
        <v>0.44665465359601803</v>
      </c>
      <c r="I18" s="31">
        <f t="shared" si="1"/>
        <v>7.6214000249552605E-4</v>
      </c>
      <c r="J18" s="32" t="str">
        <f t="shared" si="2"/>
        <v/>
      </c>
      <c r="K18" s="32" t="str">
        <f t="shared" si="3"/>
        <v>TSD_POP_EMP_PCT_FAC</v>
      </c>
      <c r="L18" s="7">
        <f>MATCH($K18,FAC_TOTALS_APTA!$A$2:$BP$2,)</f>
        <v>36</v>
      </c>
      <c r="M18" s="30">
        <f>IF(M11=0,0,VLOOKUP(M11,FAC_TOTALS_APTA!$A$4:$BR$126,$L18,FALSE))</f>
        <v>188517.99738237599</v>
      </c>
      <c r="N18" s="30">
        <f>IF(N11=0,0,VLOOKUP(N11,FAC_TOTALS_APTA!$A$4:$BR$126,$L18,FALSE))</f>
        <v>-255939.704596767</v>
      </c>
      <c r="O18" s="30">
        <f>IF(O11=0,0,VLOOKUP(O11,FAC_TOTALS_APTA!$A$4:$BR$126,$L18,FALSE))</f>
        <v>586245.61522187199</v>
      </c>
      <c r="P18" s="30">
        <f>IF(P11=0,0,VLOOKUP(P11,FAC_TOTALS_APTA!$A$4:$BR$126,$L18,FALSE))</f>
        <v>-158576.640595184</v>
      </c>
      <c r="Q18" s="30">
        <f>IF(Q11=0,0,VLOOKUP(Q11,FAC_TOTALS_APTA!$A$4:$BR$126,$L18,FALSE))</f>
        <v>-787730.33509433898</v>
      </c>
      <c r="R18" s="30">
        <f>IF(R11=0,0,VLOOKUP(R11,FAC_TOTALS_APTA!$A$4:$BR$126,$L18,FALSE))</f>
        <v>548217.43131257698</v>
      </c>
      <c r="S18" s="30">
        <f>IF(S11=0,0,VLOOKUP(S11,FAC_TOTALS_APTA!$A$4:$BR$126,$L18,FALSE))</f>
        <v>0</v>
      </c>
      <c r="T18" s="30">
        <f>IF(T11=0,0,VLOOKUP(T11,FAC_TOTALS_APTA!$A$4:$BR$126,$L18,FALSE))</f>
        <v>0</v>
      </c>
      <c r="U18" s="30">
        <f>IF(U11=0,0,VLOOKUP(U11,FAC_TOTALS_APTA!$A$4:$BR$126,$L18,FALSE))</f>
        <v>0</v>
      </c>
      <c r="V18" s="30">
        <f>IF(V11=0,0,VLOOKUP(V11,FAC_TOTALS_APTA!$A$4:$BR$126,$L18,FALSE))</f>
        <v>0</v>
      </c>
      <c r="W18" s="30">
        <f>IF(W11=0,0,VLOOKUP(W11,FAC_TOTALS_APTA!$A$4:$BR$126,$L18,FALSE))</f>
        <v>0</v>
      </c>
      <c r="X18" s="30">
        <f>IF(X11=0,0,VLOOKUP(X11,FAC_TOTALS_APTA!$A$4:$BR$126,$L18,FALSE))</f>
        <v>0</v>
      </c>
      <c r="Y18" s="30">
        <f>IF(Y11=0,0,VLOOKUP(Y11,FAC_TOTALS_APTA!$A$4:$BR$126,$L18,FALSE))</f>
        <v>0</v>
      </c>
      <c r="Z18" s="30">
        <f>IF(Z11=0,0,VLOOKUP(Z11,FAC_TOTALS_APTA!$A$4:$BR$126,$L18,FALSE))</f>
        <v>0</v>
      </c>
      <c r="AA18" s="30">
        <f>IF(AA11=0,0,VLOOKUP(AA11,FAC_TOTALS_APTA!$A$4:$BR$126,$L18,FALSE))</f>
        <v>0</v>
      </c>
      <c r="AB18" s="30">
        <f>IF(AB11=0,0,VLOOKUP(AB11,FAC_TOTALS_APTA!$A$4:$BR$126,$L18,FALSE))</f>
        <v>0</v>
      </c>
      <c r="AC18" s="33">
        <f t="shared" si="4"/>
        <v>120734.36363053502</v>
      </c>
      <c r="AD18" s="34">
        <f>AC18/G27</f>
        <v>7.1811780406424671E-5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96</v>
      </c>
      <c r="E19" s="56"/>
      <c r="F19" s="7">
        <f>MATCH($D19,FAC_TOTALS_APTA!$A$2:$BR$2,)</f>
        <v>18</v>
      </c>
      <c r="G19" s="35">
        <f>VLOOKUP(G11,FAC_TOTALS_APTA!$A$4:$BR$126,$F19,FALSE)</f>
        <v>4.08321637315274</v>
      </c>
      <c r="H19" s="35">
        <f>VLOOKUP(H11,FAC_TOTALS_APTA!$A$4:$BR$126,$F19,FALSE)</f>
        <v>2.9166976773397901</v>
      </c>
      <c r="I19" s="31">
        <f t="shared" si="1"/>
        <v>-0.28568623095333434</v>
      </c>
      <c r="J19" s="32" t="str">
        <f t="shared" si="2"/>
        <v>_log</v>
      </c>
      <c r="K19" s="32" t="str">
        <f t="shared" si="3"/>
        <v>GAS_PRICE_2018_HINY_log_FAC</v>
      </c>
      <c r="L19" s="7">
        <f>MATCH($K19,FAC_TOTALS_APTA!$A$2:$BP$2,)</f>
        <v>37</v>
      </c>
      <c r="M19" s="30">
        <f>IF(M11=0,0,VLOOKUP(M11,FAC_TOTALS_APTA!$A$4:$BR$126,$L19,FALSE))</f>
        <v>-538936.32811471296</v>
      </c>
      <c r="N19" s="30">
        <f>IF(N11=0,0,VLOOKUP(N11,FAC_TOTALS_APTA!$A$4:$BR$126,$L19,FALSE))</f>
        <v>-740046.30842344998</v>
      </c>
      <c r="O19" s="30">
        <f>IF(O11=0,0,VLOOKUP(O11,FAC_TOTALS_APTA!$A$4:$BR$126,$L19,FALSE))</f>
        <v>-4022712.5383723001</v>
      </c>
      <c r="P19" s="30">
        <f>IF(P11=0,0,VLOOKUP(P11,FAC_TOTALS_APTA!$A$4:$BR$126,$L19,FALSE))</f>
        <v>-1473450.4183228</v>
      </c>
      <c r="Q19" s="30">
        <f>IF(Q11=0,0,VLOOKUP(Q11,FAC_TOTALS_APTA!$A$4:$BR$126,$L19,FALSE))</f>
        <v>1031560.5404602</v>
      </c>
      <c r="R19" s="30">
        <f>IF(R11=0,0,VLOOKUP(R11,FAC_TOTALS_APTA!$A$4:$BR$126,$L19,FALSE))</f>
        <v>1232814.12524776</v>
      </c>
      <c r="S19" s="30">
        <f>IF(S11=0,0,VLOOKUP(S11,FAC_TOTALS_APTA!$A$4:$BR$126,$L19,FALSE))</f>
        <v>0</v>
      </c>
      <c r="T19" s="30">
        <f>IF(T11=0,0,VLOOKUP(T11,FAC_TOTALS_APTA!$A$4:$BR$126,$L19,FALSE))</f>
        <v>0</v>
      </c>
      <c r="U19" s="30">
        <f>IF(U11=0,0,VLOOKUP(U11,FAC_TOTALS_APTA!$A$4:$BR$126,$L19,FALSE))</f>
        <v>0</v>
      </c>
      <c r="V19" s="30">
        <f>IF(V11=0,0,VLOOKUP(V11,FAC_TOTALS_APTA!$A$4:$BR$126,$L19,FALSE))</f>
        <v>0</v>
      </c>
      <c r="W19" s="30">
        <f>IF(W11=0,0,VLOOKUP(W11,FAC_TOTALS_APTA!$A$4:$BR$126,$L19,FALSE))</f>
        <v>0</v>
      </c>
      <c r="X19" s="30">
        <f>IF(X11=0,0,VLOOKUP(X11,FAC_TOTALS_APTA!$A$4:$BR$126,$L19,FALSE))</f>
        <v>0</v>
      </c>
      <c r="Y19" s="30">
        <f>IF(Y11=0,0,VLOOKUP(Y11,FAC_TOTALS_APTA!$A$4:$BR$126,$L19,FALSE))</f>
        <v>0</v>
      </c>
      <c r="Z19" s="30">
        <f>IF(Z11=0,0,VLOOKUP(Z11,FAC_TOTALS_APTA!$A$4:$BR$126,$L19,FALSE))</f>
        <v>0</v>
      </c>
      <c r="AA19" s="30">
        <f>IF(AA11=0,0,VLOOKUP(AA11,FAC_TOTALS_APTA!$A$4:$BR$126,$L19,FALSE))</f>
        <v>0</v>
      </c>
      <c r="AB19" s="30">
        <f>IF(AB11=0,0,VLOOKUP(AB11,FAC_TOTALS_APTA!$A$4:$BR$126,$L19,FALSE))</f>
        <v>0</v>
      </c>
      <c r="AC19" s="33">
        <f t="shared" si="4"/>
        <v>-4510770.9275253033</v>
      </c>
      <c r="AD19" s="34">
        <f>AC19/G27</f>
        <v>-2.6829684736848782E-3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56"/>
      <c r="F20" s="7">
        <f>MATCH($D20,FAC_TOTALS_APTA!$A$2:$BR$2,)</f>
        <v>20</v>
      </c>
      <c r="G20" s="55">
        <f>VLOOKUP(G11,FAC_TOTALS_APTA!$A$4:$BR$126,$F20,FALSE)</f>
        <v>35327.404692929696</v>
      </c>
      <c r="H20" s="55">
        <f>VLOOKUP(H11,FAC_TOTALS_APTA!$A$4:$BR$126,$F20,FALSE)</f>
        <v>39371.947471350803</v>
      </c>
      <c r="I20" s="31">
        <f t="shared" si="1"/>
        <v>0.11448740187898854</v>
      </c>
      <c r="J20" s="32" t="str">
        <f t="shared" si="2"/>
        <v>_log</v>
      </c>
      <c r="K20" s="32" t="str">
        <f t="shared" si="3"/>
        <v>TOTAL_MED_INC_INDIV_2018_log_FAC</v>
      </c>
      <c r="L20" s="7">
        <f>MATCH($K20,FAC_TOTALS_APTA!$A$2:$BP$2,)</f>
        <v>39</v>
      </c>
      <c r="M20" s="30">
        <f>IF(M11=0,0,VLOOKUP(M11,FAC_TOTALS_APTA!$A$4:$BR$126,$L20,FALSE))</f>
        <v>-798935.67675394705</v>
      </c>
      <c r="N20" s="30">
        <f>IF(N11=0,0,VLOOKUP(N11,FAC_TOTALS_APTA!$A$4:$BR$126,$L20,FALSE))</f>
        <v>-484359.04347572499</v>
      </c>
      <c r="O20" s="30">
        <f>IF(O11=0,0,VLOOKUP(O11,FAC_TOTALS_APTA!$A$4:$BR$126,$L20,FALSE))</f>
        <v>-2804594.73259881</v>
      </c>
      <c r="P20" s="30">
        <f>IF(P11=0,0,VLOOKUP(P11,FAC_TOTALS_APTA!$A$4:$BR$126,$L20,FALSE))</f>
        <v>-2046674.9193861999</v>
      </c>
      <c r="Q20" s="30">
        <f>IF(Q11=0,0,VLOOKUP(Q11,FAC_TOTALS_APTA!$A$4:$BR$126,$L20,FALSE))</f>
        <v>-2071064.6591245499</v>
      </c>
      <c r="R20" s="30">
        <f>IF(R11=0,0,VLOOKUP(R11,FAC_TOTALS_APTA!$A$4:$BR$126,$L20,FALSE))</f>
        <v>-2186936.6442781999</v>
      </c>
      <c r="S20" s="30">
        <f>IF(S11=0,0,VLOOKUP(S11,FAC_TOTALS_APTA!$A$4:$BR$126,$L20,FALSE))</f>
        <v>0</v>
      </c>
      <c r="T20" s="30">
        <f>IF(T11=0,0,VLOOKUP(T11,FAC_TOTALS_APTA!$A$4:$BR$126,$L20,FALSE))</f>
        <v>0</v>
      </c>
      <c r="U20" s="30">
        <f>IF(U11=0,0,VLOOKUP(U11,FAC_TOTALS_APTA!$A$4:$BR$126,$L20,FALSE))</f>
        <v>0</v>
      </c>
      <c r="V20" s="30">
        <f>IF(V11=0,0,VLOOKUP(V11,FAC_TOTALS_APTA!$A$4:$BR$126,$L20,FALSE))</f>
        <v>0</v>
      </c>
      <c r="W20" s="30">
        <f>IF(W11=0,0,VLOOKUP(W11,FAC_TOTALS_APTA!$A$4:$BR$126,$L20,FALSE))</f>
        <v>0</v>
      </c>
      <c r="X20" s="30">
        <f>IF(X11=0,0,VLOOKUP(X11,FAC_TOTALS_APTA!$A$4:$BR$126,$L20,FALSE))</f>
        <v>0</v>
      </c>
      <c r="Y20" s="30">
        <f>IF(Y11=0,0,VLOOKUP(Y11,FAC_TOTALS_APTA!$A$4:$BR$126,$L20,FALSE))</f>
        <v>0</v>
      </c>
      <c r="Z20" s="30">
        <f>IF(Z11=0,0,VLOOKUP(Z11,FAC_TOTALS_APTA!$A$4:$BR$126,$L20,FALSE))</f>
        <v>0</v>
      </c>
      <c r="AA20" s="30">
        <f>IF(AA11=0,0,VLOOKUP(AA11,FAC_TOTALS_APTA!$A$4:$BR$126,$L20,FALSE))</f>
        <v>0</v>
      </c>
      <c r="AB20" s="30">
        <f>IF(AB11=0,0,VLOOKUP(AB11,FAC_TOTALS_APTA!$A$4:$BR$126,$L20,FALSE))</f>
        <v>0</v>
      </c>
      <c r="AC20" s="33">
        <f t="shared" si="4"/>
        <v>-10392565.675617432</v>
      </c>
      <c r="AD20" s="34">
        <f>AC20/G27</f>
        <v>-6.1814103434594658E-3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56"/>
      <c r="F21" s="7">
        <f>MATCH($D21,FAC_TOTALS_APTA!$A$2:$BR$2,)</f>
        <v>21</v>
      </c>
      <c r="G21" s="30">
        <f>VLOOKUP(G11,FAC_TOTALS_APTA!$A$4:$BR$126,$F21,FALSE)</f>
        <v>11.2691753249984</v>
      </c>
      <c r="H21" s="30">
        <f>VLOOKUP(H11,FAC_TOTALS_APTA!$A$4:$BR$126,$F21,FALSE)</f>
        <v>10.470464082965799</v>
      </c>
      <c r="I21" s="31">
        <f t="shared" si="1"/>
        <v>-7.0875749023162404E-2</v>
      </c>
      <c r="J21" s="32" t="str">
        <f t="shared" si="2"/>
        <v/>
      </c>
      <c r="K21" s="32" t="str">
        <f t="shared" si="3"/>
        <v>PCT_HH_NO_VEH_FAC</v>
      </c>
      <c r="L21" s="7">
        <f>MATCH($K21,FAC_TOTALS_APTA!$A$2:$BP$2,)</f>
        <v>40</v>
      </c>
      <c r="M21" s="30">
        <f>IF(M11=0,0,VLOOKUP(M11,FAC_TOTALS_APTA!$A$4:$BR$126,$L21,FALSE))</f>
        <v>-1188297.91947809</v>
      </c>
      <c r="N21" s="30">
        <f>IF(N11=0,0,VLOOKUP(N11,FAC_TOTALS_APTA!$A$4:$BR$126,$L21,FALSE))</f>
        <v>-134952.06703636801</v>
      </c>
      <c r="O21" s="30">
        <f>IF(O11=0,0,VLOOKUP(O11,FAC_TOTALS_APTA!$A$4:$BR$126,$L21,FALSE))</f>
        <v>-44891.537718913598</v>
      </c>
      <c r="P21" s="30">
        <f>IF(P11=0,0,VLOOKUP(P11,FAC_TOTALS_APTA!$A$4:$BR$126,$L21,FALSE))</f>
        <v>-362222.92736531299</v>
      </c>
      <c r="Q21" s="30">
        <f>IF(Q11=0,0,VLOOKUP(Q11,FAC_TOTALS_APTA!$A$4:$BR$126,$L21,FALSE))</f>
        <v>-600600.95223092602</v>
      </c>
      <c r="R21" s="30">
        <f>IF(R11=0,0,VLOOKUP(R11,FAC_TOTALS_APTA!$A$4:$BR$126,$L21,FALSE))</f>
        <v>-514509.15406877099</v>
      </c>
      <c r="S21" s="30">
        <f>IF(S11=0,0,VLOOKUP(S11,FAC_TOTALS_APTA!$A$4:$BR$126,$L21,FALSE))</f>
        <v>0</v>
      </c>
      <c r="T21" s="30">
        <f>IF(T11=0,0,VLOOKUP(T11,FAC_TOTALS_APTA!$A$4:$BR$126,$L21,FALSE))</f>
        <v>0</v>
      </c>
      <c r="U21" s="30">
        <f>IF(U11=0,0,VLOOKUP(U11,FAC_TOTALS_APTA!$A$4:$BR$126,$L21,FALSE))</f>
        <v>0</v>
      </c>
      <c r="V21" s="30">
        <f>IF(V11=0,0,VLOOKUP(V11,FAC_TOTALS_APTA!$A$4:$BR$126,$L21,FALSE))</f>
        <v>0</v>
      </c>
      <c r="W21" s="30">
        <f>IF(W11=0,0,VLOOKUP(W11,FAC_TOTALS_APTA!$A$4:$BR$126,$L21,FALSE))</f>
        <v>0</v>
      </c>
      <c r="X21" s="30">
        <f>IF(X11=0,0,VLOOKUP(X11,FAC_TOTALS_APTA!$A$4:$BR$126,$L21,FALSE))</f>
        <v>0</v>
      </c>
      <c r="Y21" s="30">
        <f>IF(Y11=0,0,VLOOKUP(Y11,FAC_TOTALS_APTA!$A$4:$BR$126,$L21,FALSE))</f>
        <v>0</v>
      </c>
      <c r="Z21" s="30">
        <f>IF(Z11=0,0,VLOOKUP(Z11,FAC_TOTALS_APTA!$A$4:$BR$126,$L21,FALSE))</f>
        <v>0</v>
      </c>
      <c r="AA21" s="30">
        <f>IF(AA11=0,0,VLOOKUP(AA11,FAC_TOTALS_APTA!$A$4:$BR$126,$L21,FALSE))</f>
        <v>0</v>
      </c>
      <c r="AB21" s="30">
        <f>IF(AB11=0,0,VLOOKUP(AB11,FAC_TOTALS_APTA!$A$4:$BR$126,$L21,FALSE))</f>
        <v>0</v>
      </c>
      <c r="AC21" s="33">
        <f t="shared" si="4"/>
        <v>-2845474.5578983813</v>
      </c>
      <c r="AD21" s="34">
        <f>AC21/G27</f>
        <v>-1.6924642492768104E-3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56"/>
      <c r="F22" s="7">
        <f>MATCH($D22,FAC_TOTALS_APTA!$A$2:$BR$2,)</f>
        <v>22</v>
      </c>
      <c r="G22" s="35">
        <f>VLOOKUP(G11,FAC_TOTALS_APTA!$A$4:$BR$126,$F22,FALSE)</f>
        <v>4.8815823185081504</v>
      </c>
      <c r="H22" s="35">
        <f>VLOOKUP(H11,FAC_TOTALS_APTA!$A$4:$BR$126,$F22,FALSE)</f>
        <v>6.0598776413956603</v>
      </c>
      <c r="I22" s="31">
        <f t="shared" si="1"/>
        <v>0.24137569460215635</v>
      </c>
      <c r="J22" s="32" t="str">
        <f t="shared" si="2"/>
        <v/>
      </c>
      <c r="K22" s="32" t="str">
        <f t="shared" si="3"/>
        <v>JTW_HOME_PCT_FAC</v>
      </c>
      <c r="L22" s="7">
        <f>MATCH($K22,FAC_TOTALS_APTA!$A$2:$BP$2,)</f>
        <v>41</v>
      </c>
      <c r="M22" s="30">
        <f>IF(M11=0,0,VLOOKUP(M11,FAC_TOTALS_APTA!$A$4:$BR$126,$L22,FALSE))</f>
        <v>-38398.703565711097</v>
      </c>
      <c r="N22" s="30">
        <f>IF(N11=0,0,VLOOKUP(N11,FAC_TOTALS_APTA!$A$4:$BR$126,$L22,FALSE))</f>
        <v>-3220770.42547685</v>
      </c>
      <c r="O22" s="30">
        <f>IF(O11=0,0,VLOOKUP(O11,FAC_TOTALS_APTA!$A$4:$BR$126,$L22,FALSE))</f>
        <v>-424250.75585926499</v>
      </c>
      <c r="P22" s="30">
        <f>IF(P11=0,0,VLOOKUP(P11,FAC_TOTALS_APTA!$A$4:$BR$126,$L22,FALSE))</f>
        <v>-6725318.3252270296</v>
      </c>
      <c r="Q22" s="30">
        <f>IF(Q11=0,0,VLOOKUP(Q11,FAC_TOTALS_APTA!$A$4:$BR$126,$L22,FALSE))</f>
        <v>-1991711.4913796401</v>
      </c>
      <c r="R22" s="30">
        <f>IF(R11=0,0,VLOOKUP(R11,FAC_TOTALS_APTA!$A$4:$BR$126,$L22,FALSE))</f>
        <v>-3094521.15462384</v>
      </c>
      <c r="S22" s="30">
        <f>IF(S11=0,0,VLOOKUP(S11,FAC_TOTALS_APTA!$A$4:$BR$126,$L22,FALSE))</f>
        <v>0</v>
      </c>
      <c r="T22" s="30">
        <f>IF(T11=0,0,VLOOKUP(T11,FAC_TOTALS_APTA!$A$4:$BR$126,$L22,FALSE))</f>
        <v>0</v>
      </c>
      <c r="U22" s="30">
        <f>IF(U11=0,0,VLOOKUP(U11,FAC_TOTALS_APTA!$A$4:$BR$126,$L22,FALSE))</f>
        <v>0</v>
      </c>
      <c r="V22" s="30">
        <f>IF(V11=0,0,VLOOKUP(V11,FAC_TOTALS_APTA!$A$4:$BR$126,$L22,FALSE))</f>
        <v>0</v>
      </c>
      <c r="W22" s="30">
        <f>IF(W11=0,0,VLOOKUP(W11,FAC_TOTALS_APTA!$A$4:$BR$126,$L22,FALSE))</f>
        <v>0</v>
      </c>
      <c r="X22" s="30">
        <f>IF(X11=0,0,VLOOKUP(X11,FAC_TOTALS_APTA!$A$4:$BR$126,$L22,FALSE))</f>
        <v>0</v>
      </c>
      <c r="Y22" s="30">
        <f>IF(Y11=0,0,VLOOKUP(Y11,FAC_TOTALS_APTA!$A$4:$BR$126,$L22,FALSE))</f>
        <v>0</v>
      </c>
      <c r="Z22" s="30">
        <f>IF(Z11=0,0,VLOOKUP(Z11,FAC_TOTALS_APTA!$A$4:$BR$126,$L22,FALSE))</f>
        <v>0</v>
      </c>
      <c r="AA22" s="30">
        <f>IF(AA11=0,0,VLOOKUP(AA11,FAC_TOTALS_APTA!$A$4:$BR$126,$L22,FALSE))</f>
        <v>0</v>
      </c>
      <c r="AB22" s="30">
        <f>IF(AB11=0,0,VLOOKUP(AB11,FAC_TOTALS_APTA!$A$4:$BR$126,$L22,FALSE))</f>
        <v>0</v>
      </c>
      <c r="AC22" s="33">
        <f t="shared" si="4"/>
        <v>-15494970.856132336</v>
      </c>
      <c r="AD22" s="34">
        <f>AC22/G27</f>
        <v>-9.2162778770227948E-3</v>
      </c>
      <c r="AE22" s="7"/>
    </row>
    <row r="23" spans="1:31" s="14" customFormat="1" x14ac:dyDescent="0.25">
      <c r="A23" s="7"/>
      <c r="B23" s="116" t="s">
        <v>63</v>
      </c>
      <c r="C23" s="117"/>
      <c r="D23" s="127" t="s">
        <v>84</v>
      </c>
      <c r="E23" s="56"/>
      <c r="F23" s="7">
        <f>MATCH($D23,FAC_TOTALS_APTA!$A$2:$BR$2,)</f>
        <v>27</v>
      </c>
      <c r="G23" s="35">
        <f>VLOOKUP(G11,FAC_TOTALS_APTA!$A$4:$BR$126,$F23,FALSE)</f>
        <v>0.617326143067772</v>
      </c>
      <c r="H23" s="35">
        <f>VLOOKUP(H11,FAC_TOTALS_APTA!$A$4:$BR$126,$F23,FALSE)</f>
        <v>6.4930767871465296</v>
      </c>
      <c r="I23" s="31">
        <f t="shared" si="1"/>
        <v>9.5180654667879487</v>
      </c>
      <c r="J23" s="32"/>
      <c r="K23" s="32" t="str">
        <f t="shared" si="3"/>
        <v>YEARS_SINCE_TNC_RAIL_HINY_FAC</v>
      </c>
      <c r="L23" s="7">
        <f>MATCH($K23,FAC_TOTALS_APTA!$A$2:$BP$2,)</f>
        <v>46</v>
      </c>
      <c r="M23" s="30">
        <f>IF(M11=0,0,VLOOKUP(M11,FAC_TOTALS_APTA!$A$4:$BR$126,$L23,FALSE))</f>
        <v>-9242137.4341016691</v>
      </c>
      <c r="N23" s="30">
        <f>IF(N11=0,0,VLOOKUP(N11,FAC_TOTALS_APTA!$A$4:$BR$126,$L23,FALSE))</f>
        <v>-9608478.5575530697</v>
      </c>
      <c r="O23" s="30">
        <f>IF(O11=0,0,VLOOKUP(O11,FAC_TOTALS_APTA!$A$4:$BR$126,$L23,FALSE))</f>
        <v>-10492559.121199301</v>
      </c>
      <c r="P23" s="30">
        <f>IF(P11=0,0,VLOOKUP(P11,FAC_TOTALS_APTA!$A$4:$BR$126,$L23,FALSE))</f>
        <v>-10383566.071983701</v>
      </c>
      <c r="Q23" s="30">
        <f>IF(Q11=0,0,VLOOKUP(Q11,FAC_TOTALS_APTA!$A$4:$BR$126,$L23,FALSE))</f>
        <v>-10233552.577392399</v>
      </c>
      <c r="R23" s="30">
        <f>IF(R11=0,0,VLOOKUP(R11,FAC_TOTALS_APTA!$A$4:$BR$126,$L23,FALSE))</f>
        <v>-10044042.6728129</v>
      </c>
      <c r="S23" s="30">
        <f>IF(S11=0,0,VLOOKUP(S11,FAC_TOTALS_APTA!$A$4:$BR$126,$L23,FALSE))</f>
        <v>0</v>
      </c>
      <c r="T23" s="30">
        <f>IF(T11=0,0,VLOOKUP(T11,FAC_TOTALS_APTA!$A$4:$BR$126,$L23,FALSE))</f>
        <v>0</v>
      </c>
      <c r="U23" s="30">
        <f>IF(U11=0,0,VLOOKUP(U11,FAC_TOTALS_APTA!$A$4:$BR$126,$L23,FALSE))</f>
        <v>0</v>
      </c>
      <c r="V23" s="30">
        <f>IF(V11=0,0,VLOOKUP(V11,FAC_TOTALS_APTA!$A$4:$BR$126,$L23,FALSE))</f>
        <v>0</v>
      </c>
      <c r="W23" s="30">
        <f>IF(W11=0,0,VLOOKUP(W11,FAC_TOTALS_APTA!$A$4:$BR$126,$L23,FALSE))</f>
        <v>0</v>
      </c>
      <c r="X23" s="30">
        <f>IF(X11=0,0,VLOOKUP(X11,FAC_TOTALS_APTA!$A$4:$BR$126,$L23,FALSE))</f>
        <v>0</v>
      </c>
      <c r="Y23" s="30">
        <f>IF(Y11=0,0,VLOOKUP(Y11,FAC_TOTALS_APTA!$A$4:$BR$126,$L23,FALSE))</f>
        <v>0</v>
      </c>
      <c r="Z23" s="30">
        <f>IF(Z11=0,0,VLOOKUP(Z11,FAC_TOTALS_APTA!$A$4:$BR$126,$L23,FALSE))</f>
        <v>0</v>
      </c>
      <c r="AA23" s="30">
        <f>IF(AA11=0,0,VLOOKUP(AA11,FAC_TOTALS_APTA!$A$4:$BR$126,$L23,FALSE))</f>
        <v>0</v>
      </c>
      <c r="AB23" s="30">
        <f>IF(AB11=0,0,VLOOKUP(AB11,FAC_TOTALS_APTA!$A$4:$BR$126,$L23,FALSE))</f>
        <v>0</v>
      </c>
      <c r="AC23" s="33">
        <f t="shared" si="4"/>
        <v>-60004336.435043044</v>
      </c>
      <c r="AD23" s="34">
        <f>AC23/G27</f>
        <v>-3.5690072833719243E-2</v>
      </c>
      <c r="AE23" s="7"/>
    </row>
    <row r="24" spans="1:31" s="14" customFormat="1" hidden="1" x14ac:dyDescent="0.25">
      <c r="A24" s="7"/>
      <c r="B24" s="116" t="s">
        <v>64</v>
      </c>
      <c r="C24" s="117"/>
      <c r="D24" s="105" t="s">
        <v>43</v>
      </c>
      <c r="E24" s="56"/>
      <c r="F24" s="7">
        <f>MATCH($D24,FAC_TOTALS_APTA!$A$2:$BR$2,)</f>
        <v>29</v>
      </c>
      <c r="G24" s="35">
        <f>VLOOKUP(G11,FAC_TOTALS_APTA!$A$4:$BR$126,$F24,FALSE)</f>
        <v>0.367197034835056</v>
      </c>
      <c r="H24" s="35">
        <f>VLOOKUP(H11,FAC_TOTALS_APTA!$A$4:$BR$126,$F24,FALSE)</f>
        <v>1</v>
      </c>
      <c r="I24" s="31">
        <f t="shared" si="1"/>
        <v>1.7233335379442742</v>
      </c>
      <c r="J24" s="32" t="str">
        <f t="shared" si="2"/>
        <v/>
      </c>
      <c r="K24" s="32" t="str">
        <f t="shared" si="3"/>
        <v>BIKE_SHARE_FAC</v>
      </c>
      <c r="L24" s="7">
        <f>MATCH($K24,FAC_TOTALS_APTA!$A$2:$BP$2,)</f>
        <v>48</v>
      </c>
      <c r="M24" s="30">
        <f>IF(M11=0,0,VLOOKUP(M11,FAC_TOTALS_APTA!$A$4:$BR$126,$L24,FALSE))</f>
        <v>0</v>
      </c>
      <c r="N24" s="30">
        <f>IF(N11=0,0,VLOOKUP(N11,FAC_TOTALS_APTA!$A$4:$BR$126,$L24,FALSE))</f>
        <v>-5430281.3129724599</v>
      </c>
      <c r="O24" s="30">
        <f>IF(O11=0,0,VLOOKUP(O11,FAC_TOTALS_APTA!$A$4:$BR$126,$L24,FALSE))</f>
        <v>-6950482.9805716397</v>
      </c>
      <c r="P24" s="30">
        <f>IF(P11=0,0,VLOOKUP(P11,FAC_TOTALS_APTA!$A$4:$BR$126,$L24,FALSE))</f>
        <v>-2504301.5421371502</v>
      </c>
      <c r="Q24" s="30">
        <f>IF(Q11=0,0,VLOOKUP(Q11,FAC_TOTALS_APTA!$A$4:$BR$126,$L24,FALSE))</f>
        <v>0</v>
      </c>
      <c r="R24" s="30">
        <f>IF(R11=0,0,VLOOKUP(R11,FAC_TOTALS_APTA!$A$4:$BR$126,$L24,FALSE))</f>
        <v>-116344.273357161</v>
      </c>
      <c r="S24" s="30">
        <f>IF(S11=0,0,VLOOKUP(S11,FAC_TOTALS_APTA!$A$4:$BR$126,$L24,FALSE))</f>
        <v>0</v>
      </c>
      <c r="T24" s="30">
        <f>IF(T11=0,0,VLOOKUP(T11,FAC_TOTALS_APTA!$A$4:$BR$126,$L24,FALSE))</f>
        <v>0</v>
      </c>
      <c r="U24" s="30">
        <f>IF(U11=0,0,VLOOKUP(U11,FAC_TOTALS_APTA!$A$4:$BR$126,$L24,FALSE))</f>
        <v>0</v>
      </c>
      <c r="V24" s="30">
        <f>IF(V11=0,0,VLOOKUP(V11,FAC_TOTALS_APTA!$A$4:$BR$126,$L24,FALSE))</f>
        <v>0</v>
      </c>
      <c r="W24" s="30">
        <f>IF(W11=0,0,VLOOKUP(W11,FAC_TOTALS_APTA!$A$4:$BR$126,$L24,FALSE))</f>
        <v>0</v>
      </c>
      <c r="X24" s="30">
        <f>IF(X11=0,0,VLOOKUP(X11,FAC_TOTALS_APTA!$A$4:$BR$126,$L24,FALSE))</f>
        <v>0</v>
      </c>
      <c r="Y24" s="30">
        <f>IF(Y11=0,0,VLOOKUP(Y11,FAC_TOTALS_APTA!$A$4:$BR$126,$L24,FALSE))</f>
        <v>0</v>
      </c>
      <c r="Z24" s="30">
        <f>IF(Z11=0,0,VLOOKUP(Z11,FAC_TOTALS_APTA!$A$4:$BR$126,$L24,FALSE))</f>
        <v>0</v>
      </c>
      <c r="AA24" s="30">
        <f>IF(AA11=0,0,VLOOKUP(AA11,FAC_TOTALS_APTA!$A$4:$BR$126,$L24,FALSE))</f>
        <v>0</v>
      </c>
      <c r="AB24" s="30">
        <f>IF(AB11=0,0,VLOOKUP(AB11,FAC_TOTALS_APTA!$A$4:$BR$126,$L24,FALSE))</f>
        <v>0</v>
      </c>
      <c r="AC24" s="33">
        <f t="shared" si="4"/>
        <v>-15001410.109038409</v>
      </c>
      <c r="AD24" s="34">
        <f>AC24/G27</f>
        <v>-8.922712110643289E-3</v>
      </c>
      <c r="AE24" s="7"/>
    </row>
    <row r="25" spans="1:31" s="14" customFormat="1" hidden="1" x14ac:dyDescent="0.25">
      <c r="A25" s="7"/>
      <c r="B25" s="128" t="s">
        <v>65</v>
      </c>
      <c r="C25" s="129"/>
      <c r="D25" s="130" t="s">
        <v>44</v>
      </c>
      <c r="E25" s="57"/>
      <c r="F25" s="8">
        <f>MATCH($D25,FAC_TOTALS_APTA!$A$2:$BR$2,)</f>
        <v>30</v>
      </c>
      <c r="G25" s="36">
        <f>VLOOKUP(G11,FAC_TOTALS_APTA!$A$4:$BR$126,$F25,FALSE)</f>
        <v>0</v>
      </c>
      <c r="H25" s="36">
        <f>VLOOKUP(H11,FAC_TOTALS_APTA!$A$4:$BR$126,$F25,FALSE)</f>
        <v>0.64134854155132504</v>
      </c>
      <c r="I25" s="37" t="str">
        <f t="shared" si="1"/>
        <v>-</v>
      </c>
      <c r="J25" s="38" t="str">
        <f t="shared" si="2"/>
        <v/>
      </c>
      <c r="K25" s="38" t="str">
        <f t="shared" si="3"/>
        <v>scooter_flag_FAC</v>
      </c>
      <c r="L25" s="8">
        <f>MATCH($K25,FAC_TOTALS_APTA!$A$2:$BP$2,)</f>
        <v>49</v>
      </c>
      <c r="M25" s="39">
        <f>IF(M11=0,0,VLOOKUP(M11,FAC_TOTALS_APTA!$A$4:$BR$126,$L25,FALSE))</f>
        <v>0</v>
      </c>
      <c r="N25" s="39">
        <f>IF(N11=0,0,VLOOKUP(N11,FAC_TOTALS_APTA!$A$4:$BR$126,$L25,FALSE))</f>
        <v>0</v>
      </c>
      <c r="O25" s="39">
        <f>IF(O11=0,0,VLOOKUP(O11,FAC_TOTALS_APTA!$A$4:$BR$126,$L25,FALSE))</f>
        <v>0</v>
      </c>
      <c r="P25" s="39">
        <f>IF(P11=0,0,VLOOKUP(P11,FAC_TOTALS_APTA!$A$4:$BR$126,$L25,FALSE))</f>
        <v>0</v>
      </c>
      <c r="Q25" s="39">
        <f>IF(Q11=0,0,VLOOKUP(Q11,FAC_TOTALS_APTA!$A$4:$BR$126,$L25,FALSE))</f>
        <v>0</v>
      </c>
      <c r="R25" s="39">
        <f>IF(R11=0,0,VLOOKUP(R11,FAC_TOTALS_APTA!$A$4:$BR$126,$L25,FALSE))</f>
        <v>-28576785.652113698</v>
      </c>
      <c r="S25" s="39">
        <f>IF(S11=0,0,VLOOKUP(S11,FAC_TOTALS_APTA!$A$4:$BR$126,$L25,FALSE))</f>
        <v>0</v>
      </c>
      <c r="T25" s="39">
        <f>IF(T11=0,0,VLOOKUP(T11,FAC_TOTALS_APTA!$A$4:$BR$126,$L25,FALSE))</f>
        <v>0</v>
      </c>
      <c r="U25" s="39">
        <f>IF(U11=0,0,VLOOKUP(U11,FAC_TOTALS_APTA!$A$4:$BR$126,$L25,FALSE))</f>
        <v>0</v>
      </c>
      <c r="V25" s="39">
        <f>IF(V11=0,0,VLOOKUP(V11,FAC_TOTALS_APTA!$A$4:$BR$126,$L25,FALSE))</f>
        <v>0</v>
      </c>
      <c r="W25" s="39">
        <f>IF(W11=0,0,VLOOKUP(W11,FAC_TOTALS_APTA!$A$4:$BR$126,$L25,FALSE))</f>
        <v>0</v>
      </c>
      <c r="X25" s="39">
        <f>IF(X11=0,0,VLOOKUP(X11,FAC_TOTALS_APTA!$A$4:$BR$126,$L25,FALSE))</f>
        <v>0</v>
      </c>
      <c r="Y25" s="39">
        <f>IF(Y11=0,0,VLOOKUP(Y11,FAC_TOTALS_APTA!$A$4:$BR$126,$L25,FALSE))</f>
        <v>0</v>
      </c>
      <c r="Z25" s="39">
        <f>IF(Z11=0,0,VLOOKUP(Z11,FAC_TOTALS_APTA!$A$4:$BR$126,$L25,FALSE))</f>
        <v>0</v>
      </c>
      <c r="AA25" s="39">
        <f>IF(AA11=0,0,VLOOKUP(AA11,FAC_TOTALS_APTA!$A$4:$BR$126,$L25,FALSE))</f>
        <v>0</v>
      </c>
      <c r="AB25" s="39">
        <f>IF(AB11=0,0,VLOOKUP(AB11,FAC_TOTALS_APTA!$A$4:$BR$126,$L25,FALSE))</f>
        <v>0</v>
      </c>
      <c r="AC25" s="40">
        <f t="shared" si="4"/>
        <v>-28576785.652113698</v>
      </c>
      <c r="AD25" s="41">
        <f>AC25/G27</f>
        <v>-1.6997230898163657E-2</v>
      </c>
      <c r="AE25" s="7"/>
    </row>
    <row r="26" spans="1:31" s="14" customFormat="1" x14ac:dyDescent="0.25">
      <c r="A26" s="7"/>
      <c r="B26" s="42" t="s">
        <v>53</v>
      </c>
      <c r="C26" s="43"/>
      <c r="D26" s="138" t="s">
        <v>45</v>
      </c>
      <c r="E26" s="44"/>
      <c r="F26" s="45"/>
      <c r="G26" s="46"/>
      <c r="H26" s="46"/>
      <c r="I26" s="47"/>
      <c r="J26" s="48"/>
      <c r="K26" s="48" t="str">
        <f t="shared" ref="K26" si="8">CONCATENATE(D26,J26,"_FAC")</f>
        <v>New_Reporter_FAC</v>
      </c>
      <c r="L26" s="45">
        <f>MATCH($K26,FAC_TOTALS_APTA!$A$2:$BP$2,)</f>
        <v>53</v>
      </c>
      <c r="M26" s="46">
        <f>IF(M11=0,0,VLOOKUP(M11,FAC_TOTALS_APTA!$A$4:$BR$126,$L26,FALSE))</f>
        <v>0</v>
      </c>
      <c r="N26" s="46">
        <f>IF(N11=0,0,VLOOKUP(N11,FAC_TOTALS_APTA!$A$4:$BR$126,$L26,FALSE))</f>
        <v>0</v>
      </c>
      <c r="O26" s="46">
        <f>IF(O11=0,0,VLOOKUP(O11,FAC_TOTALS_APTA!$A$4:$BR$126,$L26,FALSE))</f>
        <v>0</v>
      </c>
      <c r="P26" s="46">
        <f>IF(P11=0,0,VLOOKUP(P11,FAC_TOTALS_APTA!$A$4:$BR$126,$L26,FALSE))</f>
        <v>0</v>
      </c>
      <c r="Q26" s="46">
        <f>IF(Q11=0,0,VLOOKUP(Q11,FAC_TOTALS_APTA!$A$4:$BR$126,$L26,FALSE))</f>
        <v>0</v>
      </c>
      <c r="R26" s="46">
        <f>IF(R11=0,0,VLOOKUP(R11,FAC_TOTALS_APTA!$A$4:$BR$126,$L26,FALSE))</f>
        <v>0</v>
      </c>
      <c r="S26" s="46">
        <f>IF(S11=0,0,VLOOKUP(S11,FAC_TOTALS_APTA!$A$4:$BR$126,$L26,FALSE))</f>
        <v>0</v>
      </c>
      <c r="T26" s="46">
        <f>IF(T11=0,0,VLOOKUP(T11,FAC_TOTALS_APTA!$A$4:$BR$126,$L26,FALSE))</f>
        <v>0</v>
      </c>
      <c r="U26" s="46">
        <f>IF(U11=0,0,VLOOKUP(U11,FAC_TOTALS_APTA!$A$4:$BR$126,$L26,FALSE))</f>
        <v>0</v>
      </c>
      <c r="V26" s="46">
        <f>IF(V11=0,0,VLOOKUP(V11,FAC_TOTALS_APTA!$A$4:$BR$126,$L26,FALSE))</f>
        <v>0</v>
      </c>
      <c r="W26" s="46">
        <f>IF(W11=0,0,VLOOKUP(W11,FAC_TOTALS_APTA!$A$4:$BR$126,$L26,FALSE))</f>
        <v>0</v>
      </c>
      <c r="X26" s="46">
        <f>IF(X11=0,0,VLOOKUP(X11,FAC_TOTALS_APTA!$A$4:$BR$126,$L26,FALSE))</f>
        <v>0</v>
      </c>
      <c r="Y26" s="46">
        <f>IF(Y11=0,0,VLOOKUP(Y11,FAC_TOTALS_APTA!$A$4:$BR$126,$L26,FALSE))</f>
        <v>0</v>
      </c>
      <c r="Z26" s="46">
        <f>IF(Z11=0,0,VLOOKUP(Z11,FAC_TOTALS_APTA!$A$4:$BR$126,$L26,FALSE))</f>
        <v>0</v>
      </c>
      <c r="AA26" s="46">
        <f>IF(AA11=0,0,VLOOKUP(AA11,FAC_TOTALS_APTA!$A$4:$BR$126,$L26,FALSE))</f>
        <v>0</v>
      </c>
      <c r="AB26" s="46">
        <f>IF(AB11=0,0,VLOOKUP(AB11,FAC_TOTALS_APTA!$A$4:$BR$126,$L26,FALSE))</f>
        <v>0</v>
      </c>
      <c r="AC26" s="49">
        <f>SUM(M26:AB26)</f>
        <v>0</v>
      </c>
      <c r="AD26" s="50">
        <f>AC26/G28</f>
        <v>0</v>
      </c>
      <c r="AE26" s="7"/>
    </row>
    <row r="27" spans="1:31" s="106" customFormat="1" x14ac:dyDescent="0.25">
      <c r="A27" s="105"/>
      <c r="B27" s="26" t="s">
        <v>66</v>
      </c>
      <c r="C27" s="29"/>
      <c r="D27" s="105" t="s">
        <v>6</v>
      </c>
      <c r="E27" s="56"/>
      <c r="F27" s="7">
        <f>MATCH($D27,FAC_TOTALS_APTA!$A$2:$BP$2,)</f>
        <v>10</v>
      </c>
      <c r="G27" s="111">
        <f>VLOOKUP(G11,FAC_TOTALS_APTA!$A$4:$BR$126,$F27,FALSE)</f>
        <v>1681261249.1603601</v>
      </c>
      <c r="H27" s="111">
        <f>VLOOKUP(H11,FAC_TOTALS_APTA!$A$4:$BP$126,$F27,FALSE)</f>
        <v>1688095992.17805</v>
      </c>
      <c r="I27" s="113">
        <f t="shared" ref="I27:I28" si="9">H27/G27-1</f>
        <v>4.065247456992882E-3</v>
      </c>
      <c r="J27" s="32"/>
      <c r="K27" s="32"/>
      <c r="L27" s="7"/>
      <c r="M27" s="30">
        <f t="shared" ref="M27:AB27" si="10">SUM(M13:M20)</f>
        <v>19006733.051445819</v>
      </c>
      <c r="N27" s="30">
        <f t="shared" si="10"/>
        <v>47912186.372444518</v>
      </c>
      <c r="O27" s="30">
        <f t="shared" si="10"/>
        <v>5155826.1724455003</v>
      </c>
      <c r="P27" s="30">
        <f t="shared" si="10"/>
        <v>22079793.041416585</v>
      </c>
      <c r="Q27" s="30">
        <f t="shared" si="10"/>
        <v>39838894.654833391</v>
      </c>
      <c r="R27" s="30">
        <f t="shared" si="10"/>
        <v>16750518.909790924</v>
      </c>
      <c r="S27" s="30">
        <f t="shared" si="10"/>
        <v>0</v>
      </c>
      <c r="T27" s="30">
        <f t="shared" si="10"/>
        <v>0</v>
      </c>
      <c r="U27" s="30">
        <f t="shared" si="10"/>
        <v>0</v>
      </c>
      <c r="V27" s="30">
        <f t="shared" si="10"/>
        <v>0</v>
      </c>
      <c r="W27" s="30">
        <f t="shared" si="10"/>
        <v>0</v>
      </c>
      <c r="X27" s="30">
        <f t="shared" si="10"/>
        <v>0</v>
      </c>
      <c r="Y27" s="30">
        <f t="shared" si="10"/>
        <v>0</v>
      </c>
      <c r="Z27" s="30">
        <f t="shared" si="10"/>
        <v>0</v>
      </c>
      <c r="AA27" s="30">
        <f t="shared" si="10"/>
        <v>0</v>
      </c>
      <c r="AB27" s="30">
        <f t="shared" si="10"/>
        <v>0</v>
      </c>
      <c r="AC27" s="33">
        <f>H27-G27</f>
        <v>6834743.0176899433</v>
      </c>
      <c r="AD27" s="34">
        <f>I27</f>
        <v>4.065247456992882E-3</v>
      </c>
      <c r="AE27" s="105"/>
    </row>
    <row r="28" spans="1:31" ht="13.5" thickBot="1" x14ac:dyDescent="0.3">
      <c r="B28" s="10" t="s">
        <v>50</v>
      </c>
      <c r="C28" s="24"/>
      <c r="D28" s="149" t="s">
        <v>4</v>
      </c>
      <c r="E28" s="24"/>
      <c r="F28" s="24">
        <f>MATCH($D28,FAC_TOTALS_APTA!$A$2:$BP$2,)</f>
        <v>8</v>
      </c>
      <c r="G28" s="112">
        <f>VLOOKUP(G11,FAC_TOTALS_APTA!$A$4:$BP$126,$F28,FALSE)</f>
        <v>1684310471</v>
      </c>
      <c r="H28" s="112">
        <f>VLOOKUP(H11,FAC_TOTALS_APTA!$A$4:$BP$126,$F28,FALSE)</f>
        <v>1636184632.99999</v>
      </c>
      <c r="I28" s="114">
        <f t="shared" si="9"/>
        <v>-2.85730207278454E-2</v>
      </c>
      <c r="J28" s="51"/>
      <c r="K28" s="5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2">
        <f>H28-G28</f>
        <v>-48125838.000010014</v>
      </c>
      <c r="AD28" s="53">
        <f>I28</f>
        <v>-2.85730207278454E-2</v>
      </c>
    </row>
    <row r="29" spans="1:31" ht="14.25" thickTop="1" thickBot="1" x14ac:dyDescent="0.3">
      <c r="B29" s="58" t="s">
        <v>67</v>
      </c>
      <c r="C29" s="59"/>
      <c r="D29" s="155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3">
        <f>AD28-AD27</f>
        <v>-3.2638268184838282E-2</v>
      </c>
    </row>
    <row r="30" spans="1:31" ht="13.5" thickTop="1" x14ac:dyDescent="0.25"/>
    <row r="31" spans="1:31" s="11" customFormat="1" x14ac:dyDescent="0.25">
      <c r="B31" s="19" t="s">
        <v>25</v>
      </c>
      <c r="E31" s="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0" x14ac:dyDescent="0.25">
      <c r="B33" s="16"/>
      <c r="C33" s="17"/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0" x14ac:dyDescent="0.25">
      <c r="B34" s="19" t="s">
        <v>15</v>
      </c>
      <c r="C34" s="20">
        <v>1</v>
      </c>
      <c r="D34" s="11"/>
      <c r="E34" s="7"/>
      <c r="F34" s="11"/>
      <c r="G34" s="11"/>
      <c r="H34" s="11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0" ht="13.5" thickBot="1" x14ac:dyDescent="0.3">
      <c r="B35" s="21" t="s">
        <v>33</v>
      </c>
      <c r="C35" s="22">
        <v>2</v>
      </c>
      <c r="D35" s="23"/>
      <c r="E35" s="24"/>
      <c r="F35" s="23"/>
      <c r="G35" s="23"/>
      <c r="H35" s="23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2:30" ht="13.5" thickTop="1" x14ac:dyDescent="0.25">
      <c r="B36" s="26"/>
      <c r="C36" s="7"/>
      <c r="D36" s="63"/>
      <c r="E36" s="7"/>
      <c r="F36" s="7"/>
      <c r="G36" s="171" t="s">
        <v>51</v>
      </c>
      <c r="H36" s="171"/>
      <c r="I36" s="171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171" t="s">
        <v>55</v>
      </c>
      <c r="AD36" s="171"/>
    </row>
    <row r="37" spans="2:30" x14ac:dyDescent="0.25">
      <c r="B37" s="9" t="s">
        <v>18</v>
      </c>
      <c r="C37" s="28" t="s">
        <v>19</v>
      </c>
      <c r="D37" s="8" t="s">
        <v>20</v>
      </c>
      <c r="E37" s="8"/>
      <c r="F37" s="8"/>
      <c r="G37" s="28">
        <f>$C$1</f>
        <v>2012</v>
      </c>
      <c r="H37" s="28">
        <f>$C$2</f>
        <v>2018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2:30" hidden="1" x14ac:dyDescent="0.25">
      <c r="B38" s="26"/>
      <c r="C38" s="29"/>
      <c r="D38" s="7"/>
      <c r="E38" s="7"/>
      <c r="F38" s="7"/>
      <c r="G38" s="7"/>
      <c r="H38" s="7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2:30" hidden="1" x14ac:dyDescent="0.25">
      <c r="B39" s="26"/>
      <c r="C39" s="29"/>
      <c r="D39" s="7"/>
      <c r="E39" s="7"/>
      <c r="F39" s="7"/>
      <c r="G39" s="7" t="str">
        <f>CONCATENATE($C34,"_",$C35,"_",G37)</f>
        <v>1_2_2012</v>
      </c>
      <c r="H39" s="7" t="str">
        <f>CONCATENATE($C34,"_",$C35,"_",H37)</f>
        <v>1_2_2018</v>
      </c>
      <c r="I39" s="29"/>
      <c r="J39" s="7"/>
      <c r="K39" s="7"/>
      <c r="L39" s="7"/>
      <c r="M39" s="7" t="str">
        <f>IF($G37+M38&gt;$H37,0,CONCATENATE($C34,"_",$C35,"_",$G37+M38))</f>
        <v>1_2_2013</v>
      </c>
      <c r="N39" s="7" t="str">
        <f t="shared" ref="N39:AB39" si="11">IF($G37+N38&gt;$H37,0,CONCATENATE($C34,"_",$C35,"_",$G37+N38))</f>
        <v>1_2_2014</v>
      </c>
      <c r="O39" s="7" t="str">
        <f t="shared" si="11"/>
        <v>1_2_2015</v>
      </c>
      <c r="P39" s="7" t="str">
        <f t="shared" si="11"/>
        <v>1_2_2016</v>
      </c>
      <c r="Q39" s="7" t="str">
        <f t="shared" si="11"/>
        <v>1_2_2017</v>
      </c>
      <c r="R39" s="7" t="str">
        <f t="shared" si="11"/>
        <v>1_2_2018</v>
      </c>
      <c r="S39" s="7">
        <f t="shared" si="11"/>
        <v>0</v>
      </c>
      <c r="T39" s="7">
        <f t="shared" si="11"/>
        <v>0</v>
      </c>
      <c r="U39" s="7">
        <f t="shared" si="11"/>
        <v>0</v>
      </c>
      <c r="V39" s="7">
        <f t="shared" si="11"/>
        <v>0</v>
      </c>
      <c r="W39" s="7">
        <f t="shared" si="11"/>
        <v>0</v>
      </c>
      <c r="X39" s="7">
        <f t="shared" si="11"/>
        <v>0</v>
      </c>
      <c r="Y39" s="7">
        <f t="shared" si="11"/>
        <v>0</v>
      </c>
      <c r="Z39" s="7">
        <f t="shared" si="11"/>
        <v>0</v>
      </c>
      <c r="AA39" s="7">
        <f t="shared" si="11"/>
        <v>0</v>
      </c>
      <c r="AB39" s="7">
        <f t="shared" si="11"/>
        <v>0</v>
      </c>
      <c r="AC39" s="7"/>
      <c r="AD39" s="7"/>
    </row>
    <row r="40" spans="2:30" hidden="1" x14ac:dyDescent="0.25">
      <c r="B40" s="26"/>
      <c r="C40" s="29"/>
      <c r="D40" s="7"/>
      <c r="E40" s="7"/>
      <c r="F40" s="7" t="s">
        <v>23</v>
      </c>
      <c r="G40" s="30"/>
      <c r="H40" s="30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116" t="s">
        <v>31</v>
      </c>
      <c r="C41" s="117" t="s">
        <v>21</v>
      </c>
      <c r="D41" s="105" t="s">
        <v>95</v>
      </c>
      <c r="E41" s="56"/>
      <c r="F41" s="7">
        <f>MATCH($D41,FAC_TOTALS_APTA!$A$2:$BR$2,)</f>
        <v>13</v>
      </c>
      <c r="G41" s="30">
        <f>VLOOKUP(G39,FAC_TOTALS_APTA!$A$4:$BR$126,$F41,FALSE)</f>
        <v>4140949.1879227501</v>
      </c>
      <c r="H41" s="30">
        <f>VLOOKUP(H39,FAC_TOTALS_APTA!$A$4:$BR$126,$F41,FALSE)</f>
        <v>5087908.4121240098</v>
      </c>
      <c r="I41" s="31">
        <f>IFERROR(H41/G41-1,"-")</f>
        <v>0.22868168171758918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MATCH($K41,FAC_TOTALS_APTA!$A$2:$BP$2,)</f>
        <v>32</v>
      </c>
      <c r="M41" s="30">
        <f>IF(M39=0,0,VLOOKUP(M39,FAC_TOTALS_APTA!$A$4:$BR$126,$L41,FALSE))</f>
        <v>4965955.9500156399</v>
      </c>
      <c r="N41" s="30">
        <f>IF(N39=0,0,VLOOKUP(N39,FAC_TOTALS_APTA!$A$4:$BR$126,$L41,FALSE))</f>
        <v>1116328.66132657</v>
      </c>
      <c r="O41" s="30">
        <f>IF(O39=0,0,VLOOKUP(O39,FAC_TOTALS_APTA!$A$4:$BR$126,$L41,FALSE))</f>
        <v>545474.29742960294</v>
      </c>
      <c r="P41" s="30">
        <f>IF(P39=0,0,VLOOKUP(P39,FAC_TOTALS_APTA!$A$4:$BR$126,$L41,FALSE))</f>
        <v>1349334.46988536</v>
      </c>
      <c r="Q41" s="30">
        <f>IF(Q39=0,0,VLOOKUP(Q39,FAC_TOTALS_APTA!$A$4:$BR$126,$L41,FALSE))</f>
        <v>126800.45954933</v>
      </c>
      <c r="R41" s="30">
        <f>IF(R39=0,0,VLOOKUP(R39,FAC_TOTALS_APTA!$A$4:$BR$126,$L41,FALSE))</f>
        <v>1450613.5100360201</v>
      </c>
      <c r="S41" s="30">
        <f>IF(S39=0,0,VLOOKUP(S39,FAC_TOTALS_APTA!$A$4:$BR$126,$L41,FALSE))</f>
        <v>0</v>
      </c>
      <c r="T41" s="30">
        <f>IF(T39=0,0,VLOOKUP(T39,FAC_TOTALS_APTA!$A$4:$BR$126,$L41,FALSE))</f>
        <v>0</v>
      </c>
      <c r="U41" s="30">
        <f>IF(U39=0,0,VLOOKUP(U39,FAC_TOTALS_APTA!$A$4:$BR$126,$L41,FALSE))</f>
        <v>0</v>
      </c>
      <c r="V41" s="30">
        <f>IF(V39=0,0,VLOOKUP(V39,FAC_TOTALS_APTA!$A$4:$BR$126,$L41,FALSE))</f>
        <v>0</v>
      </c>
      <c r="W41" s="30">
        <f>IF(W39=0,0,VLOOKUP(W39,FAC_TOTALS_APTA!$A$4:$BR$126,$L41,FALSE))</f>
        <v>0</v>
      </c>
      <c r="X41" s="30">
        <f>IF(X39=0,0,VLOOKUP(X39,FAC_TOTALS_APTA!$A$4:$BR$126,$L41,FALSE))</f>
        <v>0</v>
      </c>
      <c r="Y41" s="30">
        <f>IF(Y39=0,0,VLOOKUP(Y39,FAC_TOTALS_APTA!$A$4:$BR$126,$L41,FALSE))</f>
        <v>0</v>
      </c>
      <c r="Z41" s="30">
        <f>IF(Z39=0,0,VLOOKUP(Z39,FAC_TOTALS_APTA!$A$4:$BR$126,$L41,FALSE))</f>
        <v>0</v>
      </c>
      <c r="AA41" s="30">
        <f>IF(AA39=0,0,VLOOKUP(AA39,FAC_TOTALS_APTA!$A$4:$BR$126,$L41,FALSE))</f>
        <v>0</v>
      </c>
      <c r="AB41" s="30">
        <f>IF(AB39=0,0,VLOOKUP(AB39,FAC_TOTALS_APTA!$A$4:$BR$126,$L41,FALSE))</f>
        <v>0</v>
      </c>
      <c r="AC41" s="33">
        <f>SUM(M41:AB41)</f>
        <v>9554507.3482425231</v>
      </c>
      <c r="AD41" s="34">
        <f>AC41/G55</f>
        <v>0.11789194062765376</v>
      </c>
    </row>
    <row r="42" spans="2:30" x14ac:dyDescent="0.25">
      <c r="B42" s="116" t="s">
        <v>52</v>
      </c>
      <c r="C42" s="117" t="s">
        <v>21</v>
      </c>
      <c r="D42" s="105" t="s">
        <v>79</v>
      </c>
      <c r="E42" s="56"/>
      <c r="F42" s="7">
        <f>MATCH($D42,FAC_TOTALS_APTA!$A$2:$BR$2,)</f>
        <v>15</v>
      </c>
      <c r="G42" s="55">
        <f>VLOOKUP(G39,FAC_TOTALS_APTA!$A$4:$BR$126,$F42,FALSE)</f>
        <v>1.16958096107573</v>
      </c>
      <c r="H42" s="55">
        <f>VLOOKUP(H39,FAC_TOTALS_APTA!$A$4:$BR$126,$F42,FALSE)</f>
        <v>1.2557276465082501</v>
      </c>
      <c r="I42" s="31">
        <f t="shared" ref="I42:I53" si="12">IFERROR(H42/G42-1,"-")</f>
        <v>7.3656025790028279E-2</v>
      </c>
      <c r="J42" s="32" t="str">
        <f t="shared" ref="J42:J50" si="13">IF(C42="Log","_log","")</f>
        <v>_log</v>
      </c>
      <c r="K42" s="32" t="str">
        <f t="shared" ref="K42:K53" si="14">CONCATENATE(D42,J42,"_FAC")</f>
        <v>FARE_per_UPT_cleaned_2018_MIDLOW_log_FAC</v>
      </c>
      <c r="L42" s="7">
        <f>MATCH($K42,FAC_TOTALS_APTA!$A$2:$BP$2,)</f>
        <v>34</v>
      </c>
      <c r="M42" s="30">
        <f>IF(M39=0,0,VLOOKUP(M39,FAC_TOTALS_APTA!$A$4:$BR$126,$L42,FALSE))</f>
        <v>-1531780.29586935</v>
      </c>
      <c r="N42" s="30">
        <f>IF(N39=0,0,VLOOKUP(N39,FAC_TOTALS_APTA!$A$4:$BR$126,$L42,FALSE))</f>
        <v>109360.69447256799</v>
      </c>
      <c r="O42" s="30">
        <f>IF(O39=0,0,VLOOKUP(O39,FAC_TOTALS_APTA!$A$4:$BR$126,$L42,FALSE))</f>
        <v>-692451.84261179704</v>
      </c>
      <c r="P42" s="30">
        <f>IF(P39=0,0,VLOOKUP(P39,FAC_TOTALS_APTA!$A$4:$BR$126,$L42,FALSE))</f>
        <v>1260411.71212533</v>
      </c>
      <c r="Q42" s="30">
        <f>IF(Q39=0,0,VLOOKUP(Q39,FAC_TOTALS_APTA!$A$4:$BR$126,$L42,FALSE))</f>
        <v>-443033.84207618999</v>
      </c>
      <c r="R42" s="30">
        <f>IF(R39=0,0,VLOOKUP(R39,FAC_TOTALS_APTA!$A$4:$BR$126,$L42,FALSE))</f>
        <v>278732.582778793</v>
      </c>
      <c r="S42" s="30">
        <f>IF(S39=0,0,VLOOKUP(S39,FAC_TOTALS_APTA!$A$4:$BR$126,$L42,FALSE))</f>
        <v>0</v>
      </c>
      <c r="T42" s="30">
        <f>IF(T39=0,0,VLOOKUP(T39,FAC_TOTALS_APTA!$A$4:$BR$126,$L42,FALSE))</f>
        <v>0</v>
      </c>
      <c r="U42" s="30">
        <f>IF(U39=0,0,VLOOKUP(U39,FAC_TOTALS_APTA!$A$4:$BR$126,$L42,FALSE))</f>
        <v>0</v>
      </c>
      <c r="V42" s="30">
        <f>IF(V39=0,0,VLOOKUP(V39,FAC_TOTALS_APTA!$A$4:$BR$126,$L42,FALSE))</f>
        <v>0</v>
      </c>
      <c r="W42" s="30">
        <f>IF(W39=0,0,VLOOKUP(W39,FAC_TOTALS_APTA!$A$4:$BR$126,$L42,FALSE))</f>
        <v>0</v>
      </c>
      <c r="X42" s="30">
        <f>IF(X39=0,0,VLOOKUP(X39,FAC_TOTALS_APTA!$A$4:$BR$126,$L42,FALSE))</f>
        <v>0</v>
      </c>
      <c r="Y42" s="30">
        <f>IF(Y39=0,0,VLOOKUP(Y39,FAC_TOTALS_APTA!$A$4:$BR$126,$L42,FALSE))</f>
        <v>0</v>
      </c>
      <c r="Z42" s="30">
        <f>IF(Z39=0,0,VLOOKUP(Z39,FAC_TOTALS_APTA!$A$4:$BR$126,$L42,FALSE))</f>
        <v>0</v>
      </c>
      <c r="AA42" s="30">
        <f>IF(AA39=0,0,VLOOKUP(AA39,FAC_TOTALS_APTA!$A$4:$BR$126,$L42,FALSE))</f>
        <v>0</v>
      </c>
      <c r="AB42" s="30">
        <f>IF(AB39=0,0,VLOOKUP(AB39,FAC_TOTALS_APTA!$A$4:$BR$126,$L42,FALSE))</f>
        <v>0</v>
      </c>
      <c r="AC42" s="33">
        <f t="shared" ref="AC42:AC53" si="15">SUM(M42:AB42)</f>
        <v>-1018760.991180646</v>
      </c>
      <c r="AD42" s="34">
        <f>AC42/G55</f>
        <v>-1.2570371857857282E-2</v>
      </c>
    </row>
    <row r="43" spans="2:30" x14ac:dyDescent="0.25">
      <c r="B43" s="116" t="s">
        <v>90</v>
      </c>
      <c r="C43" s="117"/>
      <c r="D43" s="105" t="s">
        <v>81</v>
      </c>
      <c r="E43" s="119"/>
      <c r="F43" s="105">
        <f>MATCH($D43,FAC_TOTALS_APTA!$A$2:$BR$2,)</f>
        <v>24</v>
      </c>
      <c r="G43" s="118">
        <f>VLOOKUP(G39,FAC_TOTALS_APTA!$A$4:$BR$126,$F43,FALSE)</f>
        <v>0</v>
      </c>
      <c r="H43" s="118">
        <f>VLOOKUP(H39,FAC_TOTALS_APTA!$A$4:$BR$126,$F43,FALSE)</f>
        <v>0</v>
      </c>
      <c r="I43" s="31" t="str">
        <f>IFERROR(H43/G43-1,"-")</f>
        <v>-</v>
      </c>
      <c r="J43" s="121" t="str">
        <f t="shared" si="13"/>
        <v/>
      </c>
      <c r="K43" s="121" t="str">
        <f t="shared" si="14"/>
        <v>RESTRUCTURE_FAC</v>
      </c>
      <c r="L43" s="105">
        <f>MATCH($K43,FAC_TOTALS_APTA!$A$2:$BP$2,)</f>
        <v>43</v>
      </c>
      <c r="M43" s="118">
        <f>IF(M39=0,0,VLOOKUP(M39,FAC_TOTALS_APTA!$A$4:$BR$126,$L43,FALSE))</f>
        <v>0</v>
      </c>
      <c r="N43" s="118">
        <f>IF(N39=0,0,VLOOKUP(N39,FAC_TOTALS_APTA!$A$4:$BR$126,$L43,FALSE))</f>
        <v>0</v>
      </c>
      <c r="O43" s="118">
        <f>IF(O39=0,0,VLOOKUP(O39,FAC_TOTALS_APTA!$A$4:$BR$126,$L43,FALSE))</f>
        <v>0</v>
      </c>
      <c r="P43" s="118">
        <f>IF(P39=0,0,VLOOKUP(P39,FAC_TOTALS_APTA!$A$4:$BR$126,$L43,FALSE))</f>
        <v>0</v>
      </c>
      <c r="Q43" s="118">
        <f>IF(Q39=0,0,VLOOKUP(Q39,FAC_TOTALS_APTA!$A$4:$BR$126,$L43,FALSE))</f>
        <v>0</v>
      </c>
      <c r="R43" s="118">
        <f>IF(R39=0,0,VLOOKUP(R39,FAC_TOTALS_APTA!$A$4:$BR$126,$L43,FALSE))</f>
        <v>0</v>
      </c>
      <c r="S43" s="118">
        <f>IF(S39=0,0,VLOOKUP(S39,FAC_TOTALS_APTA!$A$4:$BR$126,$L43,FALSE))</f>
        <v>0</v>
      </c>
      <c r="T43" s="118">
        <f>IF(T39=0,0,VLOOKUP(T39,FAC_TOTALS_APTA!$A$4:$BR$126,$L43,FALSE))</f>
        <v>0</v>
      </c>
      <c r="U43" s="118">
        <f>IF(U39=0,0,VLOOKUP(U39,FAC_TOTALS_APTA!$A$4:$BR$126,$L43,FALSE))</f>
        <v>0</v>
      </c>
      <c r="V43" s="118">
        <f>IF(V39=0,0,VLOOKUP(V39,FAC_TOTALS_APTA!$A$4:$BR$126,$L43,FALSE))</f>
        <v>0</v>
      </c>
      <c r="W43" s="118">
        <f>IF(W39=0,0,VLOOKUP(W39,FAC_TOTALS_APTA!$A$4:$BR$126,$L43,FALSE))</f>
        <v>0</v>
      </c>
      <c r="X43" s="118">
        <f>IF(X39=0,0,VLOOKUP(X39,FAC_TOTALS_APTA!$A$4:$BR$126,$L43,FALSE))</f>
        <v>0</v>
      </c>
      <c r="Y43" s="118">
        <f>IF(Y39=0,0,VLOOKUP(Y39,FAC_TOTALS_APTA!$A$4:$BR$126,$L43,FALSE))</f>
        <v>0</v>
      </c>
      <c r="Z43" s="118">
        <f>IF(Z39=0,0,VLOOKUP(Z39,FAC_TOTALS_APTA!$A$4:$BR$126,$L43,FALSE))</f>
        <v>0</v>
      </c>
      <c r="AA43" s="118">
        <f>IF(AA39=0,0,VLOOKUP(AA39,FAC_TOTALS_APTA!$A$4:$BR$126,$L43,FALSE))</f>
        <v>0</v>
      </c>
      <c r="AB43" s="118">
        <f>IF(AB39=0,0,VLOOKUP(AB39,FAC_TOTALS_APTA!$A$4:$BR$126,$L43,FALSE))</f>
        <v>0</v>
      </c>
      <c r="AC43" s="122">
        <f t="shared" si="15"/>
        <v>0</v>
      </c>
      <c r="AD43" s="123">
        <f>AC43/G56</f>
        <v>0</v>
      </c>
    </row>
    <row r="44" spans="2:30" x14ac:dyDescent="0.25">
      <c r="B44" s="116" t="s">
        <v>93</v>
      </c>
      <c r="C44" s="117"/>
      <c r="D44" s="105" t="s">
        <v>80</v>
      </c>
      <c r="E44" s="119"/>
      <c r="F44" s="105">
        <f>MATCH($D44,FAC_TOTALS_APTA!$A$2:$BR$2,)</f>
        <v>23</v>
      </c>
      <c r="G44" s="55">
        <f>VLOOKUP(G39,FAC_TOTALS_APTA!$A$4:$BR$126,$F44,FALSE)</f>
        <v>0</v>
      </c>
      <c r="H44" s="55">
        <f>VLOOKUP(H39,FAC_TOTALS_APTA!$A$4:$BR$126,$F44,FALSE)</f>
        <v>0</v>
      </c>
      <c r="I44" s="31" t="str">
        <f>IFERROR(H44/G44-1,"-")</f>
        <v>-</v>
      </c>
      <c r="J44" s="32" t="str">
        <f t="shared" si="13"/>
        <v/>
      </c>
      <c r="K44" s="32" t="str">
        <f t="shared" si="14"/>
        <v>MAINTENANCE_WMATA_FAC</v>
      </c>
      <c r="L44" s="7">
        <f>MATCH($K44,FAC_TOTALS_APTA!$A$2:$BP$2,)</f>
        <v>42</v>
      </c>
      <c r="M44" s="30">
        <f>IF(M40=0,0,VLOOKUP(M40,FAC_TOTALS_APTA!$A$4:$BR$126,$L44,FALSE))</f>
        <v>0</v>
      </c>
      <c r="N44" s="30">
        <f>IF(N40=0,0,VLOOKUP(N40,FAC_TOTALS_APTA!$A$4:$BR$126,$L44,FALSE))</f>
        <v>0</v>
      </c>
      <c r="O44" s="30">
        <f>IF(O40=0,0,VLOOKUP(O40,FAC_TOTALS_APTA!$A$4:$BR$126,$L44,FALSE))</f>
        <v>0</v>
      </c>
      <c r="P44" s="30">
        <f>IF(P40=0,0,VLOOKUP(P40,FAC_TOTALS_APTA!$A$4:$BR$126,$L44,FALSE))</f>
        <v>0</v>
      </c>
      <c r="Q44" s="30">
        <f>IF(Q40=0,0,VLOOKUP(Q40,FAC_TOTALS_APTA!$A$4:$BR$126,$L44,FALSE))</f>
        <v>0</v>
      </c>
      <c r="R44" s="30">
        <f>IF(R40=0,0,VLOOKUP(R40,FAC_TOTALS_APTA!$A$4:$BR$126,$L44,FALSE))</f>
        <v>0</v>
      </c>
      <c r="S44" s="30">
        <f>IF(S40=0,0,VLOOKUP(S40,FAC_TOTALS_APTA!$A$4:$BR$126,$L44,FALSE))</f>
        <v>0</v>
      </c>
      <c r="T44" s="30">
        <f>IF(T40=0,0,VLOOKUP(T40,FAC_TOTALS_APTA!$A$4:$BR$126,$L44,FALSE))</f>
        <v>0</v>
      </c>
      <c r="U44" s="30">
        <f>IF(U40=0,0,VLOOKUP(U40,FAC_TOTALS_APTA!$A$4:$BR$126,$L44,FALSE))</f>
        <v>0</v>
      </c>
      <c r="V44" s="30">
        <f>IF(V40=0,0,VLOOKUP(V40,FAC_TOTALS_APTA!$A$4:$BR$126,$L44,FALSE))</f>
        <v>0</v>
      </c>
      <c r="W44" s="30">
        <f>IF(W40=0,0,VLOOKUP(W40,FAC_TOTALS_APTA!$A$4:$BR$126,$L44,FALSE))</f>
        <v>0</v>
      </c>
      <c r="X44" s="30">
        <f>IF(X40=0,0,VLOOKUP(X40,FAC_TOTALS_APTA!$A$4:$BR$126,$L44,FALSE))</f>
        <v>0</v>
      </c>
      <c r="Y44" s="30">
        <f>IF(Y40=0,0,VLOOKUP(Y40,FAC_TOTALS_APTA!$A$4:$BR$126,$L44,FALSE))</f>
        <v>0</v>
      </c>
      <c r="Z44" s="30">
        <f>IF(Z40=0,0,VLOOKUP(Z40,FAC_TOTALS_APTA!$A$4:$BR$126,$L44,FALSE))</f>
        <v>0</v>
      </c>
      <c r="AA44" s="30">
        <f>IF(AA40=0,0,VLOOKUP(AA40,FAC_TOTALS_APTA!$A$4:$BR$126,$L44,FALSE))</f>
        <v>0</v>
      </c>
      <c r="AB44" s="30">
        <f>IF(AB40=0,0,VLOOKUP(AB40,FAC_TOTALS_APTA!$A$4:$BR$126,$L44,FALSE))</f>
        <v>0</v>
      </c>
      <c r="AC44" s="33">
        <f t="shared" si="15"/>
        <v>0</v>
      </c>
      <c r="AD44" s="34">
        <f>AC44/G56</f>
        <v>0</v>
      </c>
    </row>
    <row r="45" spans="2:30" x14ac:dyDescent="0.25">
      <c r="B45" s="116" t="s">
        <v>48</v>
      </c>
      <c r="C45" s="117" t="s">
        <v>21</v>
      </c>
      <c r="D45" s="105" t="s">
        <v>8</v>
      </c>
      <c r="E45" s="56"/>
      <c r="F45" s="7">
        <f>MATCH($D45,FAC_TOTALS_APTA!$A$2:$BR$2,)</f>
        <v>16</v>
      </c>
      <c r="G45" s="30">
        <f>VLOOKUP(G39,FAC_TOTALS_APTA!$A$4:$BR$126,$F45,FALSE)</f>
        <v>2873847.8133243402</v>
      </c>
      <c r="H45" s="30">
        <f>VLOOKUP(H39,FAC_TOTALS_APTA!$A$4:$BR$126,$F45,FALSE)</f>
        <v>3045539.4790095701</v>
      </c>
      <c r="I45" s="31">
        <f t="shared" si="12"/>
        <v>5.974278279079237E-2</v>
      </c>
      <c r="J45" s="32" t="str">
        <f t="shared" si="13"/>
        <v>_log</v>
      </c>
      <c r="K45" s="32" t="str">
        <f t="shared" si="14"/>
        <v>POP_EMP_log_FAC</v>
      </c>
      <c r="L45" s="7">
        <f>MATCH($K45,FAC_TOTALS_APTA!$A$2:$BP$2,)</f>
        <v>35</v>
      </c>
      <c r="M45" s="30">
        <f>IF(M39=0,0,VLOOKUP(M39,FAC_TOTALS_APTA!$A$4:$BR$126,$L45,FALSE))</f>
        <v>239481.03292061001</v>
      </c>
      <c r="N45" s="30">
        <f>IF(N39=0,0,VLOOKUP(N39,FAC_TOTALS_APTA!$A$4:$BR$126,$L45,FALSE))</f>
        <v>202034.505033633</v>
      </c>
      <c r="O45" s="30">
        <f>IF(O39=0,0,VLOOKUP(O39,FAC_TOTALS_APTA!$A$4:$BR$126,$L45,FALSE))</f>
        <v>220318.39933456501</v>
      </c>
      <c r="P45" s="30">
        <f>IF(P39=0,0,VLOOKUP(P39,FAC_TOTALS_APTA!$A$4:$BR$126,$L45,FALSE))</f>
        <v>180997.326967036</v>
      </c>
      <c r="Q45" s="30">
        <f>IF(Q39=0,0,VLOOKUP(Q39,FAC_TOTALS_APTA!$A$4:$BR$126,$L45,FALSE))</f>
        <v>187045.61483772201</v>
      </c>
      <c r="R45" s="30">
        <f>IF(R39=0,0,VLOOKUP(R39,FAC_TOTALS_APTA!$A$4:$BR$126,$L45,FALSE))</f>
        <v>166358.16993329799</v>
      </c>
      <c r="S45" s="30">
        <f>IF(S39=0,0,VLOOKUP(S39,FAC_TOTALS_APTA!$A$4:$BR$126,$L45,FALSE))</f>
        <v>0</v>
      </c>
      <c r="T45" s="30">
        <f>IF(T39=0,0,VLOOKUP(T39,FAC_TOTALS_APTA!$A$4:$BR$126,$L45,FALSE))</f>
        <v>0</v>
      </c>
      <c r="U45" s="30">
        <f>IF(U39=0,0,VLOOKUP(U39,FAC_TOTALS_APTA!$A$4:$BR$126,$L45,FALSE))</f>
        <v>0</v>
      </c>
      <c r="V45" s="30">
        <f>IF(V39=0,0,VLOOKUP(V39,FAC_TOTALS_APTA!$A$4:$BR$126,$L45,FALSE))</f>
        <v>0</v>
      </c>
      <c r="W45" s="30">
        <f>IF(W39=0,0,VLOOKUP(W39,FAC_TOTALS_APTA!$A$4:$BR$126,$L45,FALSE))</f>
        <v>0</v>
      </c>
      <c r="X45" s="30">
        <f>IF(X39=0,0,VLOOKUP(X39,FAC_TOTALS_APTA!$A$4:$BR$126,$L45,FALSE))</f>
        <v>0</v>
      </c>
      <c r="Y45" s="30">
        <f>IF(Y39=0,0,VLOOKUP(Y39,FAC_TOTALS_APTA!$A$4:$BR$126,$L45,FALSE))</f>
        <v>0</v>
      </c>
      <c r="Z45" s="30">
        <f>IF(Z39=0,0,VLOOKUP(Z39,FAC_TOTALS_APTA!$A$4:$BR$126,$L45,FALSE))</f>
        <v>0</v>
      </c>
      <c r="AA45" s="30">
        <f>IF(AA39=0,0,VLOOKUP(AA39,FAC_TOTALS_APTA!$A$4:$BR$126,$L45,FALSE))</f>
        <v>0</v>
      </c>
      <c r="AB45" s="30">
        <f>IF(AB39=0,0,VLOOKUP(AB39,FAC_TOTALS_APTA!$A$4:$BR$126,$L45,FALSE))</f>
        <v>0</v>
      </c>
      <c r="AC45" s="33">
        <f t="shared" si="15"/>
        <v>1196235.0490268641</v>
      </c>
      <c r="AD45" s="34">
        <f>AC45/G55</f>
        <v>1.476020335078127E-2</v>
      </c>
    </row>
    <row r="46" spans="2:30" x14ac:dyDescent="0.25">
      <c r="B46" s="26" t="s">
        <v>74</v>
      </c>
      <c r="C46" s="117"/>
      <c r="D46" s="105" t="s">
        <v>73</v>
      </c>
      <c r="E46" s="56"/>
      <c r="F46" s="7">
        <f>MATCH($D46,FAC_TOTALS_APTA!$A$2:$BR$2,)</f>
        <v>17</v>
      </c>
      <c r="G46" s="55">
        <f>VLOOKUP(G39,FAC_TOTALS_APTA!$A$4:$BR$126,$F46,FALSE)</f>
        <v>0.34747122969710198</v>
      </c>
      <c r="H46" s="55">
        <f>VLOOKUP(H39,FAC_TOTALS_APTA!$A$4:$BR$126,$F46,FALSE)</f>
        <v>0.34064764087298799</v>
      </c>
      <c r="I46" s="31">
        <f t="shared" si="12"/>
        <v>-1.963785269376761E-2</v>
      </c>
      <c r="J46" s="32" t="str">
        <f t="shared" si="13"/>
        <v/>
      </c>
      <c r="K46" s="32" t="str">
        <f t="shared" si="14"/>
        <v>TSD_POP_EMP_PCT_FAC</v>
      </c>
      <c r="L46" s="7">
        <f>MATCH($K46,FAC_TOTALS_APTA!$A$2:$BP$2,)</f>
        <v>36</v>
      </c>
      <c r="M46" s="30">
        <f>IF(M39=0,0,VLOOKUP(M39,FAC_TOTALS_APTA!$A$4:$BR$126,$L46,FALSE))</f>
        <v>-51682.613263841798</v>
      </c>
      <c r="N46" s="30">
        <f>IF(N39=0,0,VLOOKUP(N39,FAC_TOTALS_APTA!$A$4:$BR$126,$L46,FALSE))</f>
        <v>-77499.080590847501</v>
      </c>
      <c r="O46" s="30">
        <f>IF(O39=0,0,VLOOKUP(O39,FAC_TOTALS_APTA!$A$4:$BR$126,$L46,FALSE))</f>
        <v>-8405.9531991097792</v>
      </c>
      <c r="P46" s="30">
        <f>IF(P39=0,0,VLOOKUP(P39,FAC_TOTALS_APTA!$A$4:$BR$126,$L46,FALSE))</f>
        <v>-123021.279570892</v>
      </c>
      <c r="Q46" s="30">
        <f>IF(Q39=0,0,VLOOKUP(Q39,FAC_TOTALS_APTA!$A$4:$BR$126,$L46,FALSE))</f>
        <v>-93527.662122747803</v>
      </c>
      <c r="R46" s="30">
        <f>IF(R39=0,0,VLOOKUP(R39,FAC_TOTALS_APTA!$A$4:$BR$126,$L46,FALSE))</f>
        <v>97094.831988860606</v>
      </c>
      <c r="S46" s="30">
        <f>IF(S39=0,0,VLOOKUP(S39,FAC_TOTALS_APTA!$A$4:$BR$126,$L46,FALSE))</f>
        <v>0</v>
      </c>
      <c r="T46" s="30">
        <f>IF(T39=0,0,VLOOKUP(T39,FAC_TOTALS_APTA!$A$4:$BR$126,$L46,FALSE))</f>
        <v>0</v>
      </c>
      <c r="U46" s="30">
        <f>IF(U39=0,0,VLOOKUP(U39,FAC_TOTALS_APTA!$A$4:$BR$126,$L46,FALSE))</f>
        <v>0</v>
      </c>
      <c r="V46" s="30">
        <f>IF(V39=0,0,VLOOKUP(V39,FAC_TOTALS_APTA!$A$4:$BR$126,$L46,FALSE))</f>
        <v>0</v>
      </c>
      <c r="W46" s="30">
        <f>IF(W39=0,0,VLOOKUP(W39,FAC_TOTALS_APTA!$A$4:$BR$126,$L46,FALSE))</f>
        <v>0</v>
      </c>
      <c r="X46" s="30">
        <f>IF(X39=0,0,VLOOKUP(X39,FAC_TOTALS_APTA!$A$4:$BR$126,$L46,FALSE))</f>
        <v>0</v>
      </c>
      <c r="Y46" s="30">
        <f>IF(Y39=0,0,VLOOKUP(Y39,FAC_TOTALS_APTA!$A$4:$BR$126,$L46,FALSE))</f>
        <v>0</v>
      </c>
      <c r="Z46" s="30">
        <f>IF(Z39=0,0,VLOOKUP(Z39,FAC_TOTALS_APTA!$A$4:$BR$126,$L46,FALSE))</f>
        <v>0</v>
      </c>
      <c r="AA46" s="30">
        <f>IF(AA39=0,0,VLOOKUP(AA39,FAC_TOTALS_APTA!$A$4:$BR$126,$L46,FALSE))</f>
        <v>0</v>
      </c>
      <c r="AB46" s="30">
        <f>IF(AB39=0,0,VLOOKUP(AB39,FAC_TOTALS_APTA!$A$4:$BR$126,$L46,FALSE))</f>
        <v>0</v>
      </c>
      <c r="AC46" s="33">
        <f t="shared" si="15"/>
        <v>-257041.7567585783</v>
      </c>
      <c r="AD46" s="34">
        <f>AC46/G55</f>
        <v>-3.1716079565509113E-3</v>
      </c>
    </row>
    <row r="47" spans="2:30" x14ac:dyDescent="0.2">
      <c r="B47" s="116" t="s">
        <v>49</v>
      </c>
      <c r="C47" s="117" t="s">
        <v>21</v>
      </c>
      <c r="D47" s="125" t="s">
        <v>97</v>
      </c>
      <c r="E47" s="56"/>
      <c r="F47" s="7">
        <f>MATCH($D47,FAC_TOTALS_APTA!$A$2:$BR$2,)</f>
        <v>19</v>
      </c>
      <c r="G47" s="35">
        <f>VLOOKUP(G39,FAC_TOTALS_APTA!$A$4:$BR$126,$F47,FALSE)</f>
        <v>4.0037531914838302</v>
      </c>
      <c r="H47" s="35">
        <f>VLOOKUP(H39,FAC_TOTALS_APTA!$A$4:$BR$126,$F47,FALSE)</f>
        <v>2.8674048087374802</v>
      </c>
      <c r="I47" s="31">
        <f t="shared" si="12"/>
        <v>-0.28382078724618098</v>
      </c>
      <c r="J47" s="32" t="str">
        <f t="shared" si="13"/>
        <v>_log</v>
      </c>
      <c r="K47" s="32" t="str">
        <f t="shared" si="14"/>
        <v>GAS_PRICE_2018_MIDLOW_log_FAC</v>
      </c>
      <c r="L47" s="7">
        <f>MATCH($K47,FAC_TOTALS_APTA!$A$2:$BP$2,)</f>
        <v>38</v>
      </c>
      <c r="M47" s="30">
        <f>IF(M39=0,0,VLOOKUP(M39,FAC_TOTALS_APTA!$A$4:$BR$126,$L47,FALSE))</f>
        <v>-384724.12248723803</v>
      </c>
      <c r="N47" s="30">
        <f>IF(N39=0,0,VLOOKUP(N39,FAC_TOTALS_APTA!$A$4:$BR$126,$L47,FALSE))</f>
        <v>-572057.68528782902</v>
      </c>
      <c r="O47" s="30">
        <f>IF(O39=0,0,VLOOKUP(O39,FAC_TOTALS_APTA!$A$4:$BR$126,$L47,FALSE))</f>
        <v>-3040219.64343637</v>
      </c>
      <c r="P47" s="30">
        <f>IF(P39=0,0,VLOOKUP(P39,FAC_TOTALS_APTA!$A$4:$BR$126,$L47,FALSE))</f>
        <v>-1094294.09176436</v>
      </c>
      <c r="Q47" s="30">
        <f>IF(Q39=0,0,VLOOKUP(Q39,FAC_TOTALS_APTA!$A$4:$BR$126,$L47,FALSE))</f>
        <v>802391.99274959206</v>
      </c>
      <c r="R47" s="30">
        <f>IF(R39=0,0,VLOOKUP(R39,FAC_TOTALS_APTA!$A$4:$BR$126,$L47,FALSE))</f>
        <v>963970.29711321997</v>
      </c>
      <c r="S47" s="30">
        <f>IF(S39=0,0,VLOOKUP(S39,FAC_TOTALS_APTA!$A$4:$BR$126,$L47,FALSE))</f>
        <v>0</v>
      </c>
      <c r="T47" s="30">
        <f>IF(T39=0,0,VLOOKUP(T39,FAC_TOTALS_APTA!$A$4:$BR$126,$L47,FALSE))</f>
        <v>0</v>
      </c>
      <c r="U47" s="30">
        <f>IF(U39=0,0,VLOOKUP(U39,FAC_TOTALS_APTA!$A$4:$BR$126,$L47,FALSE))</f>
        <v>0</v>
      </c>
      <c r="V47" s="30">
        <f>IF(V39=0,0,VLOOKUP(V39,FAC_TOTALS_APTA!$A$4:$BR$126,$L47,FALSE))</f>
        <v>0</v>
      </c>
      <c r="W47" s="30">
        <f>IF(W39=0,0,VLOOKUP(W39,FAC_TOTALS_APTA!$A$4:$BR$126,$L47,FALSE))</f>
        <v>0</v>
      </c>
      <c r="X47" s="30">
        <f>IF(X39=0,0,VLOOKUP(X39,FAC_TOTALS_APTA!$A$4:$BR$126,$L47,FALSE))</f>
        <v>0</v>
      </c>
      <c r="Y47" s="30">
        <f>IF(Y39=0,0,VLOOKUP(Y39,FAC_TOTALS_APTA!$A$4:$BR$126,$L47,FALSE))</f>
        <v>0</v>
      </c>
      <c r="Z47" s="30">
        <f>IF(Z39=0,0,VLOOKUP(Z39,FAC_TOTALS_APTA!$A$4:$BR$126,$L47,FALSE))</f>
        <v>0</v>
      </c>
      <c r="AA47" s="30">
        <f>IF(AA39=0,0,VLOOKUP(AA39,FAC_TOTALS_APTA!$A$4:$BR$126,$L47,FALSE))</f>
        <v>0</v>
      </c>
      <c r="AB47" s="30">
        <f>IF(AB39=0,0,VLOOKUP(AB39,FAC_TOTALS_APTA!$A$4:$BR$126,$L47,FALSE))</f>
        <v>0</v>
      </c>
      <c r="AC47" s="33">
        <f t="shared" si="15"/>
        <v>-3324933.2531129848</v>
      </c>
      <c r="AD47" s="34">
        <f>AC47/G55</f>
        <v>-4.1025959725595883E-2</v>
      </c>
    </row>
    <row r="48" spans="2:30" x14ac:dyDescent="0.25">
      <c r="B48" s="116" t="s">
        <v>46</v>
      </c>
      <c r="C48" s="117" t="s">
        <v>21</v>
      </c>
      <c r="D48" s="105" t="s">
        <v>14</v>
      </c>
      <c r="E48" s="56"/>
      <c r="F48" s="7">
        <f>MATCH($D48,FAC_TOTALS_APTA!$A$2:$BR$2,)</f>
        <v>20</v>
      </c>
      <c r="G48" s="55">
        <f>VLOOKUP(G39,FAC_TOTALS_APTA!$A$4:$BR$126,$F48,FALSE)</f>
        <v>29075.687025196399</v>
      </c>
      <c r="H48" s="55">
        <f>VLOOKUP(H39,FAC_TOTALS_APTA!$A$4:$BR$126,$F48,FALSE)</f>
        <v>31798.715648167199</v>
      </c>
      <c r="I48" s="31">
        <f t="shared" si="12"/>
        <v>9.3653113703249025E-2</v>
      </c>
      <c r="J48" s="32" t="str">
        <f t="shared" si="13"/>
        <v>_log</v>
      </c>
      <c r="K48" s="32" t="str">
        <f t="shared" si="14"/>
        <v>TOTAL_MED_INC_INDIV_2018_log_FAC</v>
      </c>
      <c r="L48" s="7">
        <f>MATCH($K48,FAC_TOTALS_APTA!$A$2:$BP$2,)</f>
        <v>39</v>
      </c>
      <c r="M48" s="30">
        <f>IF(M39=0,0,VLOOKUP(M39,FAC_TOTALS_APTA!$A$4:$BR$126,$L48,FALSE))</f>
        <v>-95137.700011928493</v>
      </c>
      <c r="N48" s="30">
        <f>IF(N39=0,0,VLOOKUP(N39,FAC_TOTALS_APTA!$A$4:$BR$126,$L48,FALSE))</f>
        <v>-12232.0177061697</v>
      </c>
      <c r="O48" s="30">
        <f>IF(O39=0,0,VLOOKUP(O39,FAC_TOTALS_APTA!$A$4:$BR$126,$L48,FALSE))</f>
        <v>-237468.070072653</v>
      </c>
      <c r="P48" s="30">
        <f>IF(P39=0,0,VLOOKUP(P39,FAC_TOTALS_APTA!$A$4:$BR$126,$L48,FALSE))</f>
        <v>-82534.333235041602</v>
      </c>
      <c r="Q48" s="30">
        <f>IF(Q39=0,0,VLOOKUP(Q39,FAC_TOTALS_APTA!$A$4:$BR$126,$L48,FALSE))</f>
        <v>24726.5115090213</v>
      </c>
      <c r="R48" s="30">
        <f>IF(R39=0,0,VLOOKUP(R39,FAC_TOTALS_APTA!$A$4:$BR$126,$L48,FALSE))</f>
        <v>-16990.398322725101</v>
      </c>
      <c r="S48" s="30">
        <f>IF(S39=0,0,VLOOKUP(S39,FAC_TOTALS_APTA!$A$4:$BR$126,$L48,FALSE))</f>
        <v>0</v>
      </c>
      <c r="T48" s="30">
        <f>IF(T39=0,0,VLOOKUP(T39,FAC_TOTALS_APTA!$A$4:$BR$126,$L48,FALSE))</f>
        <v>0</v>
      </c>
      <c r="U48" s="30">
        <f>IF(U39=0,0,VLOOKUP(U39,FAC_TOTALS_APTA!$A$4:$BR$126,$L48,FALSE))</f>
        <v>0</v>
      </c>
      <c r="V48" s="30">
        <f>IF(V39=0,0,VLOOKUP(V39,FAC_TOTALS_APTA!$A$4:$BR$126,$L48,FALSE))</f>
        <v>0</v>
      </c>
      <c r="W48" s="30">
        <f>IF(W39=0,0,VLOOKUP(W39,FAC_TOTALS_APTA!$A$4:$BR$126,$L48,FALSE))</f>
        <v>0</v>
      </c>
      <c r="X48" s="30">
        <f>IF(X39=0,0,VLOOKUP(X39,FAC_TOTALS_APTA!$A$4:$BR$126,$L48,FALSE))</f>
        <v>0</v>
      </c>
      <c r="Y48" s="30">
        <f>IF(Y39=0,0,VLOOKUP(Y39,FAC_TOTALS_APTA!$A$4:$BR$126,$L48,FALSE))</f>
        <v>0</v>
      </c>
      <c r="Z48" s="30">
        <f>IF(Z39=0,0,VLOOKUP(Z39,FAC_TOTALS_APTA!$A$4:$BR$126,$L48,FALSE))</f>
        <v>0</v>
      </c>
      <c r="AA48" s="30">
        <f>IF(AA39=0,0,VLOOKUP(AA39,FAC_TOTALS_APTA!$A$4:$BR$126,$L48,FALSE))</f>
        <v>0</v>
      </c>
      <c r="AB48" s="30">
        <f>IF(AB39=0,0,VLOOKUP(AB39,FAC_TOTALS_APTA!$A$4:$BR$126,$L48,FALSE))</f>
        <v>0</v>
      </c>
      <c r="AC48" s="33">
        <f t="shared" si="15"/>
        <v>-419636.0078394966</v>
      </c>
      <c r="AD48" s="34">
        <f>AC48/G55</f>
        <v>-5.1778392666723431E-3</v>
      </c>
    </row>
    <row r="49" spans="1:31" x14ac:dyDescent="0.25">
      <c r="B49" s="116" t="s">
        <v>62</v>
      </c>
      <c r="C49" s="117"/>
      <c r="D49" s="105" t="s">
        <v>9</v>
      </c>
      <c r="E49" s="56"/>
      <c r="F49" s="7">
        <f>MATCH($D49,FAC_TOTALS_APTA!$A$2:$BR$2,)</f>
        <v>21</v>
      </c>
      <c r="G49" s="30">
        <f>VLOOKUP(G39,FAC_TOTALS_APTA!$A$4:$BR$126,$F49,FALSE)</f>
        <v>8.3624406793883406</v>
      </c>
      <c r="H49" s="30">
        <f>VLOOKUP(H39,FAC_TOTALS_APTA!$A$4:$BR$126,$F49,FALSE)</f>
        <v>7.2343779632504601</v>
      </c>
      <c r="I49" s="31">
        <f t="shared" si="12"/>
        <v>-0.13489634897121816</v>
      </c>
      <c r="J49" s="32" t="str">
        <f t="shared" si="13"/>
        <v/>
      </c>
      <c r="K49" s="32" t="str">
        <f t="shared" si="14"/>
        <v>PCT_HH_NO_VEH_FAC</v>
      </c>
      <c r="L49" s="7">
        <f>MATCH($K49,FAC_TOTALS_APTA!$A$2:$BP$2,)</f>
        <v>40</v>
      </c>
      <c r="M49" s="30">
        <f>IF(M39=0,0,VLOOKUP(M39,FAC_TOTALS_APTA!$A$4:$BR$126,$L49,FALSE))</f>
        <v>-26304.1732974962</v>
      </c>
      <c r="N49" s="30">
        <f>IF(N39=0,0,VLOOKUP(N39,FAC_TOTALS_APTA!$A$4:$BR$126,$L49,FALSE))</f>
        <v>-2152.5963874071799</v>
      </c>
      <c r="O49" s="30">
        <f>IF(O39=0,0,VLOOKUP(O39,FAC_TOTALS_APTA!$A$4:$BR$126,$L49,FALSE))</f>
        <v>-41435.574935477402</v>
      </c>
      <c r="P49" s="30">
        <f>IF(P39=0,0,VLOOKUP(P39,FAC_TOTALS_APTA!$A$4:$BR$126,$L49,FALSE))</f>
        <v>-52719.387238389703</v>
      </c>
      <c r="Q49" s="30">
        <f>IF(Q39=0,0,VLOOKUP(Q39,FAC_TOTALS_APTA!$A$4:$BR$126,$L49,FALSE))</f>
        <v>-38316.672625120897</v>
      </c>
      <c r="R49" s="30">
        <f>IF(R39=0,0,VLOOKUP(R39,FAC_TOTALS_APTA!$A$4:$BR$126,$L49,FALSE))</f>
        <v>-38968.293749335797</v>
      </c>
      <c r="S49" s="30">
        <f>IF(S39=0,0,VLOOKUP(S39,FAC_TOTALS_APTA!$A$4:$BR$126,$L49,FALSE))</f>
        <v>0</v>
      </c>
      <c r="T49" s="30">
        <f>IF(T39=0,0,VLOOKUP(T39,FAC_TOTALS_APTA!$A$4:$BR$126,$L49,FALSE))</f>
        <v>0</v>
      </c>
      <c r="U49" s="30">
        <f>IF(U39=0,0,VLOOKUP(U39,FAC_TOTALS_APTA!$A$4:$BR$126,$L49,FALSE))</f>
        <v>0</v>
      </c>
      <c r="V49" s="30">
        <f>IF(V39=0,0,VLOOKUP(V39,FAC_TOTALS_APTA!$A$4:$BR$126,$L49,FALSE))</f>
        <v>0</v>
      </c>
      <c r="W49" s="30">
        <f>IF(W39=0,0,VLOOKUP(W39,FAC_TOTALS_APTA!$A$4:$BR$126,$L49,FALSE))</f>
        <v>0</v>
      </c>
      <c r="X49" s="30">
        <f>IF(X39=0,0,VLOOKUP(X39,FAC_TOTALS_APTA!$A$4:$BR$126,$L49,FALSE))</f>
        <v>0</v>
      </c>
      <c r="Y49" s="30">
        <f>IF(Y39=0,0,VLOOKUP(Y39,FAC_TOTALS_APTA!$A$4:$BR$126,$L49,FALSE))</f>
        <v>0</v>
      </c>
      <c r="Z49" s="30">
        <f>IF(Z39=0,0,VLOOKUP(Z39,FAC_TOTALS_APTA!$A$4:$BR$126,$L49,FALSE))</f>
        <v>0</v>
      </c>
      <c r="AA49" s="30">
        <f>IF(AA39=0,0,VLOOKUP(AA39,FAC_TOTALS_APTA!$A$4:$BR$126,$L49,FALSE))</f>
        <v>0</v>
      </c>
      <c r="AB49" s="30">
        <f>IF(AB39=0,0,VLOOKUP(AB39,FAC_TOTALS_APTA!$A$4:$BR$126,$L49,FALSE))</f>
        <v>0</v>
      </c>
      <c r="AC49" s="33">
        <f t="shared" si="15"/>
        <v>-199896.69823322719</v>
      </c>
      <c r="AD49" s="34">
        <f>AC49/G55</f>
        <v>-2.4665018112221622E-3</v>
      </c>
    </row>
    <row r="50" spans="1:31" x14ac:dyDescent="0.25">
      <c r="B50" s="116" t="s">
        <v>47</v>
      </c>
      <c r="C50" s="117"/>
      <c r="D50" s="105" t="s">
        <v>28</v>
      </c>
      <c r="E50" s="56"/>
      <c r="F50" s="7">
        <f>MATCH($D50,FAC_TOTALS_APTA!$A$2:$BR$2,)</f>
        <v>22</v>
      </c>
      <c r="G50" s="35">
        <f>VLOOKUP(G39,FAC_TOTALS_APTA!$A$4:$BR$126,$F50,FALSE)</f>
        <v>4.4248857901299896</v>
      </c>
      <c r="H50" s="35">
        <f>VLOOKUP(H39,FAC_TOTALS_APTA!$A$4:$BR$126,$F50,FALSE)</f>
        <v>5.8615759225582398</v>
      </c>
      <c r="I50" s="31">
        <f t="shared" si="12"/>
        <v>0.32468411628451199</v>
      </c>
      <c r="J50" s="32" t="str">
        <f t="shared" si="13"/>
        <v/>
      </c>
      <c r="K50" s="32" t="str">
        <f t="shared" si="14"/>
        <v>JTW_HOME_PCT_FAC</v>
      </c>
      <c r="L50" s="7">
        <f>MATCH($K50,FAC_TOTALS_APTA!$A$2:$BP$2,)</f>
        <v>41</v>
      </c>
      <c r="M50" s="30">
        <f>IF(M39=0,0,VLOOKUP(M39,FAC_TOTALS_APTA!$A$4:$BR$126,$L50,FALSE))</f>
        <v>-5787.4586700424898</v>
      </c>
      <c r="N50" s="30">
        <f>IF(N39=0,0,VLOOKUP(N39,FAC_TOTALS_APTA!$A$4:$BR$126,$L50,FALSE))</f>
        <v>-57932.910072147999</v>
      </c>
      <c r="O50" s="30">
        <f>IF(O39=0,0,VLOOKUP(O39,FAC_TOTALS_APTA!$A$4:$BR$126,$L50,FALSE))</f>
        <v>-114273.867543193</v>
      </c>
      <c r="P50" s="30">
        <f>IF(P39=0,0,VLOOKUP(P39,FAC_TOTALS_APTA!$A$4:$BR$126,$L50,FALSE))</f>
        <v>-438715.582654753</v>
      </c>
      <c r="Q50" s="30">
        <f>IF(Q39=0,0,VLOOKUP(Q39,FAC_TOTALS_APTA!$A$4:$BR$126,$L50,FALSE))</f>
        <v>-217234.76236575199</v>
      </c>
      <c r="R50" s="30">
        <f>IF(R39=0,0,VLOOKUP(R39,FAC_TOTALS_APTA!$A$4:$BR$126,$L50,FALSE))</f>
        <v>-265557.40416767402</v>
      </c>
      <c r="S50" s="30">
        <f>IF(S39=0,0,VLOOKUP(S39,FAC_TOTALS_APTA!$A$4:$BR$126,$L50,FALSE))</f>
        <v>0</v>
      </c>
      <c r="T50" s="30">
        <f>IF(T39=0,0,VLOOKUP(T39,FAC_TOTALS_APTA!$A$4:$BR$126,$L50,FALSE))</f>
        <v>0</v>
      </c>
      <c r="U50" s="30">
        <f>IF(U39=0,0,VLOOKUP(U39,FAC_TOTALS_APTA!$A$4:$BR$126,$L50,FALSE))</f>
        <v>0</v>
      </c>
      <c r="V50" s="30">
        <f>IF(V39=0,0,VLOOKUP(V39,FAC_TOTALS_APTA!$A$4:$BR$126,$L50,FALSE))</f>
        <v>0</v>
      </c>
      <c r="W50" s="30">
        <f>IF(W39=0,0,VLOOKUP(W39,FAC_TOTALS_APTA!$A$4:$BR$126,$L50,FALSE))</f>
        <v>0</v>
      </c>
      <c r="X50" s="30">
        <f>IF(X39=0,0,VLOOKUP(X39,FAC_TOTALS_APTA!$A$4:$BR$126,$L50,FALSE))</f>
        <v>0</v>
      </c>
      <c r="Y50" s="30">
        <f>IF(Y39=0,0,VLOOKUP(Y39,FAC_TOTALS_APTA!$A$4:$BR$126,$L50,FALSE))</f>
        <v>0</v>
      </c>
      <c r="Z50" s="30">
        <f>IF(Z39=0,0,VLOOKUP(Z39,FAC_TOTALS_APTA!$A$4:$BR$126,$L50,FALSE))</f>
        <v>0</v>
      </c>
      <c r="AA50" s="30">
        <f>IF(AA39=0,0,VLOOKUP(AA39,FAC_TOTALS_APTA!$A$4:$BR$126,$L50,FALSE))</f>
        <v>0</v>
      </c>
      <c r="AB50" s="30">
        <f>IF(AB39=0,0,VLOOKUP(AB39,FAC_TOTALS_APTA!$A$4:$BR$126,$L50,FALSE))</f>
        <v>0</v>
      </c>
      <c r="AC50" s="33">
        <f t="shared" si="15"/>
        <v>-1099501.9854735625</v>
      </c>
      <c r="AD50" s="34">
        <f>AC50/G55</f>
        <v>-1.3566625474968072E-2</v>
      </c>
    </row>
    <row r="51" spans="1:31" x14ac:dyDescent="0.25">
      <c r="B51" s="116" t="s">
        <v>63</v>
      </c>
      <c r="C51" s="117"/>
      <c r="D51" s="127" t="s">
        <v>69</v>
      </c>
      <c r="E51" s="56"/>
      <c r="F51" s="7">
        <f>MATCH($D51,FAC_TOTALS_APTA!$A$2:$BR$2,)</f>
        <v>28</v>
      </c>
      <c r="G51" s="35">
        <f>VLOOKUP(G39,FAC_TOTALS_APTA!$A$4:$BR$126,$F51,FALSE)</f>
        <v>0</v>
      </c>
      <c r="H51" s="35">
        <f>VLOOKUP(H39,FAC_TOTALS_APTA!$A$4:$BR$126,$F51,FALSE)</f>
        <v>4.2089191369055401</v>
      </c>
      <c r="I51" s="31" t="str">
        <f t="shared" si="12"/>
        <v>-</v>
      </c>
      <c r="J51" s="32"/>
      <c r="K51" s="32" t="str">
        <f t="shared" si="14"/>
        <v>YEARS_SINCE_TNC_RAIL_MID_FAC</v>
      </c>
      <c r="L51" s="7">
        <f>MATCH($K51,FAC_TOTALS_APTA!$A$2:$BP$2,)</f>
        <v>47</v>
      </c>
      <c r="M51" s="30">
        <f>IF(M39=0,0,VLOOKUP(M39,FAC_TOTALS_APTA!$A$4:$BR$126,$L51,FALSE))</f>
        <v>0</v>
      </c>
      <c r="N51" s="30">
        <f>IF(N39=0,0,VLOOKUP(N39,FAC_TOTALS_APTA!$A$4:$BR$126,$L51,FALSE))</f>
        <v>-279100.04897336301</v>
      </c>
      <c r="O51" s="30">
        <f>IF(O39=0,0,VLOOKUP(O39,FAC_TOTALS_APTA!$A$4:$BR$126,$L51,FALSE))</f>
        <v>-1198862.35413428</v>
      </c>
      <c r="P51" s="30">
        <f>IF(P39=0,0,VLOOKUP(P39,FAC_TOTALS_APTA!$A$4:$BR$126,$L51,FALSE))</f>
        <v>-1294236.2430853399</v>
      </c>
      <c r="Q51" s="30">
        <f>IF(Q39=0,0,VLOOKUP(Q39,FAC_TOTALS_APTA!$A$4:$BR$126,$L51,FALSE))</f>
        <v>-1276896.24683254</v>
      </c>
      <c r="R51" s="30">
        <f>IF(R39=0,0,VLOOKUP(R39,FAC_TOTALS_APTA!$A$4:$BR$126,$L51,FALSE))</f>
        <v>-1227666.0111012601</v>
      </c>
      <c r="S51" s="30">
        <f>IF(S39=0,0,VLOOKUP(S39,FAC_TOTALS_APTA!$A$4:$BR$126,$L51,FALSE))</f>
        <v>0</v>
      </c>
      <c r="T51" s="30">
        <f>IF(T39=0,0,VLOOKUP(T39,FAC_TOTALS_APTA!$A$4:$BR$126,$L51,FALSE))</f>
        <v>0</v>
      </c>
      <c r="U51" s="30">
        <f>IF(U39=0,0,VLOOKUP(U39,FAC_TOTALS_APTA!$A$4:$BR$126,$L51,FALSE))</f>
        <v>0</v>
      </c>
      <c r="V51" s="30">
        <f>IF(V39=0,0,VLOOKUP(V39,FAC_TOTALS_APTA!$A$4:$BR$126,$L51,FALSE))</f>
        <v>0</v>
      </c>
      <c r="W51" s="30">
        <f>IF(W39=0,0,VLOOKUP(W39,FAC_TOTALS_APTA!$A$4:$BR$126,$L51,FALSE))</f>
        <v>0</v>
      </c>
      <c r="X51" s="30">
        <f>IF(X39=0,0,VLOOKUP(X39,FAC_TOTALS_APTA!$A$4:$BR$126,$L51,FALSE))</f>
        <v>0</v>
      </c>
      <c r="Y51" s="30">
        <f>IF(Y39=0,0,VLOOKUP(Y39,FAC_TOTALS_APTA!$A$4:$BR$126,$L51,FALSE))</f>
        <v>0</v>
      </c>
      <c r="Z51" s="30">
        <f>IF(Z39=0,0,VLOOKUP(Z39,FAC_TOTALS_APTA!$A$4:$BR$126,$L51,FALSE))</f>
        <v>0</v>
      </c>
      <c r="AA51" s="30">
        <f>IF(AA39=0,0,VLOOKUP(AA39,FAC_TOTALS_APTA!$A$4:$BR$126,$L51,FALSE))</f>
        <v>0</v>
      </c>
      <c r="AB51" s="30">
        <f>IF(AB39=0,0,VLOOKUP(AB39,FAC_TOTALS_APTA!$A$4:$BR$126,$L51,FALSE))</f>
        <v>0</v>
      </c>
      <c r="AC51" s="33">
        <f t="shared" si="15"/>
        <v>-5276760.9041267829</v>
      </c>
      <c r="AD51" s="34">
        <f>AC51/G55</f>
        <v>-6.5109331181797403E-2</v>
      </c>
    </row>
    <row r="52" spans="1:31" hidden="1" x14ac:dyDescent="0.25">
      <c r="B52" s="116" t="s">
        <v>64</v>
      </c>
      <c r="C52" s="117"/>
      <c r="D52" s="105" t="s">
        <v>43</v>
      </c>
      <c r="E52" s="56"/>
      <c r="F52" s="7">
        <f>MATCH($D52,FAC_TOTALS_APTA!$A$2:$BR$2,)</f>
        <v>29</v>
      </c>
      <c r="G52" s="35">
        <f>VLOOKUP(G39,FAC_TOTALS_APTA!$A$4:$BR$126,$F52,FALSE)</f>
        <v>0.34080460599745599</v>
      </c>
      <c r="H52" s="35">
        <f>VLOOKUP(H39,FAC_TOTALS_APTA!$A$4:$BR$126,$F52,FALSE)</f>
        <v>0.84038901753350603</v>
      </c>
      <c r="I52" s="31">
        <f t="shared" si="12"/>
        <v>1.4658968885525545</v>
      </c>
      <c r="J52" s="32" t="str">
        <f t="shared" ref="J52:J53" si="16">IF(C52="Log","_log","")</f>
        <v/>
      </c>
      <c r="K52" s="32" t="str">
        <f t="shared" si="14"/>
        <v>BIKE_SHARE_FAC</v>
      </c>
      <c r="L52" s="7">
        <f>MATCH($K52,FAC_TOTALS_APTA!$A$2:$BP$2,)</f>
        <v>48</v>
      </c>
      <c r="M52" s="30">
        <f>IF(M39=0,0,VLOOKUP(M39,FAC_TOTALS_APTA!$A$4:$BR$126,$L52,FALSE))</f>
        <v>-260798.60252975699</v>
      </c>
      <c r="N52" s="30">
        <f>IF(N39=0,0,VLOOKUP(N39,FAC_TOTALS_APTA!$A$4:$BR$126,$L52,FALSE))</f>
        <v>-3988.1599080615601</v>
      </c>
      <c r="O52" s="30">
        <f>IF(O39=0,0,VLOOKUP(O39,FAC_TOTALS_APTA!$A$4:$BR$126,$L52,FALSE))</f>
        <v>-138139.265518492</v>
      </c>
      <c r="P52" s="30">
        <f>IF(P39=0,0,VLOOKUP(P39,FAC_TOTALS_APTA!$A$4:$BR$126,$L52,FALSE))</f>
        <v>-70138.350210024801</v>
      </c>
      <c r="Q52" s="30">
        <f>IF(Q39=0,0,VLOOKUP(Q39,FAC_TOTALS_APTA!$A$4:$BR$126,$L52,FALSE))</f>
        <v>-108508.91610335201</v>
      </c>
      <c r="R52" s="30">
        <f>IF(R39=0,0,VLOOKUP(R39,FAC_TOTALS_APTA!$A$4:$BR$126,$L52,FALSE))</f>
        <v>-29195.0293893177</v>
      </c>
      <c r="S52" s="30">
        <f>IF(S39=0,0,VLOOKUP(S39,FAC_TOTALS_APTA!$A$4:$BR$126,$L52,FALSE))</f>
        <v>0</v>
      </c>
      <c r="T52" s="30">
        <f>IF(T39=0,0,VLOOKUP(T39,FAC_TOTALS_APTA!$A$4:$BR$126,$L52,FALSE))</f>
        <v>0</v>
      </c>
      <c r="U52" s="30">
        <f>IF(U39=0,0,VLOOKUP(U39,FAC_TOTALS_APTA!$A$4:$BR$126,$L52,FALSE))</f>
        <v>0</v>
      </c>
      <c r="V52" s="30">
        <f>IF(V39=0,0,VLOOKUP(V39,FAC_TOTALS_APTA!$A$4:$BR$126,$L52,FALSE))</f>
        <v>0</v>
      </c>
      <c r="W52" s="30">
        <f>IF(W39=0,0,VLOOKUP(W39,FAC_TOTALS_APTA!$A$4:$BR$126,$L52,FALSE))</f>
        <v>0</v>
      </c>
      <c r="X52" s="30">
        <f>IF(X39=0,0,VLOOKUP(X39,FAC_TOTALS_APTA!$A$4:$BR$126,$L52,FALSE))</f>
        <v>0</v>
      </c>
      <c r="Y52" s="30">
        <f>IF(Y39=0,0,VLOOKUP(Y39,FAC_TOTALS_APTA!$A$4:$BR$126,$L52,FALSE))</f>
        <v>0</v>
      </c>
      <c r="Z52" s="30">
        <f>IF(Z39=0,0,VLOOKUP(Z39,FAC_TOTALS_APTA!$A$4:$BR$126,$L52,FALSE))</f>
        <v>0</v>
      </c>
      <c r="AA52" s="30">
        <f>IF(AA39=0,0,VLOOKUP(AA39,FAC_TOTALS_APTA!$A$4:$BR$126,$L52,FALSE))</f>
        <v>0</v>
      </c>
      <c r="AB52" s="30">
        <f>IF(AB39=0,0,VLOOKUP(AB39,FAC_TOTALS_APTA!$A$4:$BR$126,$L52,FALSE))</f>
        <v>0</v>
      </c>
      <c r="AC52" s="33">
        <f t="shared" si="15"/>
        <v>-610768.32365900511</v>
      </c>
      <c r="AD52" s="34">
        <f>AC52/G55</f>
        <v>-7.5361983957554588E-3</v>
      </c>
    </row>
    <row r="53" spans="1:31" hidden="1" x14ac:dyDescent="0.25">
      <c r="B53" s="128" t="s">
        <v>65</v>
      </c>
      <c r="C53" s="129"/>
      <c r="D53" s="130" t="s">
        <v>44</v>
      </c>
      <c r="E53" s="57"/>
      <c r="F53" s="8">
        <f>MATCH($D53,FAC_TOTALS_APTA!$A$2:$BR$2,)</f>
        <v>30</v>
      </c>
      <c r="G53" s="36">
        <f>VLOOKUP(G39,FAC_TOTALS_APTA!$A$4:$BR$126,$F53,FALSE)</f>
        <v>0</v>
      </c>
      <c r="H53" s="36">
        <f>VLOOKUP(H39,FAC_TOTALS_APTA!$A$4:$BR$126,$F53,FALSE)</f>
        <v>0.54726427516599196</v>
      </c>
      <c r="I53" s="37" t="str">
        <f t="shared" si="12"/>
        <v>-</v>
      </c>
      <c r="J53" s="38" t="str">
        <f t="shared" si="16"/>
        <v/>
      </c>
      <c r="K53" s="38" t="str">
        <f t="shared" si="14"/>
        <v>scooter_flag_FAC</v>
      </c>
      <c r="L53" s="8">
        <f>MATCH($K53,FAC_TOTALS_APTA!$A$2:$BP$2,)</f>
        <v>49</v>
      </c>
      <c r="M53" s="39">
        <f>IF(M39=0,0,VLOOKUP(M39,FAC_TOTALS_APTA!$A$4:$BR$126,$L53,FALSE))</f>
        <v>0</v>
      </c>
      <c r="N53" s="39">
        <f>IF(N39=0,0,VLOOKUP(N39,FAC_TOTALS_APTA!$A$4:$BR$126,$L53,FALSE))</f>
        <v>0</v>
      </c>
      <c r="O53" s="39">
        <f>IF(O39=0,0,VLOOKUP(O39,FAC_TOTALS_APTA!$A$4:$BR$126,$L53,FALSE))</f>
        <v>0</v>
      </c>
      <c r="P53" s="39">
        <f>IF(P39=0,0,VLOOKUP(P39,FAC_TOTALS_APTA!$A$4:$BR$126,$L53,FALSE))</f>
        <v>0</v>
      </c>
      <c r="Q53" s="39">
        <f>IF(Q39=0,0,VLOOKUP(Q39,FAC_TOTALS_APTA!$A$4:$BR$126,$L53,FALSE))</f>
        <v>0</v>
      </c>
      <c r="R53" s="39">
        <f>IF(R39=0,0,VLOOKUP(R39,FAC_TOTALS_APTA!$A$4:$BR$126,$L53,FALSE))</f>
        <v>-1217189.54719753</v>
      </c>
      <c r="S53" s="39">
        <f>IF(S39=0,0,VLOOKUP(S39,FAC_TOTALS_APTA!$A$4:$BR$126,$L53,FALSE))</f>
        <v>0</v>
      </c>
      <c r="T53" s="39">
        <f>IF(T39=0,0,VLOOKUP(T39,FAC_TOTALS_APTA!$A$4:$BR$126,$L53,FALSE))</f>
        <v>0</v>
      </c>
      <c r="U53" s="39">
        <f>IF(U39=0,0,VLOOKUP(U39,FAC_TOTALS_APTA!$A$4:$BR$126,$L53,FALSE))</f>
        <v>0</v>
      </c>
      <c r="V53" s="39">
        <f>IF(V39=0,0,VLOOKUP(V39,FAC_TOTALS_APTA!$A$4:$BR$126,$L53,FALSE))</f>
        <v>0</v>
      </c>
      <c r="W53" s="39">
        <f>IF(W39=0,0,VLOOKUP(W39,FAC_TOTALS_APTA!$A$4:$BR$126,$L53,FALSE))</f>
        <v>0</v>
      </c>
      <c r="X53" s="39">
        <f>IF(X39=0,0,VLOOKUP(X39,FAC_TOTALS_APTA!$A$4:$BR$126,$L53,FALSE))</f>
        <v>0</v>
      </c>
      <c r="Y53" s="39">
        <f>IF(Y39=0,0,VLOOKUP(Y39,FAC_TOTALS_APTA!$A$4:$BR$126,$L53,FALSE))</f>
        <v>0</v>
      </c>
      <c r="Z53" s="39">
        <f>IF(Z39=0,0,VLOOKUP(Z39,FAC_TOTALS_APTA!$A$4:$BR$126,$L53,FALSE))</f>
        <v>0</v>
      </c>
      <c r="AA53" s="39">
        <f>IF(AA39=0,0,VLOOKUP(AA39,FAC_TOTALS_APTA!$A$4:$BR$126,$L53,FALSE))</f>
        <v>0</v>
      </c>
      <c r="AB53" s="39">
        <f>IF(AB39=0,0,VLOOKUP(AB39,FAC_TOTALS_APTA!$A$4:$BR$126,$L53,FALSE))</f>
        <v>0</v>
      </c>
      <c r="AC53" s="40">
        <f t="shared" si="15"/>
        <v>-1217189.54719753</v>
      </c>
      <c r="AD53" s="41">
        <f>AC53/G55</f>
        <v>-1.5018758435222419E-2</v>
      </c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46"/>
      <c r="H54" s="46"/>
      <c r="I54" s="47"/>
      <c r="J54" s="48"/>
      <c r="K54" s="48" t="str">
        <f t="shared" ref="K54" si="17">CONCATENATE(D54,J54,"_FAC")</f>
        <v>New_Reporter_FAC</v>
      </c>
      <c r="L54" s="45">
        <f>MATCH($K54,FAC_TOTALS_APTA!$A$2:$BP$2,)</f>
        <v>53</v>
      </c>
      <c r="M54" s="46">
        <f>IF(M39=0,0,VLOOKUP(M39,FAC_TOTALS_APTA!$A$4:$BR$126,$L54,FALSE))</f>
        <v>0</v>
      </c>
      <c r="N54" s="46">
        <f>IF(N39=0,0,VLOOKUP(N39,FAC_TOTALS_APTA!$A$4:$BR$126,$L54,FALSE))</f>
        <v>0</v>
      </c>
      <c r="O54" s="46">
        <f>IF(O39=0,0,VLOOKUP(O39,FAC_TOTALS_APTA!$A$4:$BR$126,$L54,FALSE))</f>
        <v>0</v>
      </c>
      <c r="P54" s="46">
        <f>IF(P39=0,0,VLOOKUP(P39,FAC_TOTALS_APTA!$A$4:$BR$126,$L54,FALSE))</f>
        <v>0</v>
      </c>
      <c r="Q54" s="46">
        <f>IF(Q39=0,0,VLOOKUP(Q39,FAC_TOTALS_APTA!$A$4:$BR$126,$L54,FALSE))</f>
        <v>0</v>
      </c>
      <c r="R54" s="46">
        <f>IF(R39=0,0,VLOOKUP(R39,FAC_TOTALS_APTA!$A$4:$BR$126,$L54,FALSE))</f>
        <v>0</v>
      </c>
      <c r="S54" s="46">
        <f>IF(S39=0,0,VLOOKUP(S39,FAC_TOTALS_APTA!$A$4:$BR$126,$L54,FALSE))</f>
        <v>0</v>
      </c>
      <c r="T54" s="46">
        <f>IF(T39=0,0,VLOOKUP(T39,FAC_TOTALS_APTA!$A$4:$BR$126,$L54,FALSE))</f>
        <v>0</v>
      </c>
      <c r="U54" s="46">
        <f>IF(U39=0,0,VLOOKUP(U39,FAC_TOTALS_APTA!$A$4:$BR$126,$L54,FALSE))</f>
        <v>0</v>
      </c>
      <c r="V54" s="46">
        <f>IF(V39=0,0,VLOOKUP(V39,FAC_TOTALS_APTA!$A$4:$BR$126,$L54,FALSE))</f>
        <v>0</v>
      </c>
      <c r="W54" s="46">
        <f>IF(W39=0,0,VLOOKUP(W39,FAC_TOTALS_APTA!$A$4:$BR$126,$L54,FALSE))</f>
        <v>0</v>
      </c>
      <c r="X54" s="46">
        <f>IF(X39=0,0,VLOOKUP(X39,FAC_TOTALS_APTA!$A$4:$BR$126,$L54,FALSE))</f>
        <v>0</v>
      </c>
      <c r="Y54" s="46">
        <f>IF(Y39=0,0,VLOOKUP(Y39,FAC_TOTALS_APTA!$A$4:$BR$126,$L54,FALSE))</f>
        <v>0</v>
      </c>
      <c r="Z54" s="46">
        <f>IF(Z39=0,0,VLOOKUP(Z39,FAC_TOTALS_APTA!$A$4:$BR$126,$L54,FALSE))</f>
        <v>0</v>
      </c>
      <c r="AA54" s="46">
        <f>IF(AA39=0,0,VLOOKUP(AA39,FAC_TOTALS_APTA!$A$4:$BR$126,$L54,FALSE))</f>
        <v>0</v>
      </c>
      <c r="AB54" s="46">
        <f>IF(AB39=0,0,VLOOKUP(AB39,FAC_TOTALS_APTA!$A$4:$BR$126,$L54,FALSE))</f>
        <v>0</v>
      </c>
      <c r="AC54" s="49">
        <f>SUM(M54:AB54)</f>
        <v>0</v>
      </c>
      <c r="AD54" s="50">
        <f>AC54/G56</f>
        <v>0</v>
      </c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MATCH($D55,FAC_TOTALS_APTA!$A$2:$BP$2,)</f>
        <v>10</v>
      </c>
      <c r="G55" s="111">
        <f>VLOOKUP(G39,FAC_TOTALS_APTA!$A$4:$BR$126,$F55,FALSE)</f>
        <v>81044618.4647955</v>
      </c>
      <c r="H55" s="111">
        <f>VLOOKUP(H39,FAC_TOTALS_APTA!$A$4:$BP$126,$F55,FALSE)</f>
        <v>78414858.925365195</v>
      </c>
      <c r="I55" s="113">
        <f t="shared" ref="I55" si="18">H55/G55-1</f>
        <v>-3.2448293165481812E-2</v>
      </c>
      <c r="J55" s="32"/>
      <c r="K55" s="32"/>
      <c r="L55" s="7"/>
      <c r="M55" s="30">
        <f t="shared" ref="M55:AB55" si="19">SUM(M41:M48)</f>
        <v>3142112.2513038917</v>
      </c>
      <c r="N55" s="30">
        <f t="shared" si="19"/>
        <v>765935.07724792487</v>
      </c>
      <c r="O55" s="30">
        <f t="shared" si="19"/>
        <v>-3212752.812555762</v>
      </c>
      <c r="P55" s="30">
        <f t="shared" si="19"/>
        <v>1490893.804407432</v>
      </c>
      <c r="Q55" s="30">
        <f t="shared" si="19"/>
        <v>604403.07444672752</v>
      </c>
      <c r="R55" s="30">
        <f t="shared" si="19"/>
        <v>2939778.9935274664</v>
      </c>
      <c r="S55" s="30">
        <f t="shared" si="19"/>
        <v>0</v>
      </c>
      <c r="T55" s="30">
        <f t="shared" si="19"/>
        <v>0</v>
      </c>
      <c r="U55" s="30">
        <f t="shared" si="19"/>
        <v>0</v>
      </c>
      <c r="V55" s="30">
        <f t="shared" si="19"/>
        <v>0</v>
      </c>
      <c r="W55" s="30">
        <f t="shared" si="19"/>
        <v>0</v>
      </c>
      <c r="X55" s="30">
        <f t="shared" si="19"/>
        <v>0</v>
      </c>
      <c r="Y55" s="30">
        <f t="shared" si="19"/>
        <v>0</v>
      </c>
      <c r="Z55" s="30">
        <f t="shared" si="19"/>
        <v>0</v>
      </c>
      <c r="AA55" s="30">
        <f t="shared" si="19"/>
        <v>0</v>
      </c>
      <c r="AB55" s="30">
        <f t="shared" si="19"/>
        <v>0</v>
      </c>
      <c r="AC55" s="33">
        <f>H55-G55</f>
        <v>-2629759.5394303054</v>
      </c>
      <c r="AD55" s="34">
        <f>I55</f>
        <v>-3.2448293165481812E-2</v>
      </c>
      <c r="AE55" s="107"/>
    </row>
    <row r="56" spans="1:31" ht="13.5" thickBot="1" x14ac:dyDescent="0.3">
      <c r="B56" s="10" t="s">
        <v>50</v>
      </c>
      <c r="C56" s="24"/>
      <c r="D56" s="24" t="s">
        <v>4</v>
      </c>
      <c r="E56" s="24"/>
      <c r="F56" s="24">
        <f>MATCH($D56,FAC_TOTALS_APTA!$A$2:$BP$2,)</f>
        <v>8</v>
      </c>
      <c r="G56" s="112">
        <f>VLOOKUP(G39,FAC_TOTALS_APTA!$A$4:$BP$126,$F56,FALSE)</f>
        <v>81673687</v>
      </c>
      <c r="H56" s="112">
        <f>VLOOKUP(H39,FAC_TOTALS_APTA!$A$4:$BP$126,$F56,FALSE)</f>
        <v>76851197</v>
      </c>
      <c r="I56" s="114">
        <f t="shared" ref="I56" si="20">H56/G56-1</f>
        <v>-5.9045822187505759E-2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-4822490</v>
      </c>
      <c r="AD56" s="53">
        <f>I56</f>
        <v>-5.9045822187505759E-2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-2.6597529022023947E-2</v>
      </c>
    </row>
    <row r="58" spans="1:31" ht="13.5" thickTop="1" x14ac:dyDescent="0.25"/>
    <row r="59" spans="1:31" s="11" customFormat="1" x14ac:dyDescent="0.25">
      <c r="B59" s="79" t="s">
        <v>25</v>
      </c>
      <c r="C59" s="77"/>
      <c r="E59" s="77"/>
      <c r="F59" s="77"/>
      <c r="G59" s="77"/>
      <c r="H59" s="77"/>
      <c r="I59" s="78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</row>
    <row r="60" spans="1:31" x14ac:dyDescent="0.25">
      <c r="B60" s="75" t="s">
        <v>16</v>
      </c>
      <c r="C60" s="76" t="s">
        <v>17</v>
      </c>
      <c r="D60" s="11"/>
      <c r="E60" s="77"/>
      <c r="F60" s="77"/>
      <c r="G60" s="77"/>
      <c r="H60" s="77"/>
      <c r="I60" s="78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</row>
    <row r="61" spans="1:31" x14ac:dyDescent="0.25">
      <c r="B61" s="75"/>
      <c r="C61" s="76"/>
      <c r="D61" s="11"/>
      <c r="E61" s="77"/>
      <c r="F61" s="77"/>
      <c r="G61" s="77"/>
      <c r="H61" s="77"/>
      <c r="I61" s="7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</row>
    <row r="62" spans="1:31" x14ac:dyDescent="0.25">
      <c r="B62" s="79" t="s">
        <v>15</v>
      </c>
      <c r="C62" s="80">
        <v>1</v>
      </c>
      <c r="D62" s="11"/>
      <c r="E62" s="77"/>
      <c r="F62" s="77"/>
      <c r="G62" s="77"/>
      <c r="H62" s="77"/>
      <c r="I62" s="78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</row>
    <row r="63" spans="1:31" ht="13.5" thickBot="1" x14ac:dyDescent="0.3">
      <c r="B63" s="81" t="s">
        <v>34</v>
      </c>
      <c r="C63" s="82">
        <v>3</v>
      </c>
      <c r="D63" s="2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</row>
    <row r="64" spans="1:31" ht="13.5" thickTop="1" x14ac:dyDescent="0.25">
      <c r="B64" s="75"/>
      <c r="C64" s="77"/>
      <c r="D64" s="63"/>
      <c r="E64" s="77"/>
      <c r="F64" s="77"/>
      <c r="G64" s="172" t="s">
        <v>51</v>
      </c>
      <c r="H64" s="172"/>
      <c r="I64" s="172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172" t="s">
        <v>55</v>
      </c>
      <c r="AD64" s="172"/>
    </row>
    <row r="65" spans="2:33" x14ac:dyDescent="0.25">
      <c r="B65" s="85" t="s">
        <v>18</v>
      </c>
      <c r="C65" s="86" t="s">
        <v>19</v>
      </c>
      <c r="D65" s="8" t="s">
        <v>20</v>
      </c>
      <c r="E65" s="87"/>
      <c r="F65" s="87"/>
      <c r="G65" s="86">
        <f>$C$1</f>
        <v>2012</v>
      </c>
      <c r="H65" s="86">
        <f>$C$2</f>
        <v>2018</v>
      </c>
      <c r="I65" s="86" t="s">
        <v>22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 t="s">
        <v>24</v>
      </c>
      <c r="AD65" s="86" t="s">
        <v>22</v>
      </c>
    </row>
    <row r="66" spans="2:33" ht="14.1" hidden="1" customHeight="1" x14ac:dyDescent="0.25">
      <c r="B66" s="75"/>
      <c r="C66" s="78"/>
      <c r="D66" s="7"/>
      <c r="E66" s="77"/>
      <c r="F66" s="77"/>
      <c r="G66" s="77"/>
      <c r="H66" s="77"/>
      <c r="I66" s="78"/>
      <c r="J66" s="77"/>
      <c r="K66" s="77"/>
      <c r="L66" s="77"/>
      <c r="M66" s="77">
        <v>1</v>
      </c>
      <c r="N66" s="77">
        <v>2</v>
      </c>
      <c r="O66" s="77">
        <v>3</v>
      </c>
      <c r="P66" s="77">
        <v>4</v>
      </c>
      <c r="Q66" s="77">
        <v>5</v>
      </c>
      <c r="R66" s="77">
        <v>6</v>
      </c>
      <c r="S66" s="77">
        <v>7</v>
      </c>
      <c r="T66" s="77">
        <v>8</v>
      </c>
      <c r="U66" s="77">
        <v>9</v>
      </c>
      <c r="V66" s="77">
        <v>10</v>
      </c>
      <c r="W66" s="77">
        <v>11</v>
      </c>
      <c r="X66" s="77">
        <v>12</v>
      </c>
      <c r="Y66" s="77">
        <v>13</v>
      </c>
      <c r="Z66" s="77">
        <v>14</v>
      </c>
      <c r="AA66" s="77">
        <v>15</v>
      </c>
      <c r="AB66" s="77">
        <v>16</v>
      </c>
      <c r="AC66" s="77"/>
      <c r="AD66" s="77"/>
    </row>
    <row r="67" spans="2:33" ht="14.1" hidden="1" customHeight="1" x14ac:dyDescent="0.25">
      <c r="B67" s="75"/>
      <c r="C67" s="78"/>
      <c r="D67" s="7"/>
      <c r="E67" s="77"/>
      <c r="F67" s="77"/>
      <c r="G67" s="77" t="str">
        <f>CONCATENATE($C62,"_",$C63,"_",G65)</f>
        <v>1_3_2012</v>
      </c>
      <c r="H67" s="77" t="str">
        <f>CONCATENATE($C62,"_",$C63,"_",H65)</f>
        <v>1_3_2018</v>
      </c>
      <c r="I67" s="78"/>
      <c r="J67" s="77"/>
      <c r="K67" s="77"/>
      <c r="L67" s="77"/>
      <c r="M67" s="77" t="str">
        <f>IF($G65+M66&gt;$H65,0,CONCATENATE($C62,"_",$C63,"_",$G65+M66))</f>
        <v>1_3_2013</v>
      </c>
      <c r="N67" s="77" t="str">
        <f t="shared" ref="N67:AB67" si="21">IF($G65+N66&gt;$H65,0,CONCATENATE($C62,"_",$C63,"_",$G65+N66))</f>
        <v>1_3_2014</v>
      </c>
      <c r="O67" s="77" t="str">
        <f t="shared" si="21"/>
        <v>1_3_2015</v>
      </c>
      <c r="P67" s="77" t="str">
        <f t="shared" si="21"/>
        <v>1_3_2016</v>
      </c>
      <c r="Q67" s="77" t="str">
        <f t="shared" si="21"/>
        <v>1_3_2017</v>
      </c>
      <c r="R67" s="77" t="str">
        <f t="shared" si="21"/>
        <v>1_3_2018</v>
      </c>
      <c r="S67" s="77">
        <f t="shared" si="21"/>
        <v>0</v>
      </c>
      <c r="T67" s="77">
        <f t="shared" si="21"/>
        <v>0</v>
      </c>
      <c r="U67" s="77">
        <f t="shared" si="21"/>
        <v>0</v>
      </c>
      <c r="V67" s="77">
        <f t="shared" si="21"/>
        <v>0</v>
      </c>
      <c r="W67" s="77">
        <f t="shared" si="21"/>
        <v>0</v>
      </c>
      <c r="X67" s="77">
        <f t="shared" si="21"/>
        <v>0</v>
      </c>
      <c r="Y67" s="77">
        <f t="shared" si="21"/>
        <v>0</v>
      </c>
      <c r="Z67" s="77">
        <f t="shared" si="21"/>
        <v>0</v>
      </c>
      <c r="AA67" s="77">
        <f t="shared" si="21"/>
        <v>0</v>
      </c>
      <c r="AB67" s="77">
        <f t="shared" si="21"/>
        <v>0</v>
      </c>
      <c r="AC67" s="77"/>
      <c r="AD67" s="77"/>
    </row>
    <row r="68" spans="2:33" ht="14.1" hidden="1" customHeight="1" x14ac:dyDescent="0.25">
      <c r="B68" s="75"/>
      <c r="C68" s="78"/>
      <c r="D68" s="7"/>
      <c r="E68" s="77"/>
      <c r="F68" s="77" t="s">
        <v>23</v>
      </c>
      <c r="G68" s="88"/>
      <c r="H68" s="88"/>
      <c r="I68" s="78"/>
      <c r="J68" s="77"/>
      <c r="K68" s="77"/>
      <c r="L68" s="77" t="s">
        <v>23</v>
      </c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</row>
    <row r="69" spans="2:33" x14ac:dyDescent="0.25">
      <c r="B69" s="116" t="s">
        <v>31</v>
      </c>
      <c r="C69" s="117" t="s">
        <v>21</v>
      </c>
      <c r="D69" s="105" t="s">
        <v>95</v>
      </c>
      <c r="E69" s="89"/>
      <c r="F69" s="77">
        <f>MATCH($D69,FAC_TOTALS_APTA!$A$2:$BR$2,)</f>
        <v>13</v>
      </c>
      <c r="G69" s="88" t="e">
        <f>VLOOKUP(G67,FAC_TOTALS_APTA!$A$4:$BR$126,$F69,FALSE)</f>
        <v>#N/A</v>
      </c>
      <c r="H69" s="88" t="e">
        <f>VLOOKUP(H67,FAC_TOTALS_APTA!$A$4:$BR$126,$F69,FALSE)</f>
        <v>#N/A</v>
      </c>
      <c r="I69" s="90" t="str">
        <f>IFERROR(H69/G69-1,"-")</f>
        <v>-</v>
      </c>
      <c r="J69" s="91" t="str">
        <f>IF(C69="Log","_log","")</f>
        <v>_log</v>
      </c>
      <c r="K69" s="91" t="str">
        <f>CONCATENATE(D69,J69,"_FAC")</f>
        <v>VRM_ADJ_MIDLOW_log_FAC</v>
      </c>
      <c r="L69" s="77">
        <f>MATCH($K69,FAC_TOTALS_APTA!$A$2:$BP$2,)</f>
        <v>32</v>
      </c>
      <c r="M69" s="88" t="e">
        <f>IF(M67=0,0,VLOOKUP(M67,FAC_TOTALS_APTA!$A$4:$BR$126,$L69,FALSE))</f>
        <v>#N/A</v>
      </c>
      <c r="N69" s="88" t="e">
        <f>IF(N67=0,0,VLOOKUP(N67,FAC_TOTALS_APTA!$A$4:$BR$126,$L69,FALSE))</f>
        <v>#N/A</v>
      </c>
      <c r="O69" s="88" t="e">
        <f>IF(O67=0,0,VLOOKUP(O67,FAC_TOTALS_APTA!$A$4:$BR$126,$L69,FALSE))</f>
        <v>#N/A</v>
      </c>
      <c r="P69" s="88" t="e">
        <f>IF(P67=0,0,VLOOKUP(P67,FAC_TOTALS_APTA!$A$4:$BR$126,$L69,FALSE))</f>
        <v>#N/A</v>
      </c>
      <c r="Q69" s="88" t="e">
        <f>IF(Q67=0,0,VLOOKUP(Q67,FAC_TOTALS_APTA!$A$4:$BR$126,$L69,FALSE))</f>
        <v>#N/A</v>
      </c>
      <c r="R69" s="88" t="e">
        <f>IF(R67=0,0,VLOOKUP(R67,FAC_TOTALS_APTA!$A$4:$BR$126,$L69,FALSE))</f>
        <v>#N/A</v>
      </c>
      <c r="S69" s="88">
        <f>IF(S67=0,0,VLOOKUP(S67,FAC_TOTALS_APTA!$A$4:$BR$126,$L69,FALSE))</f>
        <v>0</v>
      </c>
      <c r="T69" s="88">
        <f>IF(T67=0,0,VLOOKUP(T67,FAC_TOTALS_APTA!$A$4:$BR$126,$L69,FALSE))</f>
        <v>0</v>
      </c>
      <c r="U69" s="88">
        <f>IF(U67=0,0,VLOOKUP(U67,FAC_TOTALS_APTA!$A$4:$BR$126,$L69,FALSE))</f>
        <v>0</v>
      </c>
      <c r="V69" s="88">
        <f>IF(V67=0,0,VLOOKUP(V67,FAC_TOTALS_APTA!$A$4:$BR$126,$L69,FALSE))</f>
        <v>0</v>
      </c>
      <c r="W69" s="88">
        <f>IF(W67=0,0,VLOOKUP(W67,FAC_TOTALS_APTA!$A$4:$BR$126,$L69,FALSE))</f>
        <v>0</v>
      </c>
      <c r="X69" s="88">
        <f>IF(X67=0,0,VLOOKUP(X67,FAC_TOTALS_APTA!$A$4:$BR$126,$L69,FALSE))</f>
        <v>0</v>
      </c>
      <c r="Y69" s="88">
        <f>IF(Y67=0,0,VLOOKUP(Y67,FAC_TOTALS_APTA!$A$4:$BR$126,$L69,FALSE))</f>
        <v>0</v>
      </c>
      <c r="Z69" s="88">
        <f>IF(Z67=0,0,VLOOKUP(Z67,FAC_TOTALS_APTA!$A$4:$BR$126,$L69,FALSE))</f>
        <v>0</v>
      </c>
      <c r="AA69" s="88">
        <f>IF(AA67=0,0,VLOOKUP(AA67,FAC_TOTALS_APTA!$A$4:$BR$126,$L69,FALSE))</f>
        <v>0</v>
      </c>
      <c r="AB69" s="88">
        <f>IF(AB67=0,0,VLOOKUP(AB67,FAC_TOTALS_APTA!$A$4:$BR$126,$L69,FALSE))</f>
        <v>0</v>
      </c>
      <c r="AC69" s="92" t="e">
        <f>SUM(M69:AB69)</f>
        <v>#N/A</v>
      </c>
      <c r="AD69" s="93" t="e">
        <f>AC69/G83</f>
        <v>#N/A</v>
      </c>
    </row>
    <row r="70" spans="2:33" x14ac:dyDescent="0.25">
      <c r="B70" s="116" t="s">
        <v>52</v>
      </c>
      <c r="C70" s="117" t="s">
        <v>21</v>
      </c>
      <c r="D70" s="105" t="s">
        <v>79</v>
      </c>
      <c r="E70" s="89"/>
      <c r="F70" s="77">
        <f>MATCH($D70,FAC_TOTALS_APTA!$A$2:$BR$2,)</f>
        <v>15</v>
      </c>
      <c r="G70" s="94" t="e">
        <f>VLOOKUP(G67,FAC_TOTALS_APTA!$A$4:$BR$126,$F70,FALSE)</f>
        <v>#N/A</v>
      </c>
      <c r="H70" s="94" t="e">
        <f>VLOOKUP(H67,FAC_TOTALS_APTA!$A$4:$BR$126,$F70,FALSE)</f>
        <v>#N/A</v>
      </c>
      <c r="I70" s="90" t="str">
        <f t="shared" ref="I70:I81" si="22">IFERROR(H70/G70-1,"-")</f>
        <v>-</v>
      </c>
      <c r="J70" s="91" t="str">
        <f t="shared" ref="J70:J78" si="23">IF(C70="Log","_log","")</f>
        <v>_log</v>
      </c>
      <c r="K70" s="91" t="str">
        <f t="shared" ref="K70:K81" si="24">CONCATENATE(D70,J70,"_FAC")</f>
        <v>FARE_per_UPT_cleaned_2018_MIDLOW_log_FAC</v>
      </c>
      <c r="L70" s="77">
        <f>MATCH($K70,FAC_TOTALS_APTA!$A$2:$BP$2,)</f>
        <v>34</v>
      </c>
      <c r="M70" s="88" t="e">
        <f>IF(M67=0,0,VLOOKUP(M67,FAC_TOTALS_APTA!$A$4:$BR$126,$L70,FALSE))</f>
        <v>#N/A</v>
      </c>
      <c r="N70" s="88" t="e">
        <f>IF(N67=0,0,VLOOKUP(N67,FAC_TOTALS_APTA!$A$4:$BR$126,$L70,FALSE))</f>
        <v>#N/A</v>
      </c>
      <c r="O70" s="88" t="e">
        <f>IF(O67=0,0,VLOOKUP(O67,FAC_TOTALS_APTA!$A$4:$BR$126,$L70,FALSE))</f>
        <v>#N/A</v>
      </c>
      <c r="P70" s="88" t="e">
        <f>IF(P67=0,0,VLOOKUP(P67,FAC_TOTALS_APTA!$A$4:$BR$126,$L70,FALSE))</f>
        <v>#N/A</v>
      </c>
      <c r="Q70" s="88" t="e">
        <f>IF(Q67=0,0,VLOOKUP(Q67,FAC_TOTALS_APTA!$A$4:$BR$126,$L70,FALSE))</f>
        <v>#N/A</v>
      </c>
      <c r="R70" s="88" t="e">
        <f>IF(R67=0,0,VLOOKUP(R67,FAC_TOTALS_APTA!$A$4:$BR$126,$L70,FALSE))</f>
        <v>#N/A</v>
      </c>
      <c r="S70" s="88">
        <f>IF(S67=0,0,VLOOKUP(S67,FAC_TOTALS_APTA!$A$4:$BR$126,$L70,FALSE))</f>
        <v>0</v>
      </c>
      <c r="T70" s="88">
        <f>IF(T67=0,0,VLOOKUP(T67,FAC_TOTALS_APTA!$A$4:$BR$126,$L70,FALSE))</f>
        <v>0</v>
      </c>
      <c r="U70" s="88">
        <f>IF(U67=0,0,VLOOKUP(U67,FAC_TOTALS_APTA!$A$4:$BR$126,$L70,FALSE))</f>
        <v>0</v>
      </c>
      <c r="V70" s="88">
        <f>IF(V67=0,0,VLOOKUP(V67,FAC_TOTALS_APTA!$A$4:$BR$126,$L70,FALSE))</f>
        <v>0</v>
      </c>
      <c r="W70" s="88">
        <f>IF(W67=0,0,VLOOKUP(W67,FAC_TOTALS_APTA!$A$4:$BR$126,$L70,FALSE))</f>
        <v>0</v>
      </c>
      <c r="X70" s="88">
        <f>IF(X67=0,0,VLOOKUP(X67,FAC_TOTALS_APTA!$A$4:$BR$126,$L70,FALSE))</f>
        <v>0</v>
      </c>
      <c r="Y70" s="88">
        <f>IF(Y67=0,0,VLOOKUP(Y67,FAC_TOTALS_APTA!$A$4:$BR$126,$L70,FALSE))</f>
        <v>0</v>
      </c>
      <c r="Z70" s="88">
        <f>IF(Z67=0,0,VLOOKUP(Z67,FAC_TOTALS_APTA!$A$4:$BR$126,$L70,FALSE))</f>
        <v>0</v>
      </c>
      <c r="AA70" s="88">
        <f>IF(AA67=0,0,VLOOKUP(AA67,FAC_TOTALS_APTA!$A$4:$BR$126,$L70,FALSE))</f>
        <v>0</v>
      </c>
      <c r="AB70" s="88">
        <f>IF(AB67=0,0,VLOOKUP(AB67,FAC_TOTALS_APTA!$A$4:$BR$126,$L70,FALSE))</f>
        <v>0</v>
      </c>
      <c r="AC70" s="92" t="e">
        <f t="shared" ref="AC70:AC81" si="25">SUM(M70:AB70)</f>
        <v>#N/A</v>
      </c>
      <c r="AD70" s="93" t="e">
        <f>AC70/G83</f>
        <v>#N/A</v>
      </c>
    </row>
    <row r="71" spans="2:33" x14ac:dyDescent="0.25">
      <c r="B71" s="116" t="s">
        <v>90</v>
      </c>
      <c r="C71" s="117"/>
      <c r="D71" s="105" t="s">
        <v>81</v>
      </c>
      <c r="E71" s="119"/>
      <c r="F71" s="105">
        <f>MATCH($D71,FAC_TOTALS_APTA!$A$2:$BR$2,)</f>
        <v>24</v>
      </c>
      <c r="G71" s="118" t="e">
        <f>VLOOKUP(G67,FAC_TOTALS_APTA!$A$4:$BR$126,$F71,FALSE)</f>
        <v>#N/A</v>
      </c>
      <c r="H71" s="118" t="e">
        <f>VLOOKUP(H67,FAC_TOTALS_APTA!$A$4:$BR$126,$F71,FALSE)</f>
        <v>#N/A</v>
      </c>
      <c r="I71" s="31" t="str">
        <f>IFERROR(H71/G71-1,"-")</f>
        <v>-</v>
      </c>
      <c r="J71" s="121" t="str">
        <f t="shared" si="23"/>
        <v/>
      </c>
      <c r="K71" s="121" t="str">
        <f t="shared" si="24"/>
        <v>RESTRUCTURE_FAC</v>
      </c>
      <c r="L71" s="105">
        <f>MATCH($K71,FAC_TOTALS_APTA!$A$2:$BP$2,)</f>
        <v>43</v>
      </c>
      <c r="M71" s="118" t="e">
        <f>IF(M67=0,0,VLOOKUP(M67,FAC_TOTALS_APTA!$A$4:$BR$126,$L71,FALSE))</f>
        <v>#N/A</v>
      </c>
      <c r="N71" s="118" t="e">
        <f>IF(N67=0,0,VLOOKUP(N67,FAC_TOTALS_APTA!$A$4:$BR$126,$L71,FALSE))</f>
        <v>#N/A</v>
      </c>
      <c r="O71" s="118" t="e">
        <f>IF(O67=0,0,VLOOKUP(O67,FAC_TOTALS_APTA!$A$4:$BR$126,$L71,FALSE))</f>
        <v>#N/A</v>
      </c>
      <c r="P71" s="118" t="e">
        <f>IF(P67=0,0,VLOOKUP(P67,FAC_TOTALS_APTA!$A$4:$BR$126,$L71,FALSE))</f>
        <v>#N/A</v>
      </c>
      <c r="Q71" s="118" t="e">
        <f>IF(Q67=0,0,VLOOKUP(Q67,FAC_TOTALS_APTA!$A$4:$BR$126,$L71,FALSE))</f>
        <v>#N/A</v>
      </c>
      <c r="R71" s="118" t="e">
        <f>IF(R67=0,0,VLOOKUP(R67,FAC_TOTALS_APTA!$A$4:$BR$126,$L71,FALSE))</f>
        <v>#N/A</v>
      </c>
      <c r="S71" s="118">
        <f>IF(S67=0,0,VLOOKUP(S67,FAC_TOTALS_APTA!$A$4:$BR$126,$L71,FALSE))</f>
        <v>0</v>
      </c>
      <c r="T71" s="118">
        <f>IF(T67=0,0,VLOOKUP(T67,FAC_TOTALS_APTA!$A$4:$BR$126,$L71,FALSE))</f>
        <v>0</v>
      </c>
      <c r="U71" s="118">
        <f>IF(U67=0,0,VLOOKUP(U67,FAC_TOTALS_APTA!$A$4:$BR$126,$L71,FALSE))</f>
        <v>0</v>
      </c>
      <c r="V71" s="118">
        <f>IF(V67=0,0,VLOOKUP(V67,FAC_TOTALS_APTA!$A$4:$BR$126,$L71,FALSE))</f>
        <v>0</v>
      </c>
      <c r="W71" s="118">
        <f>IF(W67=0,0,VLOOKUP(W67,FAC_TOTALS_APTA!$A$4:$BR$126,$L71,FALSE))</f>
        <v>0</v>
      </c>
      <c r="X71" s="118">
        <f>IF(X67=0,0,VLOOKUP(X67,FAC_TOTALS_APTA!$A$4:$BR$126,$L71,FALSE))</f>
        <v>0</v>
      </c>
      <c r="Y71" s="118">
        <f>IF(Y67=0,0,VLOOKUP(Y67,FAC_TOTALS_APTA!$A$4:$BR$126,$L71,FALSE))</f>
        <v>0</v>
      </c>
      <c r="Z71" s="118">
        <f>IF(Z67=0,0,VLOOKUP(Z67,FAC_TOTALS_APTA!$A$4:$BR$126,$L71,FALSE))</f>
        <v>0</v>
      </c>
      <c r="AA71" s="118">
        <f>IF(AA67=0,0,VLOOKUP(AA67,FAC_TOTALS_APTA!$A$4:$BR$126,$L71,FALSE))</f>
        <v>0</v>
      </c>
      <c r="AB71" s="118">
        <f>IF(AB67=0,0,VLOOKUP(AB67,FAC_TOTALS_APTA!$A$4:$BR$126,$L71,FALSE))</f>
        <v>0</v>
      </c>
      <c r="AC71" s="122" t="e">
        <f t="shared" si="25"/>
        <v>#N/A</v>
      </c>
      <c r="AD71" s="123" t="e">
        <f>AC71/G84</f>
        <v>#N/A</v>
      </c>
    </row>
    <row r="72" spans="2:33" x14ac:dyDescent="0.25">
      <c r="B72" s="116" t="s">
        <v>93</v>
      </c>
      <c r="C72" s="117"/>
      <c r="D72" s="105" t="s">
        <v>80</v>
      </c>
      <c r="E72" s="119"/>
      <c r="F72" s="105">
        <f>MATCH($D72,FAC_TOTALS_APTA!$A$2:$BR$2,)</f>
        <v>23</v>
      </c>
      <c r="G72" s="55" t="e">
        <f>VLOOKUP(G67,FAC_TOTALS_APTA!$A$4:$BR$126,$F72,FALSE)</f>
        <v>#N/A</v>
      </c>
      <c r="H72" s="55" t="e">
        <f>VLOOKUP(H67,FAC_TOTALS_APTA!$A$4:$BR$126,$F72,FALSE)</f>
        <v>#N/A</v>
      </c>
      <c r="I72" s="31" t="str">
        <f>IFERROR(H72/G72-1,"-")</f>
        <v>-</v>
      </c>
      <c r="J72" s="32" t="str">
        <f t="shared" si="23"/>
        <v/>
      </c>
      <c r="K72" s="32" t="str">
        <f t="shared" si="24"/>
        <v>MAINTENANCE_WMATA_FAC</v>
      </c>
      <c r="L72" s="7">
        <f>MATCH($K72,FAC_TOTALS_APTA!$A$2:$BP$2,)</f>
        <v>42</v>
      </c>
      <c r="M72" s="30">
        <f>IF(M68=0,0,VLOOKUP(M68,FAC_TOTALS_APTA!$A$4:$BR$126,$L72,FALSE))</f>
        <v>0</v>
      </c>
      <c r="N72" s="30">
        <f>IF(N68=0,0,VLOOKUP(N68,FAC_TOTALS_APTA!$A$4:$BR$126,$L72,FALSE))</f>
        <v>0</v>
      </c>
      <c r="O72" s="30">
        <f>IF(O68=0,0,VLOOKUP(O68,FAC_TOTALS_APTA!$A$4:$BR$126,$L72,FALSE))</f>
        <v>0</v>
      </c>
      <c r="P72" s="30">
        <f>IF(P68=0,0,VLOOKUP(P68,FAC_TOTALS_APTA!$A$4:$BR$126,$L72,FALSE))</f>
        <v>0</v>
      </c>
      <c r="Q72" s="30">
        <f>IF(Q68=0,0,VLOOKUP(Q68,FAC_TOTALS_APTA!$A$4:$BR$126,$L72,FALSE))</f>
        <v>0</v>
      </c>
      <c r="R72" s="30">
        <f>IF(R68=0,0,VLOOKUP(R68,FAC_TOTALS_APTA!$A$4:$BR$126,$L72,FALSE))</f>
        <v>0</v>
      </c>
      <c r="S72" s="30">
        <f>IF(S68=0,0,VLOOKUP(S68,FAC_TOTALS_APTA!$A$4:$BR$126,$L72,FALSE))</f>
        <v>0</v>
      </c>
      <c r="T72" s="30">
        <f>IF(T68=0,0,VLOOKUP(T68,FAC_TOTALS_APTA!$A$4:$BR$126,$L72,FALSE))</f>
        <v>0</v>
      </c>
      <c r="U72" s="30">
        <f>IF(U68=0,0,VLOOKUP(U68,FAC_TOTALS_APTA!$A$4:$BR$126,$L72,FALSE))</f>
        <v>0</v>
      </c>
      <c r="V72" s="30">
        <f>IF(V68=0,0,VLOOKUP(V68,FAC_TOTALS_APTA!$A$4:$BR$126,$L72,FALSE))</f>
        <v>0</v>
      </c>
      <c r="W72" s="30">
        <f>IF(W68=0,0,VLOOKUP(W68,FAC_TOTALS_APTA!$A$4:$BR$126,$L72,FALSE))</f>
        <v>0</v>
      </c>
      <c r="X72" s="30">
        <f>IF(X68=0,0,VLOOKUP(X68,FAC_TOTALS_APTA!$A$4:$BR$126,$L72,FALSE))</f>
        <v>0</v>
      </c>
      <c r="Y72" s="30">
        <f>IF(Y68=0,0,VLOOKUP(Y68,FAC_TOTALS_APTA!$A$4:$BR$126,$L72,FALSE))</f>
        <v>0</v>
      </c>
      <c r="Z72" s="30">
        <f>IF(Z68=0,0,VLOOKUP(Z68,FAC_TOTALS_APTA!$A$4:$BR$126,$L72,FALSE))</f>
        <v>0</v>
      </c>
      <c r="AA72" s="30">
        <f>IF(AA68=0,0,VLOOKUP(AA68,FAC_TOTALS_APTA!$A$4:$BR$126,$L72,FALSE))</f>
        <v>0</v>
      </c>
      <c r="AB72" s="30">
        <f>IF(AB68=0,0,VLOOKUP(AB68,FAC_TOTALS_APTA!$A$4:$BR$126,$L72,FALSE))</f>
        <v>0</v>
      </c>
      <c r="AC72" s="33">
        <f t="shared" si="25"/>
        <v>0</v>
      </c>
      <c r="AD72" s="34" t="e">
        <f>AC72/G84</f>
        <v>#N/A</v>
      </c>
    </row>
    <row r="73" spans="2:33" x14ac:dyDescent="0.25">
      <c r="B73" s="116" t="s">
        <v>48</v>
      </c>
      <c r="C73" s="117" t="s">
        <v>21</v>
      </c>
      <c r="D73" s="105" t="s">
        <v>8</v>
      </c>
      <c r="E73" s="89"/>
      <c r="F73" s="77">
        <f>MATCH($D73,FAC_TOTALS_APTA!$A$2:$BR$2,)</f>
        <v>16</v>
      </c>
      <c r="G73" s="88" t="e">
        <f>VLOOKUP(G67,FAC_TOTALS_APTA!$A$4:$BR$126,$F73,FALSE)</f>
        <v>#N/A</v>
      </c>
      <c r="H73" s="88" t="e">
        <f>VLOOKUP(H67,FAC_TOTALS_APTA!$A$4:$BR$126,$F73,FALSE)</f>
        <v>#N/A</v>
      </c>
      <c r="I73" s="90" t="str">
        <f t="shared" si="22"/>
        <v>-</v>
      </c>
      <c r="J73" s="91" t="str">
        <f t="shared" si="23"/>
        <v>_log</v>
      </c>
      <c r="K73" s="91" t="str">
        <f t="shared" si="24"/>
        <v>POP_EMP_log_FAC</v>
      </c>
      <c r="L73" s="77">
        <f>MATCH($K73,FAC_TOTALS_APTA!$A$2:$BP$2,)</f>
        <v>35</v>
      </c>
      <c r="M73" s="88" t="e">
        <f>IF(M67=0,0,VLOOKUP(M67,FAC_TOTALS_APTA!$A$4:$BR$126,$L73,FALSE))</f>
        <v>#N/A</v>
      </c>
      <c r="N73" s="88" t="e">
        <f>IF(N67=0,0,VLOOKUP(N67,FAC_TOTALS_APTA!$A$4:$BR$126,$L73,FALSE))</f>
        <v>#N/A</v>
      </c>
      <c r="O73" s="88" t="e">
        <f>IF(O67=0,0,VLOOKUP(O67,FAC_TOTALS_APTA!$A$4:$BR$126,$L73,FALSE))</f>
        <v>#N/A</v>
      </c>
      <c r="P73" s="88" t="e">
        <f>IF(P67=0,0,VLOOKUP(P67,FAC_TOTALS_APTA!$A$4:$BR$126,$L73,FALSE))</f>
        <v>#N/A</v>
      </c>
      <c r="Q73" s="88" t="e">
        <f>IF(Q67=0,0,VLOOKUP(Q67,FAC_TOTALS_APTA!$A$4:$BR$126,$L73,FALSE))</f>
        <v>#N/A</v>
      </c>
      <c r="R73" s="88" t="e">
        <f>IF(R67=0,0,VLOOKUP(R67,FAC_TOTALS_APTA!$A$4:$BR$126,$L73,FALSE))</f>
        <v>#N/A</v>
      </c>
      <c r="S73" s="88">
        <f>IF(S67=0,0,VLOOKUP(S67,FAC_TOTALS_APTA!$A$4:$BR$126,$L73,FALSE))</f>
        <v>0</v>
      </c>
      <c r="T73" s="88">
        <f>IF(T67=0,0,VLOOKUP(T67,FAC_TOTALS_APTA!$A$4:$BR$126,$L73,FALSE))</f>
        <v>0</v>
      </c>
      <c r="U73" s="88">
        <f>IF(U67=0,0,VLOOKUP(U67,FAC_TOTALS_APTA!$A$4:$BR$126,$L73,FALSE))</f>
        <v>0</v>
      </c>
      <c r="V73" s="88">
        <f>IF(V67=0,0,VLOOKUP(V67,FAC_TOTALS_APTA!$A$4:$BR$126,$L73,FALSE))</f>
        <v>0</v>
      </c>
      <c r="W73" s="88">
        <f>IF(W67=0,0,VLOOKUP(W67,FAC_TOTALS_APTA!$A$4:$BR$126,$L73,FALSE))</f>
        <v>0</v>
      </c>
      <c r="X73" s="88">
        <f>IF(X67=0,0,VLOOKUP(X67,FAC_TOTALS_APTA!$A$4:$BR$126,$L73,FALSE))</f>
        <v>0</v>
      </c>
      <c r="Y73" s="88">
        <f>IF(Y67=0,0,VLOOKUP(Y67,FAC_TOTALS_APTA!$A$4:$BR$126,$L73,FALSE))</f>
        <v>0</v>
      </c>
      <c r="Z73" s="88">
        <f>IF(Z67=0,0,VLOOKUP(Z67,FAC_TOTALS_APTA!$A$4:$BR$126,$L73,FALSE))</f>
        <v>0</v>
      </c>
      <c r="AA73" s="88">
        <f>IF(AA67=0,0,VLOOKUP(AA67,FAC_TOTALS_APTA!$A$4:$BR$126,$L73,FALSE))</f>
        <v>0</v>
      </c>
      <c r="AB73" s="88">
        <f>IF(AB67=0,0,VLOOKUP(AB67,FAC_TOTALS_APTA!$A$4:$BR$126,$L73,FALSE))</f>
        <v>0</v>
      </c>
      <c r="AC73" s="92" t="e">
        <f t="shared" si="25"/>
        <v>#N/A</v>
      </c>
      <c r="AD73" s="93" t="e">
        <f>AC73/G83</f>
        <v>#N/A</v>
      </c>
    </row>
    <row r="74" spans="2:33" x14ac:dyDescent="0.25">
      <c r="B74" s="26" t="s">
        <v>74</v>
      </c>
      <c r="C74" s="117"/>
      <c r="D74" s="105" t="s">
        <v>73</v>
      </c>
      <c r="E74" s="89"/>
      <c r="F74" s="77">
        <f>MATCH($D74,FAC_TOTALS_APTA!$A$2:$BR$2,)</f>
        <v>17</v>
      </c>
      <c r="G74" s="94" t="e">
        <f>VLOOKUP(G67,FAC_TOTALS_APTA!$A$4:$BR$126,$F74,FALSE)</f>
        <v>#N/A</v>
      </c>
      <c r="H74" s="94" t="e">
        <f>VLOOKUP(H67,FAC_TOTALS_APTA!$A$4:$BR$126,$F74,FALSE)</f>
        <v>#N/A</v>
      </c>
      <c r="I74" s="90" t="str">
        <f t="shared" si="22"/>
        <v>-</v>
      </c>
      <c r="J74" s="91" t="str">
        <f t="shared" si="23"/>
        <v/>
      </c>
      <c r="K74" s="91" t="str">
        <f t="shared" si="24"/>
        <v>TSD_POP_EMP_PCT_FAC</v>
      </c>
      <c r="L74" s="77">
        <f>MATCH($K74,FAC_TOTALS_APTA!$A$2:$BP$2,)</f>
        <v>36</v>
      </c>
      <c r="M74" s="88" t="e">
        <f>IF(M67=0,0,VLOOKUP(M67,FAC_TOTALS_APTA!$A$4:$BR$126,$L74,FALSE))</f>
        <v>#N/A</v>
      </c>
      <c r="N74" s="88" t="e">
        <f>IF(N67=0,0,VLOOKUP(N67,FAC_TOTALS_APTA!$A$4:$BR$126,$L74,FALSE))</f>
        <v>#N/A</v>
      </c>
      <c r="O74" s="88" t="e">
        <f>IF(O67=0,0,VLOOKUP(O67,FAC_TOTALS_APTA!$A$4:$BR$126,$L74,FALSE))</f>
        <v>#N/A</v>
      </c>
      <c r="P74" s="88" t="e">
        <f>IF(P67=0,0,VLOOKUP(P67,FAC_TOTALS_APTA!$A$4:$BR$126,$L74,FALSE))</f>
        <v>#N/A</v>
      </c>
      <c r="Q74" s="88" t="e">
        <f>IF(Q67=0,0,VLOOKUP(Q67,FAC_TOTALS_APTA!$A$4:$BR$126,$L74,FALSE))</f>
        <v>#N/A</v>
      </c>
      <c r="R74" s="88" t="e">
        <f>IF(R67=0,0,VLOOKUP(R67,FAC_TOTALS_APTA!$A$4:$BR$126,$L74,FALSE))</f>
        <v>#N/A</v>
      </c>
      <c r="S74" s="88">
        <f>IF(S67=0,0,VLOOKUP(S67,FAC_TOTALS_APTA!$A$4:$BR$126,$L74,FALSE))</f>
        <v>0</v>
      </c>
      <c r="T74" s="88">
        <f>IF(T67=0,0,VLOOKUP(T67,FAC_TOTALS_APTA!$A$4:$BR$126,$L74,FALSE))</f>
        <v>0</v>
      </c>
      <c r="U74" s="88">
        <f>IF(U67=0,0,VLOOKUP(U67,FAC_TOTALS_APTA!$A$4:$BR$126,$L74,FALSE))</f>
        <v>0</v>
      </c>
      <c r="V74" s="88">
        <f>IF(V67=0,0,VLOOKUP(V67,FAC_TOTALS_APTA!$A$4:$BR$126,$L74,FALSE))</f>
        <v>0</v>
      </c>
      <c r="W74" s="88">
        <f>IF(W67=0,0,VLOOKUP(W67,FAC_TOTALS_APTA!$A$4:$BR$126,$L74,FALSE))</f>
        <v>0</v>
      </c>
      <c r="X74" s="88">
        <f>IF(X67=0,0,VLOOKUP(X67,FAC_TOTALS_APTA!$A$4:$BR$126,$L74,FALSE))</f>
        <v>0</v>
      </c>
      <c r="Y74" s="88">
        <f>IF(Y67=0,0,VLOOKUP(Y67,FAC_TOTALS_APTA!$A$4:$BR$126,$L74,FALSE))</f>
        <v>0</v>
      </c>
      <c r="Z74" s="88">
        <f>IF(Z67=0,0,VLOOKUP(Z67,FAC_TOTALS_APTA!$A$4:$BR$126,$L74,FALSE))</f>
        <v>0</v>
      </c>
      <c r="AA74" s="88">
        <f>IF(AA67=0,0,VLOOKUP(AA67,FAC_TOTALS_APTA!$A$4:$BR$126,$L74,FALSE))</f>
        <v>0</v>
      </c>
      <c r="AB74" s="88">
        <f>IF(AB67=0,0,VLOOKUP(AB67,FAC_TOTALS_APTA!$A$4:$BR$126,$L74,FALSE))</f>
        <v>0</v>
      </c>
      <c r="AC74" s="92" t="e">
        <f t="shared" si="25"/>
        <v>#N/A</v>
      </c>
      <c r="AD74" s="93" t="e">
        <f>AC74/G83</f>
        <v>#N/A</v>
      </c>
    </row>
    <row r="75" spans="2:33" x14ac:dyDescent="0.2">
      <c r="B75" s="116" t="s">
        <v>49</v>
      </c>
      <c r="C75" s="117" t="s">
        <v>21</v>
      </c>
      <c r="D75" s="125" t="s">
        <v>97</v>
      </c>
      <c r="E75" s="89"/>
      <c r="F75" s="77">
        <f>MATCH($D75,FAC_TOTALS_APTA!$A$2:$BR$2,)</f>
        <v>19</v>
      </c>
      <c r="G75" s="95" t="e">
        <f>VLOOKUP(G67,FAC_TOTALS_APTA!$A$4:$BR$126,$F75,FALSE)</f>
        <v>#N/A</v>
      </c>
      <c r="H75" s="95" t="e">
        <f>VLOOKUP(H67,FAC_TOTALS_APTA!$A$4:$BR$126,$F75,FALSE)</f>
        <v>#N/A</v>
      </c>
      <c r="I75" s="90" t="str">
        <f t="shared" si="22"/>
        <v>-</v>
      </c>
      <c r="J75" s="91" t="str">
        <f t="shared" si="23"/>
        <v>_log</v>
      </c>
      <c r="K75" s="91" t="str">
        <f t="shared" si="24"/>
        <v>GAS_PRICE_2018_MIDLOW_log_FAC</v>
      </c>
      <c r="L75" s="77">
        <f>MATCH($K75,FAC_TOTALS_APTA!$A$2:$BP$2,)</f>
        <v>38</v>
      </c>
      <c r="M75" s="88" t="e">
        <f>IF(M67=0,0,VLOOKUP(M67,FAC_TOTALS_APTA!$A$4:$BR$126,$L75,FALSE))</f>
        <v>#N/A</v>
      </c>
      <c r="N75" s="88" t="e">
        <f>IF(N67=0,0,VLOOKUP(N67,FAC_TOTALS_APTA!$A$4:$BR$126,$L75,FALSE))</f>
        <v>#N/A</v>
      </c>
      <c r="O75" s="88" t="e">
        <f>IF(O67=0,0,VLOOKUP(O67,FAC_TOTALS_APTA!$A$4:$BR$126,$L75,FALSE))</f>
        <v>#N/A</v>
      </c>
      <c r="P75" s="88" t="e">
        <f>IF(P67=0,0,VLOOKUP(P67,FAC_TOTALS_APTA!$A$4:$BR$126,$L75,FALSE))</f>
        <v>#N/A</v>
      </c>
      <c r="Q75" s="88" t="e">
        <f>IF(Q67=0,0,VLOOKUP(Q67,FAC_TOTALS_APTA!$A$4:$BR$126,$L75,FALSE))</f>
        <v>#N/A</v>
      </c>
      <c r="R75" s="88" t="e">
        <f>IF(R67=0,0,VLOOKUP(R67,FAC_TOTALS_APTA!$A$4:$BR$126,$L75,FALSE))</f>
        <v>#N/A</v>
      </c>
      <c r="S75" s="88">
        <f>IF(S67=0,0,VLOOKUP(S67,FAC_TOTALS_APTA!$A$4:$BR$126,$L75,FALSE))</f>
        <v>0</v>
      </c>
      <c r="T75" s="88">
        <f>IF(T67=0,0,VLOOKUP(T67,FAC_TOTALS_APTA!$A$4:$BR$126,$L75,FALSE))</f>
        <v>0</v>
      </c>
      <c r="U75" s="88">
        <f>IF(U67=0,0,VLOOKUP(U67,FAC_TOTALS_APTA!$A$4:$BR$126,$L75,FALSE))</f>
        <v>0</v>
      </c>
      <c r="V75" s="88">
        <f>IF(V67=0,0,VLOOKUP(V67,FAC_TOTALS_APTA!$A$4:$BR$126,$L75,FALSE))</f>
        <v>0</v>
      </c>
      <c r="W75" s="88">
        <f>IF(W67=0,0,VLOOKUP(W67,FAC_TOTALS_APTA!$A$4:$BR$126,$L75,FALSE))</f>
        <v>0</v>
      </c>
      <c r="X75" s="88">
        <f>IF(X67=0,0,VLOOKUP(X67,FAC_TOTALS_APTA!$A$4:$BR$126,$L75,FALSE))</f>
        <v>0</v>
      </c>
      <c r="Y75" s="88">
        <f>IF(Y67=0,0,VLOOKUP(Y67,FAC_TOTALS_APTA!$A$4:$BR$126,$L75,FALSE))</f>
        <v>0</v>
      </c>
      <c r="Z75" s="88">
        <f>IF(Z67=0,0,VLOOKUP(Z67,FAC_TOTALS_APTA!$A$4:$BR$126,$L75,FALSE))</f>
        <v>0</v>
      </c>
      <c r="AA75" s="88">
        <f>IF(AA67=0,0,VLOOKUP(AA67,FAC_TOTALS_APTA!$A$4:$BR$126,$L75,FALSE))</f>
        <v>0</v>
      </c>
      <c r="AB75" s="88">
        <f>IF(AB67=0,0,VLOOKUP(AB67,FAC_TOTALS_APTA!$A$4:$BR$126,$L75,FALSE))</f>
        <v>0</v>
      </c>
      <c r="AC75" s="92" t="e">
        <f t="shared" si="25"/>
        <v>#N/A</v>
      </c>
      <c r="AD75" s="93" t="e">
        <f>AC75/G83</f>
        <v>#N/A</v>
      </c>
    </row>
    <row r="76" spans="2:33" x14ac:dyDescent="0.25">
      <c r="B76" s="116" t="s">
        <v>46</v>
      </c>
      <c r="C76" s="117" t="s">
        <v>21</v>
      </c>
      <c r="D76" s="105" t="s">
        <v>14</v>
      </c>
      <c r="E76" s="89"/>
      <c r="F76" s="77">
        <f>MATCH($D76,FAC_TOTALS_APTA!$A$2:$BR$2,)</f>
        <v>20</v>
      </c>
      <c r="G76" s="94" t="e">
        <f>VLOOKUP(G67,FAC_TOTALS_APTA!$A$4:$BR$126,$F76,FALSE)</f>
        <v>#N/A</v>
      </c>
      <c r="H76" s="94" t="e">
        <f>VLOOKUP(H67,FAC_TOTALS_APTA!$A$4:$BR$126,$F76,FALSE)</f>
        <v>#N/A</v>
      </c>
      <c r="I76" s="90" t="str">
        <f t="shared" si="22"/>
        <v>-</v>
      </c>
      <c r="J76" s="91" t="str">
        <f t="shared" si="23"/>
        <v>_log</v>
      </c>
      <c r="K76" s="91" t="str">
        <f t="shared" si="24"/>
        <v>TOTAL_MED_INC_INDIV_2018_log_FAC</v>
      </c>
      <c r="L76" s="77">
        <f>MATCH($K76,FAC_TOTALS_APTA!$A$2:$BP$2,)</f>
        <v>39</v>
      </c>
      <c r="M76" s="88" t="e">
        <f>IF(M67=0,0,VLOOKUP(M67,FAC_TOTALS_APTA!$A$4:$BR$126,$L76,FALSE))</f>
        <v>#N/A</v>
      </c>
      <c r="N76" s="88" t="e">
        <f>IF(N67=0,0,VLOOKUP(N67,FAC_TOTALS_APTA!$A$4:$BR$126,$L76,FALSE))</f>
        <v>#N/A</v>
      </c>
      <c r="O76" s="88" t="e">
        <f>IF(O67=0,0,VLOOKUP(O67,FAC_TOTALS_APTA!$A$4:$BR$126,$L76,FALSE))</f>
        <v>#N/A</v>
      </c>
      <c r="P76" s="88" t="e">
        <f>IF(P67=0,0,VLOOKUP(P67,FAC_TOTALS_APTA!$A$4:$BR$126,$L76,FALSE))</f>
        <v>#N/A</v>
      </c>
      <c r="Q76" s="88" t="e">
        <f>IF(Q67=0,0,VLOOKUP(Q67,FAC_TOTALS_APTA!$A$4:$BR$126,$L76,FALSE))</f>
        <v>#N/A</v>
      </c>
      <c r="R76" s="88" t="e">
        <f>IF(R67=0,0,VLOOKUP(R67,FAC_TOTALS_APTA!$A$4:$BR$126,$L76,FALSE))</f>
        <v>#N/A</v>
      </c>
      <c r="S76" s="88">
        <f>IF(S67=0,0,VLOOKUP(S67,FAC_TOTALS_APTA!$A$4:$BR$126,$L76,FALSE))</f>
        <v>0</v>
      </c>
      <c r="T76" s="88">
        <f>IF(T67=0,0,VLOOKUP(T67,FAC_TOTALS_APTA!$A$4:$BR$126,$L76,FALSE))</f>
        <v>0</v>
      </c>
      <c r="U76" s="88">
        <f>IF(U67=0,0,VLOOKUP(U67,FAC_TOTALS_APTA!$A$4:$BR$126,$L76,FALSE))</f>
        <v>0</v>
      </c>
      <c r="V76" s="88">
        <f>IF(V67=0,0,VLOOKUP(V67,FAC_TOTALS_APTA!$A$4:$BR$126,$L76,FALSE))</f>
        <v>0</v>
      </c>
      <c r="W76" s="88">
        <f>IF(W67=0,0,VLOOKUP(W67,FAC_TOTALS_APTA!$A$4:$BR$126,$L76,FALSE))</f>
        <v>0</v>
      </c>
      <c r="X76" s="88">
        <f>IF(X67=0,0,VLOOKUP(X67,FAC_TOTALS_APTA!$A$4:$BR$126,$L76,FALSE))</f>
        <v>0</v>
      </c>
      <c r="Y76" s="88">
        <f>IF(Y67=0,0,VLOOKUP(Y67,FAC_TOTALS_APTA!$A$4:$BR$126,$L76,FALSE))</f>
        <v>0</v>
      </c>
      <c r="Z76" s="88">
        <f>IF(Z67=0,0,VLOOKUP(Z67,FAC_TOTALS_APTA!$A$4:$BR$126,$L76,FALSE))</f>
        <v>0</v>
      </c>
      <c r="AA76" s="88">
        <f>IF(AA67=0,0,VLOOKUP(AA67,FAC_TOTALS_APTA!$A$4:$BR$126,$L76,FALSE))</f>
        <v>0</v>
      </c>
      <c r="AB76" s="88">
        <f>IF(AB67=0,0,VLOOKUP(AB67,FAC_TOTALS_APTA!$A$4:$BR$126,$L76,FALSE))</f>
        <v>0</v>
      </c>
      <c r="AC76" s="92" t="e">
        <f t="shared" si="25"/>
        <v>#N/A</v>
      </c>
      <c r="AD76" s="93" t="e">
        <f>AC76/G83</f>
        <v>#N/A</v>
      </c>
    </row>
    <row r="77" spans="2:33" x14ac:dyDescent="0.25">
      <c r="B77" s="116" t="s">
        <v>62</v>
      </c>
      <c r="C77" s="117"/>
      <c r="D77" s="105" t="s">
        <v>9</v>
      </c>
      <c r="E77" s="89"/>
      <c r="F77" s="77">
        <f>MATCH($D77,FAC_TOTALS_APTA!$A$2:$BR$2,)</f>
        <v>21</v>
      </c>
      <c r="G77" s="88" t="e">
        <f>VLOOKUP(G67,FAC_TOTALS_APTA!$A$4:$BR$126,$F77,FALSE)</f>
        <v>#N/A</v>
      </c>
      <c r="H77" s="88" t="e">
        <f>VLOOKUP(H67,FAC_TOTALS_APTA!$A$4:$BR$126,$F77,FALSE)</f>
        <v>#N/A</v>
      </c>
      <c r="I77" s="90" t="str">
        <f t="shared" si="22"/>
        <v>-</v>
      </c>
      <c r="J77" s="91" t="str">
        <f t="shared" si="23"/>
        <v/>
      </c>
      <c r="K77" s="91" t="str">
        <f t="shared" si="24"/>
        <v>PCT_HH_NO_VEH_FAC</v>
      </c>
      <c r="L77" s="77">
        <f>MATCH($K77,FAC_TOTALS_APTA!$A$2:$BP$2,)</f>
        <v>40</v>
      </c>
      <c r="M77" s="88" t="e">
        <f>IF(M67=0,0,VLOOKUP(M67,FAC_TOTALS_APTA!$A$4:$BR$126,$L77,FALSE))</f>
        <v>#N/A</v>
      </c>
      <c r="N77" s="88" t="e">
        <f>IF(N67=0,0,VLOOKUP(N67,FAC_TOTALS_APTA!$A$4:$BR$126,$L77,FALSE))</f>
        <v>#N/A</v>
      </c>
      <c r="O77" s="88" t="e">
        <f>IF(O67=0,0,VLOOKUP(O67,FAC_TOTALS_APTA!$A$4:$BR$126,$L77,FALSE))</f>
        <v>#N/A</v>
      </c>
      <c r="P77" s="88" t="e">
        <f>IF(P67=0,0,VLOOKUP(P67,FAC_TOTALS_APTA!$A$4:$BR$126,$L77,FALSE))</f>
        <v>#N/A</v>
      </c>
      <c r="Q77" s="88" t="e">
        <f>IF(Q67=0,0,VLOOKUP(Q67,FAC_TOTALS_APTA!$A$4:$BR$126,$L77,FALSE))</f>
        <v>#N/A</v>
      </c>
      <c r="R77" s="88" t="e">
        <f>IF(R67=0,0,VLOOKUP(R67,FAC_TOTALS_APTA!$A$4:$BR$126,$L77,FALSE))</f>
        <v>#N/A</v>
      </c>
      <c r="S77" s="88">
        <f>IF(S67=0,0,VLOOKUP(S67,FAC_TOTALS_APTA!$A$4:$BR$126,$L77,FALSE))</f>
        <v>0</v>
      </c>
      <c r="T77" s="88">
        <f>IF(T67=0,0,VLOOKUP(T67,FAC_TOTALS_APTA!$A$4:$BR$126,$L77,FALSE))</f>
        <v>0</v>
      </c>
      <c r="U77" s="88">
        <f>IF(U67=0,0,VLOOKUP(U67,FAC_TOTALS_APTA!$A$4:$BR$126,$L77,FALSE))</f>
        <v>0</v>
      </c>
      <c r="V77" s="88">
        <f>IF(V67=0,0,VLOOKUP(V67,FAC_TOTALS_APTA!$A$4:$BR$126,$L77,FALSE))</f>
        <v>0</v>
      </c>
      <c r="W77" s="88">
        <f>IF(W67=0,0,VLOOKUP(W67,FAC_TOTALS_APTA!$A$4:$BR$126,$L77,FALSE))</f>
        <v>0</v>
      </c>
      <c r="X77" s="88">
        <f>IF(X67=0,0,VLOOKUP(X67,FAC_TOTALS_APTA!$A$4:$BR$126,$L77,FALSE))</f>
        <v>0</v>
      </c>
      <c r="Y77" s="88">
        <f>IF(Y67=0,0,VLOOKUP(Y67,FAC_TOTALS_APTA!$A$4:$BR$126,$L77,FALSE))</f>
        <v>0</v>
      </c>
      <c r="Z77" s="88">
        <f>IF(Z67=0,0,VLOOKUP(Z67,FAC_TOTALS_APTA!$A$4:$BR$126,$L77,FALSE))</f>
        <v>0</v>
      </c>
      <c r="AA77" s="88">
        <f>IF(AA67=0,0,VLOOKUP(AA67,FAC_TOTALS_APTA!$A$4:$BR$126,$L77,FALSE))</f>
        <v>0</v>
      </c>
      <c r="AB77" s="88">
        <f>IF(AB67=0,0,VLOOKUP(AB67,FAC_TOTALS_APTA!$A$4:$BR$126,$L77,FALSE))</f>
        <v>0</v>
      </c>
      <c r="AC77" s="92" t="e">
        <f t="shared" si="25"/>
        <v>#N/A</v>
      </c>
      <c r="AD77" s="93" t="e">
        <f>AC77/G83</f>
        <v>#N/A</v>
      </c>
    </row>
    <row r="78" spans="2:33" x14ac:dyDescent="0.25">
      <c r="B78" s="116" t="s">
        <v>47</v>
      </c>
      <c r="C78" s="117"/>
      <c r="D78" s="105" t="s">
        <v>28</v>
      </c>
      <c r="E78" s="89"/>
      <c r="F78" s="77">
        <f>MATCH($D78,FAC_TOTALS_APTA!$A$2:$BR$2,)</f>
        <v>22</v>
      </c>
      <c r="G78" s="95" t="e">
        <f>VLOOKUP(G67,FAC_TOTALS_APTA!$A$4:$BR$126,$F78,FALSE)</f>
        <v>#N/A</v>
      </c>
      <c r="H78" s="95" t="e">
        <f>VLOOKUP(H67,FAC_TOTALS_APTA!$A$4:$BR$126,$F78,FALSE)</f>
        <v>#N/A</v>
      </c>
      <c r="I78" s="90" t="str">
        <f t="shared" si="22"/>
        <v>-</v>
      </c>
      <c r="J78" s="91" t="str">
        <f t="shared" si="23"/>
        <v/>
      </c>
      <c r="K78" s="91" t="str">
        <f t="shared" si="24"/>
        <v>JTW_HOME_PCT_FAC</v>
      </c>
      <c r="L78" s="77">
        <f>MATCH($K78,FAC_TOTALS_APTA!$A$2:$BP$2,)</f>
        <v>41</v>
      </c>
      <c r="M78" s="88" t="e">
        <f>IF(M67=0,0,VLOOKUP(M67,FAC_TOTALS_APTA!$A$4:$BR$126,$L78,FALSE))</f>
        <v>#N/A</v>
      </c>
      <c r="N78" s="88" t="e">
        <f>IF(N67=0,0,VLOOKUP(N67,FAC_TOTALS_APTA!$A$4:$BR$126,$L78,FALSE))</f>
        <v>#N/A</v>
      </c>
      <c r="O78" s="88" t="e">
        <f>IF(O67=0,0,VLOOKUP(O67,FAC_TOTALS_APTA!$A$4:$BR$126,$L78,FALSE))</f>
        <v>#N/A</v>
      </c>
      <c r="P78" s="88" t="e">
        <f>IF(P67=0,0,VLOOKUP(P67,FAC_TOTALS_APTA!$A$4:$BR$126,$L78,FALSE))</f>
        <v>#N/A</v>
      </c>
      <c r="Q78" s="88" t="e">
        <f>IF(Q67=0,0,VLOOKUP(Q67,FAC_TOTALS_APTA!$A$4:$BR$126,$L78,FALSE))</f>
        <v>#N/A</v>
      </c>
      <c r="R78" s="88" t="e">
        <f>IF(R67=0,0,VLOOKUP(R67,FAC_TOTALS_APTA!$A$4:$BR$126,$L78,FALSE))</f>
        <v>#N/A</v>
      </c>
      <c r="S78" s="88">
        <f>IF(S67=0,0,VLOOKUP(S67,FAC_TOTALS_APTA!$A$4:$BR$126,$L78,FALSE))</f>
        <v>0</v>
      </c>
      <c r="T78" s="88">
        <f>IF(T67=0,0,VLOOKUP(T67,FAC_TOTALS_APTA!$A$4:$BR$126,$L78,FALSE))</f>
        <v>0</v>
      </c>
      <c r="U78" s="88">
        <f>IF(U67=0,0,VLOOKUP(U67,FAC_TOTALS_APTA!$A$4:$BR$126,$L78,FALSE))</f>
        <v>0</v>
      </c>
      <c r="V78" s="88">
        <f>IF(V67=0,0,VLOOKUP(V67,FAC_TOTALS_APTA!$A$4:$BR$126,$L78,FALSE))</f>
        <v>0</v>
      </c>
      <c r="W78" s="88">
        <f>IF(W67=0,0,VLOOKUP(W67,FAC_TOTALS_APTA!$A$4:$BR$126,$L78,FALSE))</f>
        <v>0</v>
      </c>
      <c r="X78" s="88">
        <f>IF(X67=0,0,VLOOKUP(X67,FAC_TOTALS_APTA!$A$4:$BR$126,$L78,FALSE))</f>
        <v>0</v>
      </c>
      <c r="Y78" s="88">
        <f>IF(Y67=0,0,VLOOKUP(Y67,FAC_TOTALS_APTA!$A$4:$BR$126,$L78,FALSE))</f>
        <v>0</v>
      </c>
      <c r="Z78" s="88">
        <f>IF(Z67=0,0,VLOOKUP(Z67,FAC_TOTALS_APTA!$A$4:$BR$126,$L78,FALSE))</f>
        <v>0</v>
      </c>
      <c r="AA78" s="88">
        <f>IF(AA67=0,0,VLOOKUP(AA67,FAC_TOTALS_APTA!$A$4:$BR$126,$L78,FALSE))</f>
        <v>0</v>
      </c>
      <c r="AB78" s="88">
        <f>IF(AB67=0,0,VLOOKUP(AB67,FAC_TOTALS_APTA!$A$4:$BR$126,$L78,FALSE))</f>
        <v>0</v>
      </c>
      <c r="AC78" s="92" t="e">
        <f t="shared" si="25"/>
        <v>#N/A</v>
      </c>
      <c r="AD78" s="93" t="e">
        <f>AC78/G83</f>
        <v>#N/A</v>
      </c>
    </row>
    <row r="79" spans="2:33" x14ac:dyDescent="0.25">
      <c r="B79" s="116" t="s">
        <v>63</v>
      </c>
      <c r="C79" s="117"/>
      <c r="D79" s="127" t="s">
        <v>69</v>
      </c>
      <c r="E79" s="89"/>
      <c r="F79" s="77">
        <f>MATCH($D79,FAC_TOTALS_APTA!$A$2:$BR$2,)</f>
        <v>28</v>
      </c>
      <c r="G79" s="95" t="e">
        <f>VLOOKUP(G67,FAC_TOTALS_APTA!$A$4:$BR$126,$F79,FALSE)</f>
        <v>#N/A</v>
      </c>
      <c r="H79" s="95" t="e">
        <f>VLOOKUP(H67,FAC_TOTALS_APTA!$A$4:$BR$126,$F79,FALSE)</f>
        <v>#N/A</v>
      </c>
      <c r="I79" s="90" t="str">
        <f t="shared" si="22"/>
        <v>-</v>
      </c>
      <c r="J79" s="91"/>
      <c r="K79" s="91" t="str">
        <f t="shared" si="24"/>
        <v>YEARS_SINCE_TNC_RAIL_MID_FAC</v>
      </c>
      <c r="L79" s="77">
        <f>MATCH($K79,FAC_TOTALS_APTA!$A$2:$BP$2,)</f>
        <v>47</v>
      </c>
      <c r="M79" s="88" t="e">
        <f>IF(M67=0,0,VLOOKUP(M67,FAC_TOTALS_APTA!$A$4:$BR$126,$L79,FALSE))</f>
        <v>#N/A</v>
      </c>
      <c r="N79" s="88" t="e">
        <f>IF(N67=0,0,VLOOKUP(N67,FAC_TOTALS_APTA!$A$4:$BR$126,$L79,FALSE))</f>
        <v>#N/A</v>
      </c>
      <c r="O79" s="88" t="e">
        <f>IF(O67=0,0,VLOOKUP(O67,FAC_TOTALS_APTA!$A$4:$BR$126,$L79,FALSE))</f>
        <v>#N/A</v>
      </c>
      <c r="P79" s="88" t="e">
        <f>IF(P67=0,0,VLOOKUP(P67,FAC_TOTALS_APTA!$A$4:$BR$126,$L79,FALSE))</f>
        <v>#N/A</v>
      </c>
      <c r="Q79" s="88" t="e">
        <f>IF(Q67=0,0,VLOOKUP(Q67,FAC_TOTALS_APTA!$A$4:$BR$126,$L79,FALSE))</f>
        <v>#N/A</v>
      </c>
      <c r="R79" s="88" t="e">
        <f>IF(R67=0,0,VLOOKUP(R67,FAC_TOTALS_APTA!$A$4:$BR$126,$L79,FALSE))</f>
        <v>#N/A</v>
      </c>
      <c r="S79" s="88">
        <f>IF(S67=0,0,VLOOKUP(S67,FAC_TOTALS_APTA!$A$4:$BR$126,$L79,FALSE))</f>
        <v>0</v>
      </c>
      <c r="T79" s="88">
        <f>IF(T67=0,0,VLOOKUP(T67,FAC_TOTALS_APTA!$A$4:$BR$126,$L79,FALSE))</f>
        <v>0</v>
      </c>
      <c r="U79" s="88">
        <f>IF(U67=0,0,VLOOKUP(U67,FAC_TOTALS_APTA!$A$4:$BR$126,$L79,FALSE))</f>
        <v>0</v>
      </c>
      <c r="V79" s="88">
        <f>IF(V67=0,0,VLOOKUP(V67,FAC_TOTALS_APTA!$A$4:$BR$126,$L79,FALSE))</f>
        <v>0</v>
      </c>
      <c r="W79" s="88">
        <f>IF(W67=0,0,VLOOKUP(W67,FAC_TOTALS_APTA!$A$4:$BR$126,$L79,FALSE))</f>
        <v>0</v>
      </c>
      <c r="X79" s="88">
        <f>IF(X67=0,0,VLOOKUP(X67,FAC_TOTALS_APTA!$A$4:$BR$126,$L79,FALSE))</f>
        <v>0</v>
      </c>
      <c r="Y79" s="88">
        <f>IF(Y67=0,0,VLOOKUP(Y67,FAC_TOTALS_APTA!$A$4:$BR$126,$L79,FALSE))</f>
        <v>0</v>
      </c>
      <c r="Z79" s="88">
        <f>IF(Z67=0,0,VLOOKUP(Z67,FAC_TOTALS_APTA!$A$4:$BR$126,$L79,FALSE))</f>
        <v>0</v>
      </c>
      <c r="AA79" s="88">
        <f>IF(AA67=0,0,VLOOKUP(AA67,FAC_TOTALS_APTA!$A$4:$BR$126,$L79,FALSE))</f>
        <v>0</v>
      </c>
      <c r="AB79" s="88">
        <f>IF(AB67=0,0,VLOOKUP(AB67,FAC_TOTALS_APTA!$A$4:$BR$126,$L79,FALSE))</f>
        <v>0</v>
      </c>
      <c r="AC79" s="92" t="e">
        <f t="shared" si="25"/>
        <v>#N/A</v>
      </c>
      <c r="AD79" s="93" t="e">
        <f>AC79/G83</f>
        <v>#N/A</v>
      </c>
      <c r="AG79" s="54"/>
    </row>
    <row r="80" spans="2:33" x14ac:dyDescent="0.25">
      <c r="B80" s="116" t="s">
        <v>64</v>
      </c>
      <c r="C80" s="117"/>
      <c r="D80" s="105" t="s">
        <v>43</v>
      </c>
      <c r="E80" s="89"/>
      <c r="F80" s="77">
        <f>MATCH($D80,FAC_TOTALS_APTA!$A$2:$BR$2,)</f>
        <v>29</v>
      </c>
      <c r="G80" s="95" t="e">
        <f>VLOOKUP(G67,FAC_TOTALS_APTA!$A$4:$BR$126,$F80,FALSE)</f>
        <v>#N/A</v>
      </c>
      <c r="H80" s="95" t="e">
        <f>VLOOKUP(H67,FAC_TOTALS_APTA!$A$4:$BR$126,$F80,FALSE)</f>
        <v>#N/A</v>
      </c>
      <c r="I80" s="90" t="str">
        <f t="shared" si="22"/>
        <v>-</v>
      </c>
      <c r="J80" s="91" t="str">
        <f t="shared" ref="J80:J81" si="26">IF(C80="Log","_log","")</f>
        <v/>
      </c>
      <c r="K80" s="91" t="str">
        <f t="shared" si="24"/>
        <v>BIKE_SHARE_FAC</v>
      </c>
      <c r="L80" s="77">
        <f>MATCH($K80,FAC_TOTALS_APTA!$A$2:$BP$2,)</f>
        <v>48</v>
      </c>
      <c r="M80" s="88" t="e">
        <f>IF(M67=0,0,VLOOKUP(M67,FAC_TOTALS_APTA!$A$4:$BR$126,$L80,FALSE))</f>
        <v>#N/A</v>
      </c>
      <c r="N80" s="88" t="e">
        <f>IF(N67=0,0,VLOOKUP(N67,FAC_TOTALS_APTA!$A$4:$BR$126,$L80,FALSE))</f>
        <v>#N/A</v>
      </c>
      <c r="O80" s="88" t="e">
        <f>IF(O67=0,0,VLOOKUP(O67,FAC_TOTALS_APTA!$A$4:$BR$126,$L80,FALSE))</f>
        <v>#N/A</v>
      </c>
      <c r="P80" s="88" t="e">
        <f>IF(P67=0,0,VLOOKUP(P67,FAC_TOTALS_APTA!$A$4:$BR$126,$L80,FALSE))</f>
        <v>#N/A</v>
      </c>
      <c r="Q80" s="88" t="e">
        <f>IF(Q67=0,0,VLOOKUP(Q67,FAC_TOTALS_APTA!$A$4:$BR$126,$L80,FALSE))</f>
        <v>#N/A</v>
      </c>
      <c r="R80" s="88" t="e">
        <f>IF(R67=0,0,VLOOKUP(R67,FAC_TOTALS_APTA!$A$4:$BR$126,$L80,FALSE))</f>
        <v>#N/A</v>
      </c>
      <c r="S80" s="88">
        <f>IF(S67=0,0,VLOOKUP(S67,FAC_TOTALS_APTA!$A$4:$BR$126,$L80,FALSE))</f>
        <v>0</v>
      </c>
      <c r="T80" s="88">
        <f>IF(T67=0,0,VLOOKUP(T67,FAC_TOTALS_APTA!$A$4:$BR$126,$L80,FALSE))</f>
        <v>0</v>
      </c>
      <c r="U80" s="88">
        <f>IF(U67=0,0,VLOOKUP(U67,FAC_TOTALS_APTA!$A$4:$BR$126,$L80,FALSE))</f>
        <v>0</v>
      </c>
      <c r="V80" s="88">
        <f>IF(V67=0,0,VLOOKUP(V67,FAC_TOTALS_APTA!$A$4:$BR$126,$L80,FALSE))</f>
        <v>0</v>
      </c>
      <c r="W80" s="88">
        <f>IF(W67=0,0,VLOOKUP(W67,FAC_TOTALS_APTA!$A$4:$BR$126,$L80,FALSE))</f>
        <v>0</v>
      </c>
      <c r="X80" s="88">
        <f>IF(X67=0,0,VLOOKUP(X67,FAC_TOTALS_APTA!$A$4:$BR$126,$L80,FALSE))</f>
        <v>0</v>
      </c>
      <c r="Y80" s="88">
        <f>IF(Y67=0,0,VLOOKUP(Y67,FAC_TOTALS_APTA!$A$4:$BR$126,$L80,FALSE))</f>
        <v>0</v>
      </c>
      <c r="Z80" s="88">
        <f>IF(Z67=0,0,VLOOKUP(Z67,FAC_TOTALS_APTA!$A$4:$BR$126,$L80,FALSE))</f>
        <v>0</v>
      </c>
      <c r="AA80" s="88">
        <f>IF(AA67=0,0,VLOOKUP(AA67,FAC_TOTALS_APTA!$A$4:$BR$126,$L80,FALSE))</f>
        <v>0</v>
      </c>
      <c r="AB80" s="88">
        <f>IF(AB67=0,0,VLOOKUP(AB67,FAC_TOTALS_APTA!$A$4:$BR$126,$L80,FALSE))</f>
        <v>0</v>
      </c>
      <c r="AC80" s="92" t="e">
        <f t="shared" si="25"/>
        <v>#N/A</v>
      </c>
      <c r="AD80" s="93" t="e">
        <f>AC80/G83</f>
        <v>#N/A</v>
      </c>
      <c r="AG80" s="54"/>
    </row>
    <row r="81" spans="2:33" x14ac:dyDescent="0.25">
      <c r="B81" s="128" t="s">
        <v>65</v>
      </c>
      <c r="C81" s="129"/>
      <c r="D81" s="130" t="s">
        <v>44</v>
      </c>
      <c r="E81" s="96"/>
      <c r="F81" s="87">
        <f>MATCH($D81,FAC_TOTALS_APTA!$A$2:$BR$2,)</f>
        <v>30</v>
      </c>
      <c r="G81" s="97" t="e">
        <f>VLOOKUP(G67,FAC_TOTALS_APTA!$A$4:$BR$126,$F81,FALSE)</f>
        <v>#N/A</v>
      </c>
      <c r="H81" s="97" t="e">
        <f>VLOOKUP(H67,FAC_TOTALS_APTA!$A$4:$BR$126,$F81,FALSE)</f>
        <v>#N/A</v>
      </c>
      <c r="I81" s="98" t="str">
        <f t="shared" si="22"/>
        <v>-</v>
      </c>
      <c r="J81" s="99" t="str">
        <f t="shared" si="26"/>
        <v/>
      </c>
      <c r="K81" s="99" t="str">
        <f t="shared" si="24"/>
        <v>scooter_flag_FAC</v>
      </c>
      <c r="L81" s="87">
        <f>MATCH($K81,FAC_TOTALS_APTA!$A$2:$BP$2,)</f>
        <v>49</v>
      </c>
      <c r="M81" s="100" t="e">
        <f>IF(M67=0,0,VLOOKUP(M67,FAC_TOTALS_APTA!$A$4:$BR$126,$L81,FALSE))</f>
        <v>#N/A</v>
      </c>
      <c r="N81" s="100" t="e">
        <f>IF(N67=0,0,VLOOKUP(N67,FAC_TOTALS_APTA!$A$4:$BR$126,$L81,FALSE))</f>
        <v>#N/A</v>
      </c>
      <c r="O81" s="100" t="e">
        <f>IF(O67=0,0,VLOOKUP(O67,FAC_TOTALS_APTA!$A$4:$BR$126,$L81,FALSE))</f>
        <v>#N/A</v>
      </c>
      <c r="P81" s="100" t="e">
        <f>IF(P67=0,0,VLOOKUP(P67,FAC_TOTALS_APTA!$A$4:$BR$126,$L81,FALSE))</f>
        <v>#N/A</v>
      </c>
      <c r="Q81" s="100" t="e">
        <f>IF(Q67=0,0,VLOOKUP(Q67,FAC_TOTALS_APTA!$A$4:$BR$126,$L81,FALSE))</f>
        <v>#N/A</v>
      </c>
      <c r="R81" s="100" t="e">
        <f>IF(R67=0,0,VLOOKUP(R67,FAC_TOTALS_APTA!$A$4:$BR$126,$L81,FALSE))</f>
        <v>#N/A</v>
      </c>
      <c r="S81" s="100">
        <f>IF(S67=0,0,VLOOKUP(S67,FAC_TOTALS_APTA!$A$4:$BR$126,$L81,FALSE))</f>
        <v>0</v>
      </c>
      <c r="T81" s="100">
        <f>IF(T67=0,0,VLOOKUP(T67,FAC_TOTALS_APTA!$A$4:$BR$126,$L81,FALSE))</f>
        <v>0</v>
      </c>
      <c r="U81" s="100">
        <f>IF(U67=0,0,VLOOKUP(U67,FAC_TOTALS_APTA!$A$4:$BR$126,$L81,FALSE))</f>
        <v>0</v>
      </c>
      <c r="V81" s="100">
        <f>IF(V67=0,0,VLOOKUP(V67,FAC_TOTALS_APTA!$A$4:$BR$126,$L81,FALSE))</f>
        <v>0</v>
      </c>
      <c r="W81" s="100">
        <f>IF(W67=0,0,VLOOKUP(W67,FAC_TOTALS_APTA!$A$4:$BR$126,$L81,FALSE))</f>
        <v>0</v>
      </c>
      <c r="X81" s="100">
        <f>IF(X67=0,0,VLOOKUP(X67,FAC_TOTALS_APTA!$A$4:$BR$126,$L81,FALSE))</f>
        <v>0</v>
      </c>
      <c r="Y81" s="100">
        <f>IF(Y67=0,0,VLOOKUP(Y67,FAC_TOTALS_APTA!$A$4:$BR$126,$L81,FALSE))</f>
        <v>0</v>
      </c>
      <c r="Z81" s="100">
        <f>IF(Z67=0,0,VLOOKUP(Z67,FAC_TOTALS_APTA!$A$4:$BR$126,$L81,FALSE))</f>
        <v>0</v>
      </c>
      <c r="AA81" s="100">
        <f>IF(AA67=0,0,VLOOKUP(AA67,FAC_TOTALS_APTA!$A$4:$BR$126,$L81,FALSE))</f>
        <v>0</v>
      </c>
      <c r="AB81" s="100">
        <f>IF(AB67=0,0,VLOOKUP(AB67,FAC_TOTALS_APTA!$A$4:$BR$126,$L81,FALSE))</f>
        <v>0</v>
      </c>
      <c r="AC81" s="101" t="e">
        <f t="shared" si="25"/>
        <v>#N/A</v>
      </c>
      <c r="AD81" s="102" t="e">
        <f>AC81/G83</f>
        <v>#N/A</v>
      </c>
      <c r="AG81" s="54"/>
    </row>
    <row r="82" spans="2:33" x14ac:dyDescent="0.25">
      <c r="B82" s="42" t="s">
        <v>53</v>
      </c>
      <c r="C82" s="43"/>
      <c r="D82" s="42" t="s">
        <v>45</v>
      </c>
      <c r="E82" s="44"/>
      <c r="F82" s="45"/>
      <c r="G82" s="46"/>
      <c r="H82" s="46"/>
      <c r="I82" s="47"/>
      <c r="J82" s="48"/>
      <c r="K82" s="48" t="str">
        <f t="shared" ref="K82" si="27">CONCATENATE(D82,J82,"_FAC")</f>
        <v>New_Reporter_FAC</v>
      </c>
      <c r="L82" s="45">
        <f>MATCH($K82,FAC_TOTALS_APTA!$A$2:$BP$2,)</f>
        <v>53</v>
      </c>
      <c r="M82" s="46" t="e">
        <f>IF(M67=0,0,VLOOKUP(M67,FAC_TOTALS_APTA!$A$4:$BR$126,$L82,FALSE))</f>
        <v>#N/A</v>
      </c>
      <c r="N82" s="46" t="e">
        <f>IF(N67=0,0,VLOOKUP(N67,FAC_TOTALS_APTA!$A$4:$BR$126,$L82,FALSE))</f>
        <v>#N/A</v>
      </c>
      <c r="O82" s="46" t="e">
        <f>IF(O67=0,0,VLOOKUP(O67,FAC_TOTALS_APTA!$A$4:$BR$126,$L82,FALSE))</f>
        <v>#N/A</v>
      </c>
      <c r="P82" s="46" t="e">
        <f>IF(P67=0,0,VLOOKUP(P67,FAC_TOTALS_APTA!$A$4:$BR$126,$L82,FALSE))</f>
        <v>#N/A</v>
      </c>
      <c r="Q82" s="46" t="e">
        <f>IF(Q67=0,0,VLOOKUP(Q67,FAC_TOTALS_APTA!$A$4:$BR$126,$L82,FALSE))</f>
        <v>#N/A</v>
      </c>
      <c r="R82" s="46" t="e">
        <f>IF(R67=0,0,VLOOKUP(R67,FAC_TOTALS_APTA!$A$4:$BR$126,$L82,FALSE))</f>
        <v>#N/A</v>
      </c>
      <c r="S82" s="46">
        <f>IF(S67=0,0,VLOOKUP(S67,FAC_TOTALS_APTA!$A$4:$BR$126,$L82,FALSE))</f>
        <v>0</v>
      </c>
      <c r="T82" s="46">
        <f>IF(T67=0,0,VLOOKUP(T67,FAC_TOTALS_APTA!$A$4:$BR$126,$L82,FALSE))</f>
        <v>0</v>
      </c>
      <c r="U82" s="46">
        <f>IF(U67=0,0,VLOOKUP(U67,FAC_TOTALS_APTA!$A$4:$BR$126,$L82,FALSE))</f>
        <v>0</v>
      </c>
      <c r="V82" s="46">
        <f>IF(V67=0,0,VLOOKUP(V67,FAC_TOTALS_APTA!$A$4:$BR$126,$L82,FALSE))</f>
        <v>0</v>
      </c>
      <c r="W82" s="46">
        <f>IF(W67=0,0,VLOOKUP(W67,FAC_TOTALS_APTA!$A$4:$BR$126,$L82,FALSE))</f>
        <v>0</v>
      </c>
      <c r="X82" s="46">
        <f>IF(X67=0,0,VLOOKUP(X67,FAC_TOTALS_APTA!$A$4:$BR$126,$L82,FALSE))</f>
        <v>0</v>
      </c>
      <c r="Y82" s="46">
        <f>IF(Y67=0,0,VLOOKUP(Y67,FAC_TOTALS_APTA!$A$4:$BR$126,$L82,FALSE))</f>
        <v>0</v>
      </c>
      <c r="Z82" s="46">
        <f>IF(Z67=0,0,VLOOKUP(Z67,FAC_TOTALS_APTA!$A$4:$BR$126,$L82,FALSE))</f>
        <v>0</v>
      </c>
      <c r="AA82" s="46">
        <f>IF(AA67=0,0,VLOOKUP(AA67,FAC_TOTALS_APTA!$A$4:$BR$126,$L82,FALSE))</f>
        <v>0</v>
      </c>
      <c r="AB82" s="46">
        <f>IF(AB67=0,0,VLOOKUP(AB67,FAC_TOTALS_APTA!$A$4:$BR$126,$L82,FALSE))</f>
        <v>0</v>
      </c>
      <c r="AC82" s="49" t="e">
        <f>SUM(M82:AB82)</f>
        <v>#N/A</v>
      </c>
      <c r="AD82" s="50" t="e">
        <f>AC82/G84</f>
        <v>#N/A</v>
      </c>
    </row>
    <row r="83" spans="2:33" x14ac:dyDescent="0.25">
      <c r="B83" s="26" t="s">
        <v>66</v>
      </c>
      <c r="C83" s="29"/>
      <c r="D83" s="7" t="s">
        <v>6</v>
      </c>
      <c r="E83" s="56"/>
      <c r="F83" s="7">
        <f>MATCH($D83,FAC_TOTALS_APTA!$A$2:$BP$2,)</f>
        <v>10</v>
      </c>
      <c r="G83" s="111" t="e">
        <f>VLOOKUP(G67,FAC_TOTALS_APTA!$A$4:$BR$126,$F83,FALSE)</f>
        <v>#N/A</v>
      </c>
      <c r="H83" s="111" t="e">
        <f>VLOOKUP(H67,FAC_TOTALS_APTA!$A$4:$BP$126,$F83,FALSE)</f>
        <v>#N/A</v>
      </c>
      <c r="I83" s="113" t="e">
        <f t="shared" ref="I83" si="28">H83/G83-1</f>
        <v>#N/A</v>
      </c>
      <c r="J83" s="32"/>
      <c r="K83" s="32"/>
      <c r="L83" s="7"/>
      <c r="M83" s="30" t="e">
        <f t="shared" ref="M83:AB83" si="29">SUM(M69:M76)</f>
        <v>#N/A</v>
      </c>
      <c r="N83" s="30" t="e">
        <f t="shared" si="29"/>
        <v>#N/A</v>
      </c>
      <c r="O83" s="30" t="e">
        <f t="shared" si="29"/>
        <v>#N/A</v>
      </c>
      <c r="P83" s="30" t="e">
        <f t="shared" si="29"/>
        <v>#N/A</v>
      </c>
      <c r="Q83" s="30" t="e">
        <f t="shared" si="29"/>
        <v>#N/A</v>
      </c>
      <c r="R83" s="30" t="e">
        <f t="shared" si="29"/>
        <v>#N/A</v>
      </c>
      <c r="S83" s="30">
        <f t="shared" si="29"/>
        <v>0</v>
      </c>
      <c r="T83" s="30">
        <f t="shared" si="29"/>
        <v>0</v>
      </c>
      <c r="U83" s="30">
        <f t="shared" si="29"/>
        <v>0</v>
      </c>
      <c r="V83" s="30">
        <f t="shared" si="29"/>
        <v>0</v>
      </c>
      <c r="W83" s="30">
        <f t="shared" si="29"/>
        <v>0</v>
      </c>
      <c r="X83" s="30">
        <f t="shared" si="29"/>
        <v>0</v>
      </c>
      <c r="Y83" s="30">
        <f t="shared" si="29"/>
        <v>0</v>
      </c>
      <c r="Z83" s="30">
        <f t="shared" si="29"/>
        <v>0</v>
      </c>
      <c r="AA83" s="30">
        <f t="shared" si="29"/>
        <v>0</v>
      </c>
      <c r="AB83" s="30">
        <f t="shared" si="29"/>
        <v>0</v>
      </c>
      <c r="AC83" s="33" t="e">
        <f>H83-G83</f>
        <v>#N/A</v>
      </c>
      <c r="AD83" s="34" t="e">
        <f>I83</f>
        <v>#N/A</v>
      </c>
    </row>
    <row r="84" spans="2:33" ht="13.5" thickBot="1" x14ac:dyDescent="0.3">
      <c r="B84" s="10" t="s">
        <v>50</v>
      </c>
      <c r="C84" s="24"/>
      <c r="D84" s="24" t="s">
        <v>4</v>
      </c>
      <c r="E84" s="24"/>
      <c r="F84" s="24">
        <f>MATCH($D84,FAC_TOTALS_APTA!$A$2:$BP$2,)</f>
        <v>8</v>
      </c>
      <c r="G84" s="112" t="e">
        <f>VLOOKUP(G67,FAC_TOTALS_APTA!$A$4:$BP$126,$F84,FALSE)</f>
        <v>#N/A</v>
      </c>
      <c r="H84" s="112" t="e">
        <f>VLOOKUP(H67,FAC_TOTALS_APTA!$A$4:$BP$126,$F84,FALSE)</f>
        <v>#N/A</v>
      </c>
      <c r="I84" s="114" t="e">
        <f t="shared" ref="I84" si="30">H84/G84-1</f>
        <v>#N/A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 t="e">
        <f>H84-G84</f>
        <v>#N/A</v>
      </c>
      <c r="AD84" s="53" t="e">
        <f>I84</f>
        <v>#N/A</v>
      </c>
    </row>
    <row r="85" spans="2:33" ht="14.25" thickTop="1" thickBot="1" x14ac:dyDescent="0.3">
      <c r="B85" s="58" t="s">
        <v>67</v>
      </c>
      <c r="C85" s="59"/>
      <c r="D85" s="59"/>
      <c r="E85" s="60"/>
      <c r="F85" s="59"/>
      <c r="G85" s="59"/>
      <c r="H85" s="59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 t="e">
        <f>AD84-AD83</f>
        <v>#N/A</v>
      </c>
    </row>
    <row r="86" spans="2:33" ht="13.5" thickTop="1" x14ac:dyDescent="0.25"/>
    <row r="87" spans="2:33" s="11" customFormat="1" x14ac:dyDescent="0.25">
      <c r="B87" s="19" t="s">
        <v>25</v>
      </c>
      <c r="E87" s="7"/>
      <c r="I87" s="18"/>
    </row>
    <row r="88" spans="2:33" x14ac:dyDescent="0.25">
      <c r="B88" s="16" t="s">
        <v>16</v>
      </c>
      <c r="C88" s="17" t="s">
        <v>17</v>
      </c>
      <c r="D88" s="11"/>
      <c r="E88" s="7"/>
      <c r="F88" s="11"/>
      <c r="G88" s="11"/>
      <c r="H88" s="11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2:33" x14ac:dyDescent="0.25">
      <c r="B89" s="16"/>
      <c r="C89" s="17"/>
      <c r="D89" s="11"/>
      <c r="E89" s="7"/>
      <c r="F89" s="11"/>
      <c r="G89" s="11"/>
      <c r="H89" s="11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2:33" x14ac:dyDescent="0.25">
      <c r="B90" s="19" t="s">
        <v>15</v>
      </c>
      <c r="C90" s="20">
        <v>1</v>
      </c>
      <c r="D90" s="11"/>
      <c r="E90" s="7"/>
      <c r="F90" s="11"/>
      <c r="G90" s="11"/>
      <c r="H90" s="11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2:33" ht="13.5" thickBot="1" x14ac:dyDescent="0.3">
      <c r="B91" s="21" t="s">
        <v>35</v>
      </c>
      <c r="C91" s="22">
        <v>10</v>
      </c>
      <c r="D91" s="23"/>
      <c r="E91" s="24"/>
      <c r="F91" s="23"/>
      <c r="G91" s="23"/>
      <c r="H91" s="23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2:33" ht="13.5" thickTop="1" x14ac:dyDescent="0.25">
      <c r="B92" s="26"/>
      <c r="C92" s="7"/>
      <c r="D92" s="63"/>
      <c r="E92" s="7"/>
      <c r="F92" s="7"/>
      <c r="G92" s="171" t="s">
        <v>51</v>
      </c>
      <c r="H92" s="171"/>
      <c r="I92" s="171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171" t="s">
        <v>55</v>
      </c>
      <c r="AD92" s="171"/>
    </row>
    <row r="93" spans="2:33" x14ac:dyDescent="0.25">
      <c r="B93" s="9" t="s">
        <v>18</v>
      </c>
      <c r="C93" s="28" t="s">
        <v>19</v>
      </c>
      <c r="D93" s="8" t="s">
        <v>20</v>
      </c>
      <c r="E93" s="8"/>
      <c r="F93" s="8"/>
      <c r="G93" s="28">
        <f>$C$1</f>
        <v>2012</v>
      </c>
      <c r="H93" s="28">
        <f>$C$2</f>
        <v>2018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2:33" hidden="1" x14ac:dyDescent="0.25">
      <c r="B94" s="26"/>
      <c r="C94" s="29"/>
      <c r="D94" s="7"/>
      <c r="E94" s="7"/>
      <c r="F94" s="7"/>
      <c r="G94" s="7"/>
      <c r="H94" s="7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2:33" hidden="1" x14ac:dyDescent="0.25">
      <c r="B95" s="26"/>
      <c r="C95" s="29"/>
      <c r="D95" s="7"/>
      <c r="E95" s="7"/>
      <c r="F95" s="7"/>
      <c r="G95" s="7" t="str">
        <f>CONCATENATE($C90,"_",$C91,"_",G93)</f>
        <v>1_10_2012</v>
      </c>
      <c r="H95" s="7" t="str">
        <f>CONCATENATE($C90,"_",$C91,"_",H93)</f>
        <v>1_10_2018</v>
      </c>
      <c r="I95" s="29"/>
      <c r="J95" s="7"/>
      <c r="K95" s="7"/>
      <c r="L95" s="7"/>
      <c r="M95" s="7" t="str">
        <f>IF($G93+M94&gt;$H93,0,CONCATENATE($C90,"_",$C91,"_",$G93+M94))</f>
        <v>1_10_2013</v>
      </c>
      <c r="N95" s="7" t="str">
        <f t="shared" ref="N95:AB95" si="31">IF($G93+N94&gt;$H93,0,CONCATENATE($C90,"_",$C91,"_",$G93+N94))</f>
        <v>1_10_2014</v>
      </c>
      <c r="O95" s="7" t="str">
        <f t="shared" si="31"/>
        <v>1_10_2015</v>
      </c>
      <c r="P95" s="7" t="str">
        <f t="shared" si="31"/>
        <v>1_10_2016</v>
      </c>
      <c r="Q95" s="7" t="str">
        <f t="shared" si="31"/>
        <v>1_10_2017</v>
      </c>
      <c r="R95" s="7" t="str">
        <f t="shared" si="31"/>
        <v>1_10_2018</v>
      </c>
      <c r="S95" s="7">
        <f t="shared" si="31"/>
        <v>0</v>
      </c>
      <c r="T95" s="7">
        <f t="shared" si="31"/>
        <v>0</v>
      </c>
      <c r="U95" s="7">
        <f t="shared" si="31"/>
        <v>0</v>
      </c>
      <c r="V95" s="7">
        <f t="shared" si="31"/>
        <v>0</v>
      </c>
      <c r="W95" s="7">
        <f t="shared" si="31"/>
        <v>0</v>
      </c>
      <c r="X95" s="7">
        <f t="shared" si="31"/>
        <v>0</v>
      </c>
      <c r="Y95" s="7">
        <f t="shared" si="31"/>
        <v>0</v>
      </c>
      <c r="Z95" s="7">
        <f t="shared" si="31"/>
        <v>0</v>
      </c>
      <c r="AA95" s="7">
        <f t="shared" si="31"/>
        <v>0</v>
      </c>
      <c r="AB95" s="7">
        <f t="shared" si="31"/>
        <v>0</v>
      </c>
      <c r="AC95" s="7"/>
      <c r="AD95" s="7"/>
    </row>
    <row r="96" spans="2:33" hidden="1" x14ac:dyDescent="0.25">
      <c r="B96" s="26"/>
      <c r="C96" s="29"/>
      <c r="D96" s="7"/>
      <c r="E96" s="7"/>
      <c r="F96" s="7" t="s">
        <v>23</v>
      </c>
      <c r="G96" s="30"/>
      <c r="H96" s="30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116" t="s">
        <v>31</v>
      </c>
      <c r="C97" s="117" t="s">
        <v>21</v>
      </c>
      <c r="D97" s="105" t="s">
        <v>94</v>
      </c>
      <c r="E97" s="56"/>
      <c r="F97" s="7">
        <f>MATCH($D97,FAC_TOTALS_APTA!$A$2:$BR$2,)</f>
        <v>12</v>
      </c>
      <c r="G97" s="30">
        <f>VLOOKUP(G95,FAC_TOTALS_APTA!$A$4:$BR$126,$F97,FALSE)</f>
        <v>542311539</v>
      </c>
      <c r="H97" s="30">
        <f>VLOOKUP(H95,FAC_TOTALS_APTA!$A$4:$BR$126,$F97,FALSE)</f>
        <v>560645668</v>
      </c>
      <c r="I97" s="31">
        <f>IFERROR(H97/G97-1,"-")</f>
        <v>3.3807373956687981E-2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MATCH($K97,FAC_TOTALS_APTA!$A$2:$BP$2,)</f>
        <v>31</v>
      </c>
      <c r="M97" s="30">
        <f>IF(M95=0,0,VLOOKUP(M95,FAC_TOTALS_APTA!$A$4:$BR$126,$L97,FALSE))</f>
        <v>42608134.290554203</v>
      </c>
      <c r="N97" s="30">
        <f>IF(N95=0,0,VLOOKUP(N95,FAC_TOTALS_APTA!$A$4:$BR$126,$L97,FALSE))</f>
        <v>24705019.206552699</v>
      </c>
      <c r="O97" s="30">
        <f>IF(O95=0,0,VLOOKUP(O95,FAC_TOTALS_APTA!$A$4:$BR$126,$L97,FALSE))</f>
        <v>4364302.9257701105</v>
      </c>
      <c r="P97" s="30">
        <f>IF(P95=0,0,VLOOKUP(P95,FAC_TOTALS_APTA!$A$4:$BR$126,$L97,FALSE))</f>
        <v>-1852141.26605</v>
      </c>
      <c r="Q97" s="30">
        <f>IF(Q95=0,0,VLOOKUP(Q95,FAC_TOTALS_APTA!$A$4:$BR$126,$L97,FALSE))</f>
        <v>11548022.1210167</v>
      </c>
      <c r="R97" s="30">
        <f>IF(R95=0,0,VLOOKUP(R95,FAC_TOTALS_APTA!$A$4:$BR$126,$L97,FALSE))</f>
        <v>-16509908.5801215</v>
      </c>
      <c r="S97" s="30">
        <f>IF(S95=0,0,VLOOKUP(S95,FAC_TOTALS_APTA!$A$4:$BR$126,$L97,FALSE))</f>
        <v>0</v>
      </c>
      <c r="T97" s="30">
        <f>IF(T95=0,0,VLOOKUP(T95,FAC_TOTALS_APTA!$A$4:$BR$126,$L97,FALSE))</f>
        <v>0</v>
      </c>
      <c r="U97" s="30">
        <f>IF(U95=0,0,VLOOKUP(U95,FAC_TOTALS_APTA!$A$4:$BR$126,$L97,FALSE))</f>
        <v>0</v>
      </c>
      <c r="V97" s="30">
        <f>IF(V95=0,0,VLOOKUP(V95,FAC_TOTALS_APTA!$A$4:$BR$126,$L97,FALSE))</f>
        <v>0</v>
      </c>
      <c r="W97" s="30">
        <f>IF(W95=0,0,VLOOKUP(W95,FAC_TOTALS_APTA!$A$4:$BR$126,$L97,FALSE))</f>
        <v>0</v>
      </c>
      <c r="X97" s="30">
        <f>IF(X95=0,0,VLOOKUP(X95,FAC_TOTALS_APTA!$A$4:$BR$126,$L97,FALSE))</f>
        <v>0</v>
      </c>
      <c r="Y97" s="30">
        <f>IF(Y95=0,0,VLOOKUP(Y95,FAC_TOTALS_APTA!$A$4:$BR$126,$L97,FALSE))</f>
        <v>0</v>
      </c>
      <c r="Z97" s="30">
        <f>IF(Z95=0,0,VLOOKUP(Z95,FAC_TOTALS_APTA!$A$4:$BR$126,$L97,FALSE))</f>
        <v>0</v>
      </c>
      <c r="AA97" s="30">
        <f>IF(AA95=0,0,VLOOKUP(AA95,FAC_TOTALS_APTA!$A$4:$BR$126,$L97,FALSE))</f>
        <v>0</v>
      </c>
      <c r="AB97" s="30">
        <f>IF(AB95=0,0,VLOOKUP(AB95,FAC_TOTALS_APTA!$A$4:$BR$126,$L97,FALSE))</f>
        <v>0</v>
      </c>
      <c r="AC97" s="33">
        <f>SUM(M97:AB97)</f>
        <v>64863428.697722211</v>
      </c>
      <c r="AD97" s="34">
        <f>AC97/G111</f>
        <v>2.0852638887661812E-2</v>
      </c>
    </row>
    <row r="98" spans="1:31" x14ac:dyDescent="0.25">
      <c r="B98" s="116" t="s">
        <v>52</v>
      </c>
      <c r="C98" s="117" t="s">
        <v>21</v>
      </c>
      <c r="D98" s="105" t="s">
        <v>78</v>
      </c>
      <c r="E98" s="56"/>
      <c r="F98" s="7">
        <f>MATCH($D98,FAC_TOTALS_APTA!$A$2:$BR$2,)</f>
        <v>14</v>
      </c>
      <c r="G98" s="55">
        <f>VLOOKUP(G95,FAC_TOTALS_APTA!$A$4:$BR$126,$F98,FALSE)</f>
        <v>1.6964752675200001</v>
      </c>
      <c r="H98" s="55">
        <f>VLOOKUP(H95,FAC_TOTALS_APTA!$A$4:$BR$126,$F98,FALSE)</f>
        <v>1.9555512669999999</v>
      </c>
      <c r="I98" s="31">
        <f t="shared" ref="I98:I109" si="32">IFERROR(H98/G98-1,"-")</f>
        <v>0.15271428027284539</v>
      </c>
      <c r="J98" s="32" t="str">
        <f t="shared" ref="J98:J106" si="33">IF(C98="Log","_log","")</f>
        <v>_log</v>
      </c>
      <c r="K98" s="32" t="str">
        <f t="shared" ref="K98:K109" si="34">CONCATENATE(D98,J98,"_FAC")</f>
        <v>FARE_per_UPT_cleaned_2018_HINY_log_FAC</v>
      </c>
      <c r="L98" s="7">
        <f>MATCH($K98,FAC_TOTALS_APTA!$A$2:$BP$2,)</f>
        <v>33</v>
      </c>
      <c r="M98" s="30">
        <f>IF(M95=0,0,VLOOKUP(M95,FAC_TOTALS_APTA!$A$4:$BR$126,$L98,FALSE))</f>
        <v>-12888820.6009556</v>
      </c>
      <c r="N98" s="30">
        <f>IF(N95=0,0,VLOOKUP(N95,FAC_TOTALS_APTA!$A$4:$BR$126,$L98,FALSE))</f>
        <v>1974856.7244336801</v>
      </c>
      <c r="O98" s="30">
        <f>IF(O95=0,0,VLOOKUP(O95,FAC_TOTALS_APTA!$A$4:$BR$126,$L98,FALSE))</f>
        <v>-29494481.313782401</v>
      </c>
      <c r="P98" s="30">
        <f>IF(P95=0,0,VLOOKUP(P95,FAC_TOTALS_APTA!$A$4:$BR$126,$L98,FALSE))</f>
        <v>-2035817.7117459299</v>
      </c>
      <c r="Q98" s="30">
        <f>IF(Q95=0,0,VLOOKUP(Q95,FAC_TOTALS_APTA!$A$4:$BR$126,$L98,FALSE))</f>
        <v>-820339.25636067195</v>
      </c>
      <c r="R98" s="30">
        <f>IF(R95=0,0,VLOOKUP(R95,FAC_TOTALS_APTA!$A$4:$BR$126,$L98,FALSE))</f>
        <v>-11952545.3789849</v>
      </c>
      <c r="S98" s="30">
        <f>IF(S95=0,0,VLOOKUP(S95,FAC_TOTALS_APTA!$A$4:$BR$126,$L98,FALSE))</f>
        <v>0</v>
      </c>
      <c r="T98" s="30">
        <f>IF(T95=0,0,VLOOKUP(T95,FAC_TOTALS_APTA!$A$4:$BR$126,$L98,FALSE))</f>
        <v>0</v>
      </c>
      <c r="U98" s="30">
        <f>IF(U95=0,0,VLOOKUP(U95,FAC_TOTALS_APTA!$A$4:$BR$126,$L98,FALSE))</f>
        <v>0</v>
      </c>
      <c r="V98" s="30">
        <f>IF(V95=0,0,VLOOKUP(V95,FAC_TOTALS_APTA!$A$4:$BR$126,$L98,FALSE))</f>
        <v>0</v>
      </c>
      <c r="W98" s="30">
        <f>IF(W95=0,0,VLOOKUP(W95,FAC_TOTALS_APTA!$A$4:$BR$126,$L98,FALSE))</f>
        <v>0</v>
      </c>
      <c r="X98" s="30">
        <f>IF(X95=0,0,VLOOKUP(X95,FAC_TOTALS_APTA!$A$4:$BR$126,$L98,FALSE))</f>
        <v>0</v>
      </c>
      <c r="Y98" s="30">
        <f>IF(Y95=0,0,VLOOKUP(Y95,FAC_TOTALS_APTA!$A$4:$BR$126,$L98,FALSE))</f>
        <v>0</v>
      </c>
      <c r="Z98" s="30">
        <f>IF(Z95=0,0,VLOOKUP(Z95,FAC_TOTALS_APTA!$A$4:$BR$126,$L98,FALSE))</f>
        <v>0</v>
      </c>
      <c r="AA98" s="30">
        <f>IF(AA95=0,0,VLOOKUP(AA95,FAC_TOTALS_APTA!$A$4:$BR$126,$L98,FALSE))</f>
        <v>0</v>
      </c>
      <c r="AB98" s="30">
        <f>IF(AB95=0,0,VLOOKUP(AB95,FAC_TOTALS_APTA!$A$4:$BR$126,$L98,FALSE))</f>
        <v>0</v>
      </c>
      <c r="AC98" s="33">
        <f t="shared" ref="AC98:AC109" si="35">SUM(M98:AB98)</f>
        <v>-55217147.537395827</v>
      </c>
      <c r="AD98" s="34">
        <f>AC98/G111</f>
        <v>-1.775150128695701E-2</v>
      </c>
    </row>
    <row r="99" spans="1:31" x14ac:dyDescent="0.25">
      <c r="B99" s="116" t="s">
        <v>90</v>
      </c>
      <c r="C99" s="117"/>
      <c r="D99" s="105" t="s">
        <v>81</v>
      </c>
      <c r="E99" s="119"/>
      <c r="F99" s="105">
        <f>MATCH($D99,FAC_TOTALS_APTA!$A$2:$BR$2,)</f>
        <v>24</v>
      </c>
      <c r="G99" s="118">
        <f>VLOOKUP(G95,FAC_TOTALS_APTA!$A$4:$BR$126,$F99,FALSE)</f>
        <v>0</v>
      </c>
      <c r="H99" s="118">
        <f>VLOOKUP(H95,FAC_TOTALS_APTA!$A$4:$BR$126,$F99,FALSE)</f>
        <v>0</v>
      </c>
      <c r="I99" s="31" t="str">
        <f>IFERROR(H99/G99-1,"-")</f>
        <v>-</v>
      </c>
      <c r="J99" s="121" t="str">
        <f t="shared" si="33"/>
        <v/>
      </c>
      <c r="K99" s="121" t="str">
        <f t="shared" si="34"/>
        <v>RESTRUCTURE_FAC</v>
      </c>
      <c r="L99" s="105">
        <f>MATCH($K99,FAC_TOTALS_APTA!$A$2:$BP$2,)</f>
        <v>43</v>
      </c>
      <c r="M99" s="118">
        <f>IF(M95=0,0,VLOOKUP(M95,FAC_TOTALS_APTA!$A$4:$BR$126,$L99,FALSE))</f>
        <v>0</v>
      </c>
      <c r="N99" s="118">
        <f>IF(N95=0,0,VLOOKUP(N95,FAC_TOTALS_APTA!$A$4:$BR$126,$L99,FALSE))</f>
        <v>0</v>
      </c>
      <c r="O99" s="118">
        <f>IF(O95=0,0,VLOOKUP(O95,FAC_TOTALS_APTA!$A$4:$BR$126,$L99,FALSE))</f>
        <v>0</v>
      </c>
      <c r="P99" s="118">
        <f>IF(P95=0,0,VLOOKUP(P95,FAC_TOTALS_APTA!$A$4:$BR$126,$L99,FALSE))</f>
        <v>0</v>
      </c>
      <c r="Q99" s="118">
        <f>IF(Q95=0,0,VLOOKUP(Q95,FAC_TOTALS_APTA!$A$4:$BR$126,$L99,FALSE))</f>
        <v>0</v>
      </c>
      <c r="R99" s="118">
        <f>IF(R95=0,0,VLOOKUP(R95,FAC_TOTALS_APTA!$A$4:$BR$126,$L99,FALSE))</f>
        <v>0</v>
      </c>
      <c r="S99" s="118">
        <f>IF(S95=0,0,VLOOKUP(S95,FAC_TOTALS_APTA!$A$4:$BR$126,$L99,FALSE))</f>
        <v>0</v>
      </c>
      <c r="T99" s="118">
        <f>IF(T95=0,0,VLOOKUP(T95,FAC_TOTALS_APTA!$A$4:$BR$126,$L99,FALSE))</f>
        <v>0</v>
      </c>
      <c r="U99" s="118">
        <f>IF(U95=0,0,VLOOKUP(U95,FAC_TOTALS_APTA!$A$4:$BR$126,$L99,FALSE))</f>
        <v>0</v>
      </c>
      <c r="V99" s="118">
        <f>IF(V95=0,0,VLOOKUP(V95,FAC_TOTALS_APTA!$A$4:$BR$126,$L99,FALSE))</f>
        <v>0</v>
      </c>
      <c r="W99" s="118">
        <f>IF(W95=0,0,VLOOKUP(W95,FAC_TOTALS_APTA!$A$4:$BR$126,$L99,FALSE))</f>
        <v>0</v>
      </c>
      <c r="X99" s="118">
        <f>IF(X95=0,0,VLOOKUP(X95,FAC_TOTALS_APTA!$A$4:$BR$126,$L99,FALSE))</f>
        <v>0</v>
      </c>
      <c r="Y99" s="118">
        <f>IF(Y95=0,0,VLOOKUP(Y95,FAC_TOTALS_APTA!$A$4:$BR$126,$L99,FALSE))</f>
        <v>0</v>
      </c>
      <c r="Z99" s="118">
        <f>IF(Z95=0,0,VLOOKUP(Z95,FAC_TOTALS_APTA!$A$4:$BR$126,$L99,FALSE))</f>
        <v>0</v>
      </c>
      <c r="AA99" s="118">
        <f>IF(AA95=0,0,VLOOKUP(AA95,FAC_TOTALS_APTA!$A$4:$BR$126,$L99,FALSE))</f>
        <v>0</v>
      </c>
      <c r="AB99" s="118">
        <f>IF(AB95=0,0,VLOOKUP(AB95,FAC_TOTALS_APTA!$A$4:$BR$126,$L99,FALSE))</f>
        <v>0</v>
      </c>
      <c r="AC99" s="122">
        <f t="shared" si="35"/>
        <v>0</v>
      </c>
      <c r="AD99" s="123">
        <f>AC99/G112</f>
        <v>0</v>
      </c>
    </row>
    <row r="100" spans="1:31" x14ac:dyDescent="0.25">
      <c r="B100" s="116" t="s">
        <v>93</v>
      </c>
      <c r="C100" s="117"/>
      <c r="D100" s="105" t="s">
        <v>80</v>
      </c>
      <c r="E100" s="119"/>
      <c r="F100" s="105">
        <f>MATCH($D100,FAC_TOTALS_APTA!$A$2:$BR$2,)</f>
        <v>23</v>
      </c>
      <c r="G100" s="55">
        <f>VLOOKUP(G95,FAC_TOTALS_APTA!$A$4:$BR$126,$F100,FALSE)</f>
        <v>0</v>
      </c>
      <c r="H100" s="55">
        <f>VLOOKUP(H95,FAC_TOTALS_APTA!$A$4:$BR$126,$F100,FALSE)</f>
        <v>0</v>
      </c>
      <c r="I100" s="31" t="str">
        <f>IFERROR(H100/G100-1,"-")</f>
        <v>-</v>
      </c>
      <c r="J100" s="32" t="str">
        <f t="shared" si="33"/>
        <v/>
      </c>
      <c r="K100" s="32" t="str">
        <f t="shared" si="34"/>
        <v>MAINTENANCE_WMATA_FAC</v>
      </c>
      <c r="L100" s="7">
        <f>MATCH($K100,FAC_TOTALS_APTA!$A$2:$BP$2,)</f>
        <v>42</v>
      </c>
      <c r="M100" s="30">
        <f>IF(M96=0,0,VLOOKUP(M96,FAC_TOTALS_APTA!$A$4:$BR$126,$L100,FALSE))</f>
        <v>0</v>
      </c>
      <c r="N100" s="30">
        <f>IF(N96=0,0,VLOOKUP(N96,FAC_TOTALS_APTA!$A$4:$BR$126,$L100,FALSE))</f>
        <v>0</v>
      </c>
      <c r="O100" s="30">
        <f>IF(O96=0,0,VLOOKUP(O96,FAC_TOTALS_APTA!$A$4:$BR$126,$L100,FALSE))</f>
        <v>0</v>
      </c>
      <c r="P100" s="30">
        <f>IF(P96=0,0,VLOOKUP(P96,FAC_TOTALS_APTA!$A$4:$BR$126,$L100,FALSE))</f>
        <v>0</v>
      </c>
      <c r="Q100" s="30">
        <f>IF(Q96=0,0,VLOOKUP(Q96,FAC_TOTALS_APTA!$A$4:$BR$126,$L100,FALSE))</f>
        <v>0</v>
      </c>
      <c r="R100" s="30">
        <f>IF(R96=0,0,VLOOKUP(R96,FAC_TOTALS_APTA!$A$4:$BR$126,$L100,FALSE))</f>
        <v>0</v>
      </c>
      <c r="S100" s="30">
        <f>IF(S96=0,0,VLOOKUP(S96,FAC_TOTALS_APTA!$A$4:$BR$126,$L100,FALSE))</f>
        <v>0</v>
      </c>
      <c r="T100" s="30">
        <f>IF(T96=0,0,VLOOKUP(T96,FAC_TOTALS_APTA!$A$4:$BR$126,$L100,FALSE))</f>
        <v>0</v>
      </c>
      <c r="U100" s="30">
        <f>IF(U96=0,0,VLOOKUP(U96,FAC_TOTALS_APTA!$A$4:$BR$126,$L100,FALSE))</f>
        <v>0</v>
      </c>
      <c r="V100" s="30">
        <f>IF(V96=0,0,VLOOKUP(V96,FAC_TOTALS_APTA!$A$4:$BR$126,$L100,FALSE))</f>
        <v>0</v>
      </c>
      <c r="W100" s="30">
        <f>IF(W96=0,0,VLOOKUP(W96,FAC_TOTALS_APTA!$A$4:$BR$126,$L100,FALSE))</f>
        <v>0</v>
      </c>
      <c r="X100" s="30">
        <f>IF(X96=0,0,VLOOKUP(X96,FAC_TOTALS_APTA!$A$4:$BR$126,$L100,FALSE))</f>
        <v>0</v>
      </c>
      <c r="Y100" s="30">
        <f>IF(Y96=0,0,VLOOKUP(Y96,FAC_TOTALS_APTA!$A$4:$BR$126,$L100,FALSE))</f>
        <v>0</v>
      </c>
      <c r="Z100" s="30">
        <f>IF(Z96=0,0,VLOOKUP(Z96,FAC_TOTALS_APTA!$A$4:$BR$126,$L100,FALSE))</f>
        <v>0</v>
      </c>
      <c r="AA100" s="30">
        <f>IF(AA96=0,0,VLOOKUP(AA96,FAC_TOTALS_APTA!$A$4:$BR$126,$L100,FALSE))</f>
        <v>0</v>
      </c>
      <c r="AB100" s="30">
        <f>IF(AB96=0,0,VLOOKUP(AB96,FAC_TOTALS_APTA!$A$4:$BR$126,$L100,FALSE))</f>
        <v>0</v>
      </c>
      <c r="AC100" s="33">
        <f t="shared" si="35"/>
        <v>0</v>
      </c>
      <c r="AD100" s="34">
        <f>AC100/G112</f>
        <v>0</v>
      </c>
    </row>
    <row r="101" spans="1:31" x14ac:dyDescent="0.25">
      <c r="B101" s="116" t="s">
        <v>48</v>
      </c>
      <c r="C101" s="117" t="s">
        <v>21</v>
      </c>
      <c r="D101" s="105" t="s">
        <v>8</v>
      </c>
      <c r="E101" s="56"/>
      <c r="F101" s="7">
        <f>MATCH($D101,FAC_TOTALS_APTA!$A$2:$BR$2,)</f>
        <v>16</v>
      </c>
      <c r="G101" s="30">
        <f>VLOOKUP(G95,FAC_TOTALS_APTA!$A$4:$BR$126,$F101,FALSE)</f>
        <v>27909105.420000002</v>
      </c>
      <c r="H101" s="30">
        <f>VLOOKUP(H95,FAC_TOTALS_APTA!$A$4:$BR$126,$F101,FALSE)</f>
        <v>29807700.839999899</v>
      </c>
      <c r="I101" s="31">
        <f t="shared" si="32"/>
        <v>6.8027813555046501E-2</v>
      </c>
      <c r="J101" s="32" t="str">
        <f t="shared" si="33"/>
        <v>_log</v>
      </c>
      <c r="K101" s="32" t="str">
        <f t="shared" si="34"/>
        <v>POP_EMP_log_FAC</v>
      </c>
      <c r="L101" s="7">
        <f>MATCH($K101,FAC_TOTALS_APTA!$A$2:$BP$2,)</f>
        <v>35</v>
      </c>
      <c r="M101" s="30">
        <f>IF(M95=0,0,VLOOKUP(M95,FAC_TOTALS_APTA!$A$4:$BR$126,$L101,FALSE))</f>
        <v>20697246.8619188</v>
      </c>
      <c r="N101" s="30">
        <f>IF(N95=0,0,VLOOKUP(N95,FAC_TOTALS_APTA!$A$4:$BR$126,$L101,FALSE))</f>
        <v>6727882.7606983501</v>
      </c>
      <c r="O101" s="30">
        <f>IF(O95=0,0,VLOOKUP(O95,FAC_TOTALS_APTA!$A$4:$BR$126,$L101,FALSE))</f>
        <v>6315352.7007467402</v>
      </c>
      <c r="P101" s="30">
        <f>IF(P95=0,0,VLOOKUP(P95,FAC_TOTALS_APTA!$A$4:$BR$126,$L101,FALSE))</f>
        <v>1353137.44938665</v>
      </c>
      <c r="Q101" s="30">
        <f>IF(Q95=0,0,VLOOKUP(Q95,FAC_TOTALS_APTA!$A$4:$BR$126,$L101,FALSE))</f>
        <v>5273047.74112901</v>
      </c>
      <c r="R101" s="30">
        <f>IF(R95=0,0,VLOOKUP(R95,FAC_TOTALS_APTA!$A$4:$BR$126,$L101,FALSE))</f>
        <v>3184824.2866477198</v>
      </c>
      <c r="S101" s="30">
        <f>IF(S95=0,0,VLOOKUP(S95,FAC_TOTALS_APTA!$A$4:$BR$126,$L101,FALSE))</f>
        <v>0</v>
      </c>
      <c r="T101" s="30">
        <f>IF(T95=0,0,VLOOKUP(T95,FAC_TOTALS_APTA!$A$4:$BR$126,$L101,FALSE))</f>
        <v>0</v>
      </c>
      <c r="U101" s="30">
        <f>IF(U95=0,0,VLOOKUP(U95,FAC_TOTALS_APTA!$A$4:$BR$126,$L101,FALSE))</f>
        <v>0</v>
      </c>
      <c r="V101" s="30">
        <f>IF(V95=0,0,VLOOKUP(V95,FAC_TOTALS_APTA!$A$4:$BR$126,$L101,FALSE))</f>
        <v>0</v>
      </c>
      <c r="W101" s="30">
        <f>IF(W95=0,0,VLOOKUP(W95,FAC_TOTALS_APTA!$A$4:$BR$126,$L101,FALSE))</f>
        <v>0</v>
      </c>
      <c r="X101" s="30">
        <f>IF(X95=0,0,VLOOKUP(X95,FAC_TOTALS_APTA!$A$4:$BR$126,$L101,FALSE))</f>
        <v>0</v>
      </c>
      <c r="Y101" s="30">
        <f>IF(Y95=0,0,VLOOKUP(Y95,FAC_TOTALS_APTA!$A$4:$BR$126,$L101,FALSE))</f>
        <v>0</v>
      </c>
      <c r="Z101" s="30">
        <f>IF(Z95=0,0,VLOOKUP(Z95,FAC_TOTALS_APTA!$A$4:$BR$126,$L101,FALSE))</f>
        <v>0</v>
      </c>
      <c r="AA101" s="30">
        <f>IF(AA95=0,0,VLOOKUP(AA95,FAC_TOTALS_APTA!$A$4:$BR$126,$L101,FALSE))</f>
        <v>0</v>
      </c>
      <c r="AB101" s="30">
        <f>IF(AB95=0,0,VLOOKUP(AB95,FAC_TOTALS_APTA!$A$4:$BR$126,$L101,FALSE))</f>
        <v>0</v>
      </c>
      <c r="AC101" s="33">
        <f t="shared" si="35"/>
        <v>43551491.800527267</v>
      </c>
      <c r="AD101" s="34">
        <f>AC101/G111</f>
        <v>1.400116444302691E-2</v>
      </c>
    </row>
    <row r="102" spans="1:31" x14ac:dyDescent="0.25">
      <c r="B102" s="26" t="s">
        <v>74</v>
      </c>
      <c r="C102" s="117"/>
      <c r="D102" s="105" t="s">
        <v>73</v>
      </c>
      <c r="E102" s="56"/>
      <c r="F102" s="7">
        <f>MATCH($D102,FAC_TOTALS_APTA!$A$2:$BR$2,)</f>
        <v>17</v>
      </c>
      <c r="G102" s="55">
        <f>VLOOKUP(G95,FAC_TOTALS_APTA!$A$4:$BR$126,$F102,FALSE)</f>
        <v>0.70702565886186597</v>
      </c>
      <c r="H102" s="55">
        <f>VLOOKUP(H95,FAC_TOTALS_APTA!$A$4:$BR$126,$F102,FALSE)</f>
        <v>0.71440492607780803</v>
      </c>
      <c r="I102" s="31">
        <f t="shared" si="32"/>
        <v>1.0437057161151397E-2</v>
      </c>
      <c r="J102" s="32" t="str">
        <f t="shared" si="33"/>
        <v/>
      </c>
      <c r="K102" s="32" t="str">
        <f t="shared" si="34"/>
        <v>TSD_POP_EMP_PCT_FAC</v>
      </c>
      <c r="L102" s="7">
        <f>MATCH($K102,FAC_TOTALS_APTA!$A$2:$BP$2,)</f>
        <v>36</v>
      </c>
      <c r="M102" s="30">
        <f>IF(M95=0,0,VLOOKUP(M95,FAC_TOTALS_APTA!$A$4:$BR$126,$L102,FALSE))</f>
        <v>1413926.7199377001</v>
      </c>
      <c r="N102" s="30">
        <f>IF(N95=0,0,VLOOKUP(N95,FAC_TOTALS_APTA!$A$4:$BR$126,$L102,FALSE))</f>
        <v>2695532.02296999</v>
      </c>
      <c r="O102" s="30">
        <f>IF(O95=0,0,VLOOKUP(O95,FAC_TOTALS_APTA!$A$4:$BR$126,$L102,FALSE))</f>
        <v>4118293.1980742598</v>
      </c>
      <c r="P102" s="30">
        <f>IF(P95=0,0,VLOOKUP(P95,FAC_TOTALS_APTA!$A$4:$BR$126,$L102,FALSE))</f>
        <v>965652.03264637303</v>
      </c>
      <c r="Q102" s="30">
        <f>IF(Q95=0,0,VLOOKUP(Q95,FAC_TOTALS_APTA!$A$4:$BR$126,$L102,FALSE))</f>
        <v>1637690.54388475</v>
      </c>
      <c r="R102" s="30">
        <f>IF(R95=0,0,VLOOKUP(R95,FAC_TOTALS_APTA!$A$4:$BR$126,$L102,FALSE))</f>
        <v>-1468700.33891125</v>
      </c>
      <c r="S102" s="30">
        <f>IF(S95=0,0,VLOOKUP(S95,FAC_TOTALS_APTA!$A$4:$BR$126,$L102,FALSE))</f>
        <v>0</v>
      </c>
      <c r="T102" s="30">
        <f>IF(T95=0,0,VLOOKUP(T95,FAC_TOTALS_APTA!$A$4:$BR$126,$L102,FALSE))</f>
        <v>0</v>
      </c>
      <c r="U102" s="30">
        <f>IF(U95=0,0,VLOOKUP(U95,FAC_TOTALS_APTA!$A$4:$BR$126,$L102,FALSE))</f>
        <v>0</v>
      </c>
      <c r="V102" s="30">
        <f>IF(V95=0,0,VLOOKUP(V95,FAC_TOTALS_APTA!$A$4:$BR$126,$L102,FALSE))</f>
        <v>0</v>
      </c>
      <c r="W102" s="30">
        <f>IF(W95=0,0,VLOOKUP(W95,FAC_TOTALS_APTA!$A$4:$BR$126,$L102,FALSE))</f>
        <v>0</v>
      </c>
      <c r="X102" s="30">
        <f>IF(X95=0,0,VLOOKUP(X95,FAC_TOTALS_APTA!$A$4:$BR$126,$L102,FALSE))</f>
        <v>0</v>
      </c>
      <c r="Y102" s="30">
        <f>IF(Y95=0,0,VLOOKUP(Y95,FAC_TOTALS_APTA!$A$4:$BR$126,$L102,FALSE))</f>
        <v>0</v>
      </c>
      <c r="Z102" s="30">
        <f>IF(Z95=0,0,VLOOKUP(Z95,FAC_TOTALS_APTA!$A$4:$BR$126,$L102,FALSE))</f>
        <v>0</v>
      </c>
      <c r="AA102" s="30">
        <f>IF(AA95=0,0,VLOOKUP(AA95,FAC_TOTALS_APTA!$A$4:$BR$126,$L102,FALSE))</f>
        <v>0</v>
      </c>
      <c r="AB102" s="30">
        <f>IF(AB95=0,0,VLOOKUP(AB95,FAC_TOTALS_APTA!$A$4:$BR$126,$L102,FALSE))</f>
        <v>0</v>
      </c>
      <c r="AC102" s="33">
        <f t="shared" si="35"/>
        <v>9362394.1786018237</v>
      </c>
      <c r="AD102" s="34">
        <f>AC102/G111</f>
        <v>3.0098721089837611E-3</v>
      </c>
    </row>
    <row r="103" spans="1:31" x14ac:dyDescent="0.2">
      <c r="B103" s="116" t="s">
        <v>49</v>
      </c>
      <c r="C103" s="117" t="s">
        <v>21</v>
      </c>
      <c r="D103" s="125" t="s">
        <v>97</v>
      </c>
      <c r="E103" s="56"/>
      <c r="F103" s="7">
        <f>MATCH($D103,FAC_TOTALS_APTA!$A$2:$BR$2,)</f>
        <v>19</v>
      </c>
      <c r="G103" s="35">
        <f>VLOOKUP(G95,FAC_TOTALS_APTA!$A$4:$BR$126,$F103,FALSE)</f>
        <v>0</v>
      </c>
      <c r="H103" s="35">
        <f>VLOOKUP(H95,FAC_TOTALS_APTA!$A$4:$BR$126,$F103,FALSE)</f>
        <v>0</v>
      </c>
      <c r="I103" s="31" t="str">
        <f t="shared" si="32"/>
        <v>-</v>
      </c>
      <c r="J103" s="32" t="str">
        <f t="shared" si="33"/>
        <v>_log</v>
      </c>
      <c r="K103" s="32" t="str">
        <f t="shared" si="34"/>
        <v>GAS_PRICE_2018_MIDLOW_log_FAC</v>
      </c>
      <c r="L103" s="7">
        <f>MATCH($K103,FAC_TOTALS_APTA!$A$2:$BP$2,)</f>
        <v>38</v>
      </c>
      <c r="M103" s="30">
        <f>IF(M95=0,0,VLOOKUP(M95,FAC_TOTALS_APTA!$A$4:$BR$126,$L103,FALSE))</f>
        <v>0</v>
      </c>
      <c r="N103" s="30">
        <f>IF(N95=0,0,VLOOKUP(N95,FAC_TOTALS_APTA!$A$4:$BR$126,$L103,FALSE))</f>
        <v>0</v>
      </c>
      <c r="O103" s="30">
        <f>IF(O95=0,0,VLOOKUP(O95,FAC_TOTALS_APTA!$A$4:$BR$126,$L103,FALSE))</f>
        <v>0</v>
      </c>
      <c r="P103" s="30">
        <f>IF(P95=0,0,VLOOKUP(P95,FAC_TOTALS_APTA!$A$4:$BR$126,$L103,FALSE))</f>
        <v>0</v>
      </c>
      <c r="Q103" s="30">
        <f>IF(Q95=0,0,VLOOKUP(Q95,FAC_TOTALS_APTA!$A$4:$BR$126,$L103,FALSE))</f>
        <v>0</v>
      </c>
      <c r="R103" s="30">
        <f>IF(R95=0,0,VLOOKUP(R95,FAC_TOTALS_APTA!$A$4:$BR$126,$L103,FALSE))</f>
        <v>0</v>
      </c>
      <c r="S103" s="30">
        <f>IF(S95=0,0,VLOOKUP(S95,FAC_TOTALS_APTA!$A$4:$BR$126,$L103,FALSE))</f>
        <v>0</v>
      </c>
      <c r="T103" s="30">
        <f>IF(T95=0,0,VLOOKUP(T95,FAC_TOTALS_APTA!$A$4:$BR$126,$L103,FALSE))</f>
        <v>0</v>
      </c>
      <c r="U103" s="30">
        <f>IF(U95=0,0,VLOOKUP(U95,FAC_TOTALS_APTA!$A$4:$BR$126,$L103,FALSE))</f>
        <v>0</v>
      </c>
      <c r="V103" s="30">
        <f>IF(V95=0,0,VLOOKUP(V95,FAC_TOTALS_APTA!$A$4:$BR$126,$L103,FALSE))</f>
        <v>0</v>
      </c>
      <c r="W103" s="30">
        <f>IF(W95=0,0,VLOOKUP(W95,FAC_TOTALS_APTA!$A$4:$BR$126,$L103,FALSE))</f>
        <v>0</v>
      </c>
      <c r="X103" s="30">
        <f>IF(X95=0,0,VLOOKUP(X95,FAC_TOTALS_APTA!$A$4:$BR$126,$L103,FALSE))</f>
        <v>0</v>
      </c>
      <c r="Y103" s="30">
        <f>IF(Y95=0,0,VLOOKUP(Y95,FAC_TOTALS_APTA!$A$4:$BR$126,$L103,FALSE))</f>
        <v>0</v>
      </c>
      <c r="Z103" s="30">
        <f>IF(Z95=0,0,VLOOKUP(Z95,FAC_TOTALS_APTA!$A$4:$BR$126,$L103,FALSE))</f>
        <v>0</v>
      </c>
      <c r="AA103" s="30">
        <f>IF(AA95=0,0,VLOOKUP(AA95,FAC_TOTALS_APTA!$A$4:$BR$126,$L103,FALSE))</f>
        <v>0</v>
      </c>
      <c r="AB103" s="30">
        <f>IF(AB95=0,0,VLOOKUP(AB95,FAC_TOTALS_APTA!$A$4:$BR$126,$L103,FALSE))</f>
        <v>0</v>
      </c>
      <c r="AC103" s="33">
        <f t="shared" si="35"/>
        <v>0</v>
      </c>
      <c r="AD103" s="34">
        <f>AC103/G111</f>
        <v>0</v>
      </c>
    </row>
    <row r="104" spans="1:31" x14ac:dyDescent="0.25">
      <c r="B104" s="116" t="s">
        <v>46</v>
      </c>
      <c r="C104" s="117" t="s">
        <v>21</v>
      </c>
      <c r="D104" s="105" t="s">
        <v>14</v>
      </c>
      <c r="E104" s="56"/>
      <c r="F104" s="7">
        <f>MATCH($D104,FAC_TOTALS_APTA!$A$2:$BR$2,)</f>
        <v>20</v>
      </c>
      <c r="G104" s="55">
        <f>VLOOKUP(G95,FAC_TOTALS_APTA!$A$4:$BR$126,$F104,FALSE)</f>
        <v>33963.31</v>
      </c>
      <c r="H104" s="55">
        <f>VLOOKUP(H95,FAC_TOTALS_APTA!$A$4:$BR$126,$F104,FALSE)</f>
        <v>36801.5</v>
      </c>
      <c r="I104" s="31">
        <f t="shared" si="32"/>
        <v>8.3566354398319831E-2</v>
      </c>
      <c r="J104" s="32" t="str">
        <f t="shared" si="33"/>
        <v>_log</v>
      </c>
      <c r="K104" s="32" t="str">
        <f t="shared" si="34"/>
        <v>TOTAL_MED_INC_INDIV_2018_log_FAC</v>
      </c>
      <c r="L104" s="7">
        <f>MATCH($K104,FAC_TOTALS_APTA!$A$2:$BP$2,)</f>
        <v>39</v>
      </c>
      <c r="M104" s="30">
        <f>IF(M95=0,0,VLOOKUP(M95,FAC_TOTALS_APTA!$A$4:$BR$126,$L104,FALSE))</f>
        <v>1252008.3736154099</v>
      </c>
      <c r="N104" s="30">
        <f>IF(N95=0,0,VLOOKUP(N95,FAC_TOTALS_APTA!$A$4:$BR$126,$L104,FALSE))</f>
        <v>591542.02913746098</v>
      </c>
      <c r="O104" s="30">
        <f>IF(O95=0,0,VLOOKUP(O95,FAC_TOTALS_APTA!$A$4:$BR$126,$L104,FALSE))</f>
        <v>-3014994.5146806501</v>
      </c>
      <c r="P104" s="30">
        <f>IF(P95=0,0,VLOOKUP(P95,FAC_TOTALS_APTA!$A$4:$BR$126,$L104,FALSE))</f>
        <v>-5442944.7883665003</v>
      </c>
      <c r="Q104" s="30">
        <f>IF(Q95=0,0,VLOOKUP(Q95,FAC_TOTALS_APTA!$A$4:$BR$126,$L104,FALSE))</f>
        <v>-3050431.1520670401</v>
      </c>
      <c r="R104" s="30">
        <f>IF(R95=0,0,VLOOKUP(R95,FAC_TOTALS_APTA!$A$4:$BR$126,$L104,FALSE))</f>
        <v>-3997572.8359084898</v>
      </c>
      <c r="S104" s="30">
        <f>IF(S95=0,0,VLOOKUP(S95,FAC_TOTALS_APTA!$A$4:$BR$126,$L104,FALSE))</f>
        <v>0</v>
      </c>
      <c r="T104" s="30">
        <f>IF(T95=0,0,VLOOKUP(T95,FAC_TOTALS_APTA!$A$4:$BR$126,$L104,FALSE))</f>
        <v>0</v>
      </c>
      <c r="U104" s="30">
        <f>IF(U95=0,0,VLOOKUP(U95,FAC_TOTALS_APTA!$A$4:$BR$126,$L104,FALSE))</f>
        <v>0</v>
      </c>
      <c r="V104" s="30">
        <f>IF(V95=0,0,VLOOKUP(V95,FAC_TOTALS_APTA!$A$4:$BR$126,$L104,FALSE))</f>
        <v>0</v>
      </c>
      <c r="W104" s="30">
        <f>IF(W95=0,0,VLOOKUP(W95,FAC_TOTALS_APTA!$A$4:$BR$126,$L104,FALSE))</f>
        <v>0</v>
      </c>
      <c r="X104" s="30">
        <f>IF(X95=0,0,VLOOKUP(X95,FAC_TOTALS_APTA!$A$4:$BR$126,$L104,FALSE))</f>
        <v>0</v>
      </c>
      <c r="Y104" s="30">
        <f>IF(Y95=0,0,VLOOKUP(Y95,FAC_TOTALS_APTA!$A$4:$BR$126,$L104,FALSE))</f>
        <v>0</v>
      </c>
      <c r="Z104" s="30">
        <f>IF(Z95=0,0,VLOOKUP(Z95,FAC_TOTALS_APTA!$A$4:$BR$126,$L104,FALSE))</f>
        <v>0</v>
      </c>
      <c r="AA104" s="30">
        <f>IF(AA95=0,0,VLOOKUP(AA95,FAC_TOTALS_APTA!$A$4:$BR$126,$L104,FALSE))</f>
        <v>0</v>
      </c>
      <c r="AB104" s="30">
        <f>IF(AB95=0,0,VLOOKUP(AB95,FAC_TOTALS_APTA!$A$4:$BR$126,$L104,FALSE))</f>
        <v>0</v>
      </c>
      <c r="AC104" s="33">
        <f t="shared" si="35"/>
        <v>-13662392.88826981</v>
      </c>
      <c r="AD104" s="34">
        <f>AC104/G111</f>
        <v>-4.3922584877239754E-3</v>
      </c>
    </row>
    <row r="105" spans="1:31" x14ac:dyDescent="0.25">
      <c r="B105" s="116" t="s">
        <v>62</v>
      </c>
      <c r="C105" s="117"/>
      <c r="D105" s="105" t="s">
        <v>9</v>
      </c>
      <c r="E105" s="56"/>
      <c r="F105" s="7">
        <f>MATCH($D105,FAC_TOTALS_APTA!$A$2:$BR$2,)</f>
        <v>21</v>
      </c>
      <c r="G105" s="30">
        <f>VLOOKUP(G95,FAC_TOTALS_APTA!$A$4:$BR$126,$F105,FALSE)</f>
        <v>31.51</v>
      </c>
      <c r="H105" s="30">
        <f>VLOOKUP(H95,FAC_TOTALS_APTA!$A$4:$BR$126,$F105,FALSE)</f>
        <v>30.01</v>
      </c>
      <c r="I105" s="31">
        <f t="shared" si="32"/>
        <v>-4.7603935258648034E-2</v>
      </c>
      <c r="J105" s="32" t="str">
        <f t="shared" si="33"/>
        <v/>
      </c>
      <c r="K105" s="32" t="str">
        <f t="shared" si="34"/>
        <v>PCT_HH_NO_VEH_FAC</v>
      </c>
      <c r="L105" s="7">
        <f>MATCH($K105,FAC_TOTALS_APTA!$A$2:$BP$2,)</f>
        <v>40</v>
      </c>
      <c r="M105" s="30">
        <f>IF(M95=0,0,VLOOKUP(M95,FAC_TOTALS_APTA!$A$4:$BR$126,$L105,FALSE))</f>
        <v>-9770494.7284604404</v>
      </c>
      <c r="N105" s="30">
        <f>IF(N95=0,0,VLOOKUP(N95,FAC_TOTALS_APTA!$A$4:$BR$126,$L105,FALSE))</f>
        <v>1729575.68702348</v>
      </c>
      <c r="O105" s="30">
        <f>IF(O95=0,0,VLOOKUP(O95,FAC_TOTALS_APTA!$A$4:$BR$126,$L105,FALSE))</f>
        <v>-199006.02843092199</v>
      </c>
      <c r="P105" s="30">
        <f>IF(P95=0,0,VLOOKUP(P95,FAC_TOTALS_APTA!$A$4:$BR$126,$L105,FALSE))</f>
        <v>-1869618.74642913</v>
      </c>
      <c r="Q105" s="30">
        <f>IF(Q95=0,0,VLOOKUP(Q95,FAC_TOTALS_APTA!$A$4:$BR$126,$L105,FALSE))</f>
        <v>779647.580782059</v>
      </c>
      <c r="R105" s="30">
        <f>IF(R95=0,0,VLOOKUP(R95,FAC_TOTALS_APTA!$A$4:$BR$126,$L105,FALSE))</f>
        <v>65406.789656688197</v>
      </c>
      <c r="S105" s="30">
        <f>IF(S95=0,0,VLOOKUP(S95,FAC_TOTALS_APTA!$A$4:$BR$126,$L105,FALSE))</f>
        <v>0</v>
      </c>
      <c r="T105" s="30">
        <f>IF(T95=0,0,VLOOKUP(T95,FAC_TOTALS_APTA!$A$4:$BR$126,$L105,FALSE))</f>
        <v>0</v>
      </c>
      <c r="U105" s="30">
        <f>IF(U95=0,0,VLOOKUP(U95,FAC_TOTALS_APTA!$A$4:$BR$126,$L105,FALSE))</f>
        <v>0</v>
      </c>
      <c r="V105" s="30">
        <f>IF(V95=0,0,VLOOKUP(V95,FAC_TOTALS_APTA!$A$4:$BR$126,$L105,FALSE))</f>
        <v>0</v>
      </c>
      <c r="W105" s="30">
        <f>IF(W95=0,0,VLOOKUP(W95,FAC_TOTALS_APTA!$A$4:$BR$126,$L105,FALSE))</f>
        <v>0</v>
      </c>
      <c r="X105" s="30">
        <f>IF(X95=0,0,VLOOKUP(X95,FAC_TOTALS_APTA!$A$4:$BR$126,$L105,FALSE))</f>
        <v>0</v>
      </c>
      <c r="Y105" s="30">
        <f>IF(Y95=0,0,VLOOKUP(Y95,FAC_TOTALS_APTA!$A$4:$BR$126,$L105,FALSE))</f>
        <v>0</v>
      </c>
      <c r="Z105" s="30">
        <f>IF(Z95=0,0,VLOOKUP(Z95,FAC_TOTALS_APTA!$A$4:$BR$126,$L105,FALSE))</f>
        <v>0</v>
      </c>
      <c r="AA105" s="30">
        <f>IF(AA95=0,0,VLOOKUP(AA95,FAC_TOTALS_APTA!$A$4:$BR$126,$L105,FALSE))</f>
        <v>0</v>
      </c>
      <c r="AB105" s="30">
        <f>IF(AB95=0,0,VLOOKUP(AB95,FAC_TOTALS_APTA!$A$4:$BR$126,$L105,FALSE))</f>
        <v>0</v>
      </c>
      <c r="AC105" s="33">
        <f t="shared" si="35"/>
        <v>-9264489.4458582662</v>
      </c>
      <c r="AD105" s="34">
        <f>AC105/G111</f>
        <v>-2.9783971765251546E-3</v>
      </c>
    </row>
    <row r="106" spans="1:31" x14ac:dyDescent="0.25">
      <c r="B106" s="116" t="s">
        <v>47</v>
      </c>
      <c r="C106" s="117"/>
      <c r="D106" s="105" t="s">
        <v>28</v>
      </c>
      <c r="E106" s="56"/>
      <c r="F106" s="7">
        <f>MATCH($D106,FAC_TOTALS_APTA!$A$2:$BR$2,)</f>
        <v>22</v>
      </c>
      <c r="G106" s="35">
        <f>VLOOKUP(G95,FAC_TOTALS_APTA!$A$4:$BR$126,$F106,FALSE)</f>
        <v>4.0999999999999996</v>
      </c>
      <c r="H106" s="35">
        <f>VLOOKUP(H95,FAC_TOTALS_APTA!$A$4:$BR$126,$F106,FALSE)</f>
        <v>4.5999999999999996</v>
      </c>
      <c r="I106" s="31">
        <f t="shared" si="32"/>
        <v>0.12195121951219523</v>
      </c>
      <c r="J106" s="32" t="str">
        <f t="shared" si="33"/>
        <v/>
      </c>
      <c r="K106" s="32" t="str">
        <f t="shared" si="34"/>
        <v>JTW_HOME_PCT_FAC</v>
      </c>
      <c r="L106" s="7">
        <f>MATCH($K106,FAC_TOTALS_APTA!$A$2:$BP$2,)</f>
        <v>41</v>
      </c>
      <c r="M106" s="30">
        <f>IF(M95=0,0,VLOOKUP(M95,FAC_TOTALS_APTA!$A$4:$BR$126,$L106,FALSE))</f>
        <v>-2294237.91039545</v>
      </c>
      <c r="N106" s="30">
        <f>IF(N95=0,0,VLOOKUP(N95,FAC_TOTALS_APTA!$A$4:$BR$126,$L106,FALSE))</f>
        <v>0</v>
      </c>
      <c r="O106" s="30">
        <f>IF(O95=0,0,VLOOKUP(O95,FAC_TOTALS_APTA!$A$4:$BR$126,$L106,FALSE))</f>
        <v>2458967.2649864699</v>
      </c>
      <c r="P106" s="30">
        <f>IF(P95=0,0,VLOOKUP(P95,FAC_TOTALS_APTA!$A$4:$BR$126,$L106,FALSE))</f>
        <v>-9543149.4696670007</v>
      </c>
      <c r="Q106" s="30">
        <f>IF(Q95=0,0,VLOOKUP(Q95,FAC_TOTALS_APTA!$A$4:$BR$126,$L106,FALSE))</f>
        <v>0</v>
      </c>
      <c r="R106" s="30">
        <f>IF(R95=0,0,VLOOKUP(R95,FAC_TOTALS_APTA!$A$4:$BR$126,$L106,FALSE))</f>
        <v>-2422545.74321954</v>
      </c>
      <c r="S106" s="30">
        <f>IF(S95=0,0,VLOOKUP(S95,FAC_TOTALS_APTA!$A$4:$BR$126,$L106,FALSE))</f>
        <v>0</v>
      </c>
      <c r="T106" s="30">
        <f>IF(T95=0,0,VLOOKUP(T95,FAC_TOTALS_APTA!$A$4:$BR$126,$L106,FALSE))</f>
        <v>0</v>
      </c>
      <c r="U106" s="30">
        <f>IF(U95=0,0,VLOOKUP(U95,FAC_TOTALS_APTA!$A$4:$BR$126,$L106,FALSE))</f>
        <v>0</v>
      </c>
      <c r="V106" s="30">
        <f>IF(V95=0,0,VLOOKUP(V95,FAC_TOTALS_APTA!$A$4:$BR$126,$L106,FALSE))</f>
        <v>0</v>
      </c>
      <c r="W106" s="30">
        <f>IF(W95=0,0,VLOOKUP(W95,FAC_TOTALS_APTA!$A$4:$BR$126,$L106,FALSE))</f>
        <v>0</v>
      </c>
      <c r="X106" s="30">
        <f>IF(X95=0,0,VLOOKUP(X95,FAC_TOTALS_APTA!$A$4:$BR$126,$L106,FALSE))</f>
        <v>0</v>
      </c>
      <c r="Y106" s="30">
        <f>IF(Y95=0,0,VLOOKUP(Y95,FAC_TOTALS_APTA!$A$4:$BR$126,$L106,FALSE))</f>
        <v>0</v>
      </c>
      <c r="Z106" s="30">
        <f>IF(Z95=0,0,VLOOKUP(Z95,FAC_TOTALS_APTA!$A$4:$BR$126,$L106,FALSE))</f>
        <v>0</v>
      </c>
      <c r="AA106" s="30">
        <f>IF(AA95=0,0,VLOOKUP(AA95,FAC_TOTALS_APTA!$A$4:$BR$126,$L106,FALSE))</f>
        <v>0</v>
      </c>
      <c r="AB106" s="30">
        <f>IF(AB95=0,0,VLOOKUP(AB95,FAC_TOTALS_APTA!$A$4:$BR$126,$L106,FALSE))</f>
        <v>0</v>
      </c>
      <c r="AC106" s="33">
        <f t="shared" si="35"/>
        <v>-11800965.858295521</v>
      </c>
      <c r="AD106" s="34">
        <f>AC106/G111</f>
        <v>-3.793837059022199E-3</v>
      </c>
    </row>
    <row r="107" spans="1:31" x14ac:dyDescent="0.25">
      <c r="B107" s="116" t="s">
        <v>63</v>
      </c>
      <c r="C107" s="117"/>
      <c r="D107" s="127" t="s">
        <v>84</v>
      </c>
      <c r="E107" s="56"/>
      <c r="F107" s="7">
        <f>MATCH($D107,FAC_TOTALS_APTA!$A$2:$BR$2,)</f>
        <v>27</v>
      </c>
      <c r="G107" s="35">
        <f>VLOOKUP(G95,FAC_TOTALS_APTA!$A$4:$BR$126,$F107,FALSE)</f>
        <v>1</v>
      </c>
      <c r="H107" s="35">
        <f>VLOOKUP(H95,FAC_TOTALS_APTA!$A$4:$BR$126,$F107,FALSE)</f>
        <v>7</v>
      </c>
      <c r="I107" s="31">
        <f t="shared" si="32"/>
        <v>6</v>
      </c>
      <c r="J107" s="32"/>
      <c r="K107" s="32" t="str">
        <f t="shared" si="34"/>
        <v>YEARS_SINCE_TNC_RAIL_HINY_FAC</v>
      </c>
      <c r="L107" s="7">
        <f>MATCH($K107,FAC_TOTALS_APTA!$A$2:$BP$2,)</f>
        <v>46</v>
      </c>
      <c r="M107" s="30">
        <f>IF(M95=0,0,VLOOKUP(M95,FAC_TOTALS_APTA!$A$4:$BR$126,$L107,FALSE))</f>
        <v>-17654775.004959799</v>
      </c>
      <c r="N107" s="30">
        <f>IF(N95=0,0,VLOOKUP(N95,FAC_TOTALS_APTA!$A$4:$BR$126,$L107,FALSE))</f>
        <v>-18252792.3660102</v>
      </c>
      <c r="O107" s="30">
        <f>IF(O95=0,0,VLOOKUP(O95,FAC_TOTALS_APTA!$A$4:$BR$126,$L107,FALSE))</f>
        <v>-18907592.413227599</v>
      </c>
      <c r="P107" s="30">
        <f>IF(P95=0,0,VLOOKUP(P95,FAC_TOTALS_APTA!$A$4:$BR$126,$L107,FALSE))</f>
        <v>-18380853.759427901</v>
      </c>
      <c r="Q107" s="30">
        <f>IF(Q95=0,0,VLOOKUP(Q95,FAC_TOTALS_APTA!$A$4:$BR$126,$L107,FALSE))</f>
        <v>-18515671.6834145</v>
      </c>
      <c r="R107" s="30">
        <f>IF(R95=0,0,VLOOKUP(R95,FAC_TOTALS_APTA!$A$4:$BR$126,$L107,FALSE))</f>
        <v>-18642138.133092798</v>
      </c>
      <c r="S107" s="30">
        <f>IF(S95=0,0,VLOOKUP(S95,FAC_TOTALS_APTA!$A$4:$BR$126,$L107,FALSE))</f>
        <v>0</v>
      </c>
      <c r="T107" s="30">
        <f>IF(T95=0,0,VLOOKUP(T95,FAC_TOTALS_APTA!$A$4:$BR$126,$L107,FALSE))</f>
        <v>0</v>
      </c>
      <c r="U107" s="30">
        <f>IF(U95=0,0,VLOOKUP(U95,FAC_TOTALS_APTA!$A$4:$BR$126,$L107,FALSE))</f>
        <v>0</v>
      </c>
      <c r="V107" s="30">
        <f>IF(V95=0,0,VLOOKUP(V95,FAC_TOTALS_APTA!$A$4:$BR$126,$L107,FALSE))</f>
        <v>0</v>
      </c>
      <c r="W107" s="30">
        <f>IF(W95=0,0,VLOOKUP(W95,FAC_TOTALS_APTA!$A$4:$BR$126,$L107,FALSE))</f>
        <v>0</v>
      </c>
      <c r="X107" s="30">
        <f>IF(X95=0,0,VLOOKUP(X95,FAC_TOTALS_APTA!$A$4:$BR$126,$L107,FALSE))</f>
        <v>0</v>
      </c>
      <c r="Y107" s="30">
        <f>IF(Y95=0,0,VLOOKUP(Y95,FAC_TOTALS_APTA!$A$4:$BR$126,$L107,FALSE))</f>
        <v>0</v>
      </c>
      <c r="Z107" s="30">
        <f>IF(Z95=0,0,VLOOKUP(Z95,FAC_TOTALS_APTA!$A$4:$BR$126,$L107,FALSE))</f>
        <v>0</v>
      </c>
      <c r="AA107" s="30">
        <f>IF(AA95=0,0,VLOOKUP(AA95,FAC_TOTALS_APTA!$A$4:$BR$126,$L107,FALSE))</f>
        <v>0</v>
      </c>
      <c r="AB107" s="30">
        <f>IF(AB95=0,0,VLOOKUP(AB95,FAC_TOTALS_APTA!$A$4:$BR$126,$L107,FALSE))</f>
        <v>0</v>
      </c>
      <c r="AC107" s="33">
        <f t="shared" si="35"/>
        <v>-110353823.36013281</v>
      </c>
      <c r="AD107" s="34">
        <f>AC107/G111</f>
        <v>-3.5477132100518727E-2</v>
      </c>
    </row>
    <row r="108" spans="1:31" hidden="1" x14ac:dyDescent="0.25">
      <c r="B108" s="116" t="s">
        <v>64</v>
      </c>
      <c r="C108" s="117"/>
      <c r="D108" s="105" t="s">
        <v>43</v>
      </c>
      <c r="E108" s="56"/>
      <c r="F108" s="7">
        <f>MATCH($D108,FAC_TOTALS_APTA!$A$2:$BR$2,)</f>
        <v>29</v>
      </c>
      <c r="G108" s="35">
        <f>VLOOKUP(G95,FAC_TOTALS_APTA!$A$4:$BR$126,$F108,FALSE)</f>
        <v>0</v>
      </c>
      <c r="H108" s="35">
        <f>VLOOKUP(H95,FAC_TOTALS_APTA!$A$4:$BR$126,$F108,FALSE)</f>
        <v>1</v>
      </c>
      <c r="I108" s="31" t="str">
        <f t="shared" si="32"/>
        <v>-</v>
      </c>
      <c r="J108" s="32" t="str">
        <f t="shared" ref="J108:J109" si="36">IF(C108="Log","_log","")</f>
        <v/>
      </c>
      <c r="K108" s="32" t="str">
        <f t="shared" si="34"/>
        <v>BIKE_SHARE_FAC</v>
      </c>
      <c r="L108" s="7">
        <f>MATCH($K108,FAC_TOTALS_APTA!$A$2:$BP$2,)</f>
        <v>48</v>
      </c>
      <c r="M108" s="30">
        <f>IF(M95=0,0,VLOOKUP(M95,FAC_TOTALS_APTA!$A$4:$BR$126,$L108,FALSE))</f>
        <v>-39373565.745435901</v>
      </c>
      <c r="N108" s="30">
        <f>IF(N95=0,0,VLOOKUP(N95,FAC_TOTALS_APTA!$A$4:$BR$126,$L108,FALSE))</f>
        <v>0</v>
      </c>
      <c r="O108" s="30">
        <f>IF(O95=0,0,VLOOKUP(O95,FAC_TOTALS_APTA!$A$4:$BR$126,$L108,FALSE))</f>
        <v>0</v>
      </c>
      <c r="P108" s="30">
        <f>IF(P95=0,0,VLOOKUP(P95,FAC_TOTALS_APTA!$A$4:$BR$126,$L108,FALSE))</f>
        <v>0</v>
      </c>
      <c r="Q108" s="30">
        <f>IF(Q95=0,0,VLOOKUP(Q95,FAC_TOTALS_APTA!$A$4:$BR$126,$L108,FALSE))</f>
        <v>0</v>
      </c>
      <c r="R108" s="30">
        <f>IF(R95=0,0,VLOOKUP(R95,FAC_TOTALS_APTA!$A$4:$BR$126,$L108,FALSE))</f>
        <v>0</v>
      </c>
      <c r="S108" s="30">
        <f>IF(S95=0,0,VLOOKUP(S95,FAC_TOTALS_APTA!$A$4:$BR$126,$L108,FALSE))</f>
        <v>0</v>
      </c>
      <c r="T108" s="30">
        <f>IF(T95=0,0,VLOOKUP(T95,FAC_TOTALS_APTA!$A$4:$BR$126,$L108,FALSE))</f>
        <v>0</v>
      </c>
      <c r="U108" s="30">
        <f>IF(U95=0,0,VLOOKUP(U95,FAC_TOTALS_APTA!$A$4:$BR$126,$L108,FALSE))</f>
        <v>0</v>
      </c>
      <c r="V108" s="30">
        <f>IF(V95=0,0,VLOOKUP(V95,FAC_TOTALS_APTA!$A$4:$BR$126,$L108,FALSE))</f>
        <v>0</v>
      </c>
      <c r="W108" s="30">
        <f>IF(W95=0,0,VLOOKUP(W95,FAC_TOTALS_APTA!$A$4:$BR$126,$L108,FALSE))</f>
        <v>0</v>
      </c>
      <c r="X108" s="30">
        <f>IF(X95=0,0,VLOOKUP(X95,FAC_TOTALS_APTA!$A$4:$BR$126,$L108,FALSE))</f>
        <v>0</v>
      </c>
      <c r="Y108" s="30">
        <f>IF(Y95=0,0,VLOOKUP(Y95,FAC_TOTALS_APTA!$A$4:$BR$126,$L108,FALSE))</f>
        <v>0</v>
      </c>
      <c r="Z108" s="30">
        <f>IF(Z95=0,0,VLOOKUP(Z95,FAC_TOTALS_APTA!$A$4:$BR$126,$L108,FALSE))</f>
        <v>0</v>
      </c>
      <c r="AA108" s="30">
        <f>IF(AA95=0,0,VLOOKUP(AA95,FAC_TOTALS_APTA!$A$4:$BR$126,$L108,FALSE))</f>
        <v>0</v>
      </c>
      <c r="AB108" s="30">
        <f>IF(AB95=0,0,VLOOKUP(AB95,FAC_TOTALS_APTA!$A$4:$BR$126,$L108,FALSE))</f>
        <v>0</v>
      </c>
      <c r="AC108" s="33">
        <f t="shared" si="35"/>
        <v>-39373565.745435901</v>
      </c>
      <c r="AD108" s="34">
        <f>AC108/G111</f>
        <v>-1.2658022628366208E-2</v>
      </c>
    </row>
    <row r="109" spans="1:31" hidden="1" x14ac:dyDescent="0.25">
      <c r="B109" s="128" t="s">
        <v>65</v>
      </c>
      <c r="C109" s="129"/>
      <c r="D109" s="130" t="s">
        <v>44</v>
      </c>
      <c r="E109" s="57"/>
      <c r="F109" s="8">
        <f>MATCH($D109,FAC_TOTALS_APTA!$A$2:$BR$2,)</f>
        <v>30</v>
      </c>
      <c r="G109" s="36">
        <f>VLOOKUP(G95,FAC_TOTALS_APTA!$A$4:$BR$126,$F109,FALSE)</f>
        <v>0</v>
      </c>
      <c r="H109" s="36">
        <f>VLOOKUP(H95,FAC_TOTALS_APTA!$A$4:$BR$126,$F109,FALSE)</f>
        <v>1</v>
      </c>
      <c r="I109" s="37" t="str">
        <f t="shared" si="32"/>
        <v>-</v>
      </c>
      <c r="J109" s="38" t="str">
        <f t="shared" si="36"/>
        <v/>
      </c>
      <c r="K109" s="38" t="str">
        <f t="shared" si="34"/>
        <v>scooter_flag_FAC</v>
      </c>
      <c r="L109" s="8">
        <f>MATCH($K109,FAC_TOTALS_APTA!$A$2:$BP$2,)</f>
        <v>49</v>
      </c>
      <c r="M109" s="39">
        <f>IF(M95=0,0,VLOOKUP(M95,FAC_TOTALS_APTA!$A$4:$BR$126,$L109,FALSE))</f>
        <v>0</v>
      </c>
      <c r="N109" s="39">
        <f>IF(N95=0,0,VLOOKUP(N95,FAC_TOTALS_APTA!$A$4:$BR$126,$L109,FALSE))</f>
        <v>0</v>
      </c>
      <c r="O109" s="39">
        <f>IF(O95=0,0,VLOOKUP(O95,FAC_TOTALS_APTA!$A$4:$BR$126,$L109,FALSE))</f>
        <v>0</v>
      </c>
      <c r="P109" s="39">
        <f>IF(P95=0,0,VLOOKUP(P95,FAC_TOTALS_APTA!$A$4:$BR$126,$L109,FALSE))</f>
        <v>0</v>
      </c>
      <c r="Q109" s="39">
        <f>IF(Q95=0,0,VLOOKUP(Q95,FAC_TOTALS_APTA!$A$4:$BR$126,$L109,FALSE))</f>
        <v>0</v>
      </c>
      <c r="R109" s="39">
        <f>IF(R95=0,0,VLOOKUP(R95,FAC_TOTALS_APTA!$A$4:$BR$126,$L109,FALSE))</f>
        <v>-84129365.203503296</v>
      </c>
      <c r="S109" s="39">
        <f>IF(S95=0,0,VLOOKUP(S95,FAC_TOTALS_APTA!$A$4:$BR$126,$L109,FALSE))</f>
        <v>0</v>
      </c>
      <c r="T109" s="39">
        <f>IF(T95=0,0,VLOOKUP(T95,FAC_TOTALS_APTA!$A$4:$BR$126,$L109,FALSE))</f>
        <v>0</v>
      </c>
      <c r="U109" s="39">
        <f>IF(U95=0,0,VLOOKUP(U95,FAC_TOTALS_APTA!$A$4:$BR$126,$L109,FALSE))</f>
        <v>0</v>
      </c>
      <c r="V109" s="39">
        <f>IF(V95=0,0,VLOOKUP(V95,FAC_TOTALS_APTA!$A$4:$BR$126,$L109,FALSE))</f>
        <v>0</v>
      </c>
      <c r="W109" s="39">
        <f>IF(W95=0,0,VLOOKUP(W95,FAC_TOTALS_APTA!$A$4:$BR$126,$L109,FALSE))</f>
        <v>0</v>
      </c>
      <c r="X109" s="39">
        <f>IF(X95=0,0,VLOOKUP(X95,FAC_TOTALS_APTA!$A$4:$BR$126,$L109,FALSE))</f>
        <v>0</v>
      </c>
      <c r="Y109" s="39">
        <f>IF(Y95=0,0,VLOOKUP(Y95,FAC_TOTALS_APTA!$A$4:$BR$126,$L109,FALSE))</f>
        <v>0</v>
      </c>
      <c r="Z109" s="39">
        <f>IF(Z95=0,0,VLOOKUP(Z95,FAC_TOTALS_APTA!$A$4:$BR$126,$L109,FALSE))</f>
        <v>0</v>
      </c>
      <c r="AA109" s="39">
        <f>IF(AA95=0,0,VLOOKUP(AA95,FAC_TOTALS_APTA!$A$4:$BR$126,$L109,FALSE))</f>
        <v>0</v>
      </c>
      <c r="AB109" s="39">
        <f>IF(AB95=0,0,VLOOKUP(AB95,FAC_TOTALS_APTA!$A$4:$BR$126,$L109,FALSE))</f>
        <v>0</v>
      </c>
      <c r="AC109" s="40">
        <f t="shared" si="35"/>
        <v>-84129365.203503296</v>
      </c>
      <c r="AD109" s="41">
        <f>AC109/G111</f>
        <v>-2.7046354280967595E-2</v>
      </c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46"/>
      <c r="H110" s="46"/>
      <c r="I110" s="47"/>
      <c r="J110" s="48"/>
      <c r="K110" s="48" t="str">
        <f t="shared" ref="K110" si="37">CONCATENATE(D110,J110,"_FAC")</f>
        <v>New_Reporter_FAC</v>
      </c>
      <c r="L110" s="45">
        <f>MATCH($K110,FAC_TOTALS_APTA!$A$2:$BP$2,)</f>
        <v>53</v>
      </c>
      <c r="M110" s="46">
        <f>IF(M95=0,0,VLOOKUP(M95,FAC_TOTALS_APTA!$A$4:$BR$126,$L110,FALSE))</f>
        <v>0</v>
      </c>
      <c r="N110" s="46">
        <f>IF(N95=0,0,VLOOKUP(N95,FAC_TOTALS_APTA!$A$4:$BR$126,$L110,FALSE))</f>
        <v>0</v>
      </c>
      <c r="O110" s="46">
        <f>IF(O95=0,0,VLOOKUP(O95,FAC_TOTALS_APTA!$A$4:$BR$126,$L110,FALSE))</f>
        <v>0</v>
      </c>
      <c r="P110" s="46">
        <f>IF(P95=0,0,VLOOKUP(P95,FAC_TOTALS_APTA!$A$4:$BR$126,$L110,FALSE))</f>
        <v>0</v>
      </c>
      <c r="Q110" s="46">
        <f>IF(Q95=0,0,VLOOKUP(Q95,FAC_TOTALS_APTA!$A$4:$BR$126,$L110,FALSE))</f>
        <v>0</v>
      </c>
      <c r="R110" s="46">
        <f>IF(R95=0,0,VLOOKUP(R95,FAC_TOTALS_APTA!$A$4:$BR$126,$L110,FALSE))</f>
        <v>0</v>
      </c>
      <c r="S110" s="46">
        <f>IF(S95=0,0,VLOOKUP(S95,FAC_TOTALS_APTA!$A$4:$BR$126,$L110,FALSE))</f>
        <v>0</v>
      </c>
      <c r="T110" s="46">
        <f>IF(T95=0,0,VLOOKUP(T95,FAC_TOTALS_APTA!$A$4:$BR$126,$L110,FALSE))</f>
        <v>0</v>
      </c>
      <c r="U110" s="46">
        <f>IF(U95=0,0,VLOOKUP(U95,FAC_TOTALS_APTA!$A$4:$BR$126,$L110,FALSE))</f>
        <v>0</v>
      </c>
      <c r="V110" s="46">
        <f>IF(V95=0,0,VLOOKUP(V95,FAC_TOTALS_APTA!$A$4:$BR$126,$L110,FALSE))</f>
        <v>0</v>
      </c>
      <c r="W110" s="46">
        <f>IF(W95=0,0,VLOOKUP(W95,FAC_TOTALS_APTA!$A$4:$BR$126,$L110,FALSE))</f>
        <v>0</v>
      </c>
      <c r="X110" s="46">
        <f>IF(X95=0,0,VLOOKUP(X95,FAC_TOTALS_APTA!$A$4:$BR$126,$L110,FALSE))</f>
        <v>0</v>
      </c>
      <c r="Y110" s="46">
        <f>IF(Y95=0,0,VLOOKUP(Y95,FAC_TOTALS_APTA!$A$4:$BR$126,$L110,FALSE))</f>
        <v>0</v>
      </c>
      <c r="Z110" s="46">
        <f>IF(Z95=0,0,VLOOKUP(Z95,FAC_TOTALS_APTA!$A$4:$BR$126,$L110,FALSE))</f>
        <v>0</v>
      </c>
      <c r="AA110" s="46">
        <f>IF(AA95=0,0,VLOOKUP(AA95,FAC_TOTALS_APTA!$A$4:$BR$126,$L110,FALSE))</f>
        <v>0</v>
      </c>
      <c r="AB110" s="46">
        <f>IF(AB95=0,0,VLOOKUP(AB95,FAC_TOTALS_APTA!$A$4:$BR$126,$L110,FALSE))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MATCH($D111,FAC_TOTALS_APTA!$A$2:$BP$2,)</f>
        <v>10</v>
      </c>
      <c r="G111" s="111">
        <f>VLOOKUP(G95,FAC_TOTALS_APTA!$A$4:$BR$126,$F111,FALSE)</f>
        <v>3110562123.4394898</v>
      </c>
      <c r="H111" s="111">
        <f>VLOOKUP(H95,FAC_TOTALS_APTA!$A$4:$BP$126,$F111,FALSE)</f>
        <v>2899462863.8073702</v>
      </c>
      <c r="I111" s="113">
        <f t="shared" ref="I111" si="38">H111/G111-1</f>
        <v>-6.7865308987527184E-2</v>
      </c>
      <c r="J111" s="32"/>
      <c r="K111" s="32"/>
      <c r="L111" s="7"/>
      <c r="M111" s="30">
        <f t="shared" ref="M111:AB111" si="39">SUM(M97:M104)</f>
        <v>53082495.645070508</v>
      </c>
      <c r="N111" s="30">
        <f t="shared" si="39"/>
        <v>36694832.743792184</v>
      </c>
      <c r="O111" s="30">
        <f t="shared" si="39"/>
        <v>-17711527.00387194</v>
      </c>
      <c r="P111" s="30">
        <f t="shared" si="39"/>
        <v>-7012114.2841294073</v>
      </c>
      <c r="Q111" s="30">
        <f t="shared" si="39"/>
        <v>14587989.99760275</v>
      </c>
      <c r="R111" s="30">
        <f t="shared" si="39"/>
        <v>-30743902.847278424</v>
      </c>
      <c r="S111" s="30">
        <f t="shared" si="39"/>
        <v>0</v>
      </c>
      <c r="T111" s="30">
        <f t="shared" si="39"/>
        <v>0</v>
      </c>
      <c r="U111" s="30">
        <f t="shared" si="39"/>
        <v>0</v>
      </c>
      <c r="V111" s="30">
        <f t="shared" si="39"/>
        <v>0</v>
      </c>
      <c r="W111" s="30">
        <f t="shared" si="39"/>
        <v>0</v>
      </c>
      <c r="X111" s="30">
        <f t="shared" si="39"/>
        <v>0</v>
      </c>
      <c r="Y111" s="30">
        <f t="shared" si="39"/>
        <v>0</v>
      </c>
      <c r="Z111" s="30">
        <f t="shared" si="39"/>
        <v>0</v>
      </c>
      <c r="AA111" s="30">
        <f t="shared" si="39"/>
        <v>0</v>
      </c>
      <c r="AB111" s="30">
        <f t="shared" si="39"/>
        <v>0</v>
      </c>
      <c r="AC111" s="33">
        <f>H111-G111</f>
        <v>-211099259.63211966</v>
      </c>
      <c r="AD111" s="34">
        <f>I111</f>
        <v>-6.7865308987527184E-2</v>
      </c>
      <c r="AE111" s="107"/>
    </row>
    <row r="112" spans="1:31" ht="13.5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MATCH($D112,FAC_TOTALS_APTA!$A$2:$BP$2,)</f>
        <v>8</v>
      </c>
      <c r="G112" s="112">
        <f>VLOOKUP(G95,FAC_TOTALS_APTA!$A$4:$BP$126,$F112,FALSE)</f>
        <v>2929500930.99999</v>
      </c>
      <c r="H112" s="112">
        <f>VLOOKUP(H95,FAC_TOTALS_APTA!$A$4:$BP$126,$F112,FALSE)</f>
        <v>3028681761</v>
      </c>
      <c r="I112" s="114">
        <f t="shared" ref="I112" si="40">H112/G112-1</f>
        <v>3.3855879324180549E-2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99180830.000010014</v>
      </c>
      <c r="AD112" s="53">
        <f>I112</f>
        <v>3.3855879324180549E-2</v>
      </c>
    </row>
    <row r="113" spans="2:30" ht="14.25" thickTop="1" thickBot="1" x14ac:dyDescent="0.3">
      <c r="B113" s="58" t="s">
        <v>67</v>
      </c>
      <c r="C113" s="59"/>
      <c r="D113" s="59"/>
      <c r="E113" s="60"/>
      <c r="F113" s="59"/>
      <c r="G113" s="59"/>
      <c r="H113" s="59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0.10172118831170773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6"/>
  <sheetViews>
    <sheetView workbookViewId="0">
      <pane xSplit="4" ySplit="3" topLeftCell="E22" activePane="bottomRight" state="frozen"/>
      <selection pane="topRight" activeCell="E1" sqref="E1"/>
      <selection pane="bottomLeft" activeCell="A4" sqref="A4"/>
      <selection pane="bottomRight" activeCell="E76" sqref="E76:BB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3" bestFit="1" customWidth="1"/>
    <col min="5" max="5" width="13.5" style="163" bestFit="1" customWidth="1"/>
    <col min="6" max="6" width="11.875" style="163" customWidth="1"/>
    <col min="7" max="8" width="16.25" style="164" bestFit="1" customWidth="1"/>
    <col min="9" max="9" width="15.375" style="164" customWidth="1"/>
    <col min="10" max="10" width="16.125" style="164" customWidth="1"/>
    <col min="11" max="11" width="15.5" style="164" bestFit="1" customWidth="1"/>
    <col min="12" max="12" width="14.75" style="164" bestFit="1" customWidth="1"/>
    <col min="13" max="13" width="15.25" style="164" bestFit="1" customWidth="1"/>
    <col min="14" max="15" width="12" style="164" bestFit="1" customWidth="1"/>
    <col min="16" max="16" width="16.75" style="164" bestFit="1" customWidth="1"/>
    <col min="17" max="17" width="14.5" style="164" bestFit="1" customWidth="1"/>
    <col min="18" max="18" width="12.625" style="164" bestFit="1" customWidth="1"/>
    <col min="19" max="19" width="13.875" style="164" bestFit="1" customWidth="1"/>
    <col min="20" max="20" width="14" style="164" bestFit="1" customWidth="1"/>
    <col min="21" max="21" width="13.875" style="164" customWidth="1"/>
    <col min="22" max="22" width="14" style="164" bestFit="1" customWidth="1"/>
    <col min="23" max="23" width="13.875" style="164" customWidth="1"/>
    <col min="24" max="24" width="14.125" style="164" bestFit="1" customWidth="1"/>
    <col min="25" max="25" width="14" style="164" customWidth="1"/>
    <col min="26" max="26" width="14.375" style="164" bestFit="1" customWidth="1"/>
    <col min="27" max="28" width="12" style="164" bestFit="1" customWidth="1"/>
    <col min="29" max="29" width="14.375" style="164" bestFit="1" customWidth="1"/>
    <col min="30" max="30" width="14.125" style="164" bestFit="1" customWidth="1"/>
    <col min="31" max="31" width="16.75" style="164" bestFit="1" customWidth="1"/>
    <col min="32" max="32" width="21.875" style="163" bestFit="1" customWidth="1"/>
    <col min="33" max="33" width="22.125" style="164" bestFit="1" customWidth="1"/>
    <col min="34" max="34" width="27.125" style="163" bestFit="1" customWidth="1"/>
    <col min="35" max="35" width="18.75" style="164" bestFit="1" customWidth="1"/>
    <col min="36" max="36" width="23" style="163" bestFit="1" customWidth="1"/>
    <col min="37" max="37" width="17.75" style="164" bestFit="1" customWidth="1"/>
    <col min="38" max="38" width="22.125" style="163" bestFit="1" customWidth="1"/>
    <col min="39" max="40" width="22" style="163" customWidth="1"/>
    <col min="41" max="41" width="22" style="164" bestFit="1" customWidth="1"/>
    <col min="42" max="42" width="26.25" style="163" bestFit="1" customWidth="1"/>
    <col min="43" max="43" width="18.75" style="164" bestFit="1" customWidth="1"/>
    <col min="44" max="44" width="23.125" style="163" bestFit="1" customWidth="1"/>
    <col min="45" max="50" width="23" style="163" customWidth="1"/>
    <col min="51" max="62" width="23" customWidth="1"/>
    <col min="63" max="63" width="15.375" style="2" bestFit="1" customWidth="1"/>
    <col min="64" max="67" width="25.125" style="2" customWidth="1"/>
    <col min="68" max="68" width="17.5" style="2" bestFit="1" customWidth="1"/>
  </cols>
  <sheetData>
    <row r="1" spans="1:72" s="5" customFormat="1" x14ac:dyDescent="0.25">
      <c r="C1" s="73" t="s">
        <v>12</v>
      </c>
      <c r="D1" s="162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4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2"/>
      <c r="AT1" s="162"/>
      <c r="AU1" s="162"/>
      <c r="AV1" s="162"/>
      <c r="AW1" s="165"/>
      <c r="AX1" s="165"/>
      <c r="BK1" s="74"/>
      <c r="BL1" s="74"/>
      <c r="BM1" s="74"/>
      <c r="BN1" s="74"/>
      <c r="BO1" s="74"/>
      <c r="BP1" s="74"/>
    </row>
    <row r="2" spans="1:72" s="5" customFormat="1" x14ac:dyDescent="0.25">
      <c r="B2" s="5" t="s">
        <v>0</v>
      </c>
      <c r="C2" s="5" t="s">
        <v>2</v>
      </c>
      <c r="D2" s="162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94</v>
      </c>
      <c r="M2" t="s">
        <v>95</v>
      </c>
      <c r="N2" t="s">
        <v>78</v>
      </c>
      <c r="O2" t="s">
        <v>79</v>
      </c>
      <c r="P2" t="s">
        <v>8</v>
      </c>
      <c r="Q2" t="s">
        <v>73</v>
      </c>
      <c r="R2" t="s">
        <v>96</v>
      </c>
      <c r="S2" t="s">
        <v>97</v>
      </c>
      <c r="T2" t="s">
        <v>14</v>
      </c>
      <c r="U2" t="s">
        <v>9</v>
      </c>
      <c r="V2" t="s">
        <v>28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69</v>
      </c>
      <c r="AC2" t="s">
        <v>43</v>
      </c>
      <c r="AD2" t="s">
        <v>44</v>
      </c>
      <c r="AE2" t="s">
        <v>98</v>
      </c>
      <c r="AF2" t="s">
        <v>99</v>
      </c>
      <c r="AG2" t="s">
        <v>91</v>
      </c>
      <c r="AH2" t="s">
        <v>92</v>
      </c>
      <c r="AI2" t="s">
        <v>10</v>
      </c>
      <c r="AJ2" t="s">
        <v>75</v>
      </c>
      <c r="AK2" t="s">
        <v>100</v>
      </c>
      <c r="AL2" t="s">
        <v>101</v>
      </c>
      <c r="AM2" t="s">
        <v>29</v>
      </c>
      <c r="AN2" t="s">
        <v>11</v>
      </c>
      <c r="AO2" t="s">
        <v>30</v>
      </c>
      <c r="AP2" t="s">
        <v>85</v>
      </c>
      <c r="AQ2" t="s">
        <v>86</v>
      </c>
      <c r="AR2" t="s">
        <v>87</v>
      </c>
      <c r="AS2" t="s">
        <v>88</v>
      </c>
      <c r="AT2" t="s">
        <v>89</v>
      </c>
      <c r="AU2" t="s">
        <v>70</v>
      </c>
      <c r="AV2" t="s">
        <v>76</v>
      </c>
      <c r="AW2" t="s">
        <v>77</v>
      </c>
      <c r="AX2" t="s">
        <v>38</v>
      </c>
      <c r="AY2" t="s">
        <v>39</v>
      </c>
      <c r="AZ2" t="s">
        <v>40</v>
      </c>
      <c r="BA2" t="s">
        <v>41</v>
      </c>
      <c r="BB2" t="s">
        <v>42</v>
      </c>
      <c r="BL2" s="6"/>
      <c r="BM2" s="6"/>
      <c r="BN2" s="6"/>
      <c r="BO2" s="6"/>
      <c r="BP2" s="6"/>
    </row>
    <row r="3" spans="1:72" x14ac:dyDescent="0.25">
      <c r="A3" s="4">
        <v>1</v>
      </c>
      <c r="B3" s="4">
        <v>2</v>
      </c>
      <c r="C3" s="4">
        <v>3</v>
      </c>
      <c r="D3" s="166">
        <v>4</v>
      </c>
      <c r="E3" s="166">
        <v>5</v>
      </c>
      <c r="F3" s="166">
        <v>6</v>
      </c>
      <c r="G3" s="166">
        <v>7</v>
      </c>
      <c r="H3" s="166">
        <v>8</v>
      </c>
      <c r="I3" s="166">
        <v>9</v>
      </c>
      <c r="J3" s="166">
        <v>10</v>
      </c>
      <c r="K3" s="166">
        <v>11</v>
      </c>
      <c r="L3" s="166">
        <v>12</v>
      </c>
      <c r="M3" s="166">
        <v>13</v>
      </c>
      <c r="N3" s="166">
        <v>14</v>
      </c>
      <c r="O3" s="166">
        <v>15</v>
      </c>
      <c r="P3" s="166">
        <v>16</v>
      </c>
      <c r="Q3" s="166">
        <v>17</v>
      </c>
      <c r="R3" s="166">
        <v>18</v>
      </c>
      <c r="S3" s="166">
        <v>19</v>
      </c>
      <c r="T3" s="167">
        <v>20</v>
      </c>
      <c r="U3" s="166">
        <v>21</v>
      </c>
      <c r="V3" s="166">
        <v>22</v>
      </c>
      <c r="W3" s="166">
        <v>23</v>
      </c>
      <c r="X3" s="166">
        <v>24</v>
      </c>
      <c r="Y3" s="166">
        <v>25</v>
      </c>
      <c r="Z3" s="166">
        <v>26</v>
      </c>
      <c r="AA3" s="166">
        <v>27</v>
      </c>
      <c r="AB3" s="166">
        <v>28</v>
      </c>
      <c r="AC3" s="166">
        <v>29</v>
      </c>
      <c r="AD3" s="166">
        <v>30</v>
      </c>
      <c r="AE3" s="166">
        <v>31</v>
      </c>
      <c r="AF3" s="166">
        <v>32</v>
      </c>
      <c r="AG3" s="166">
        <v>33</v>
      </c>
      <c r="AH3" s="166">
        <v>34</v>
      </c>
      <c r="AI3" s="166">
        <v>35</v>
      </c>
      <c r="AJ3" s="166">
        <v>36</v>
      </c>
      <c r="AK3" s="166">
        <v>37</v>
      </c>
      <c r="AL3" s="166">
        <v>38</v>
      </c>
      <c r="AM3" s="166">
        <v>39</v>
      </c>
      <c r="AN3" s="166">
        <v>40</v>
      </c>
      <c r="AO3" s="166">
        <v>41</v>
      </c>
      <c r="AP3" s="166">
        <v>42</v>
      </c>
      <c r="AQ3" s="166">
        <v>43</v>
      </c>
      <c r="AR3" s="166">
        <v>44</v>
      </c>
      <c r="AS3" s="166"/>
      <c r="AT3" s="166"/>
      <c r="AU3" s="166"/>
      <c r="AV3" s="166"/>
      <c r="AW3" s="166"/>
      <c r="AX3" s="166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25">
      <c r="A4" t="str">
        <f>CONCATENATE(B4,"_",C4,"_",D4)</f>
        <v>0_1_2002</v>
      </c>
      <c r="B4">
        <v>0</v>
      </c>
      <c r="C4">
        <v>1</v>
      </c>
      <c r="D4" s="163">
        <v>2002</v>
      </c>
      <c r="E4" s="163">
        <v>2217749582</v>
      </c>
      <c r="F4" s="163">
        <v>2203565452</v>
      </c>
      <c r="G4" s="163">
        <v>0</v>
      </c>
      <c r="H4" s="163">
        <v>2217749582</v>
      </c>
      <c r="I4" s="163">
        <v>0</v>
      </c>
      <c r="J4" s="163">
        <v>2145129783.2476599</v>
      </c>
      <c r="K4" s="163">
        <v>0</v>
      </c>
      <c r="L4" s="163">
        <v>69431799.636510193</v>
      </c>
      <c r="M4" s="163">
        <v>0</v>
      </c>
      <c r="N4" s="163">
        <v>0.91027864284140703</v>
      </c>
      <c r="O4" s="163">
        <v>0</v>
      </c>
      <c r="P4" s="163">
        <v>9573567.1438265797</v>
      </c>
      <c r="Q4" s="163">
        <v>0.56791506562331096</v>
      </c>
      <c r="R4" s="163">
        <v>1.99892297215457</v>
      </c>
      <c r="S4" s="163">
        <v>0</v>
      </c>
      <c r="T4" s="164">
        <v>39381.469965213502</v>
      </c>
      <c r="U4" s="163">
        <v>9.9176880297119094</v>
      </c>
      <c r="V4" s="163">
        <v>3.9438940773070499</v>
      </c>
      <c r="W4" s="163">
        <v>0</v>
      </c>
      <c r="X4" s="163">
        <v>0</v>
      </c>
      <c r="Y4" s="163">
        <v>0</v>
      </c>
      <c r="Z4" s="163">
        <v>0</v>
      </c>
      <c r="AA4" s="163">
        <v>0</v>
      </c>
      <c r="AB4" s="163">
        <v>0</v>
      </c>
      <c r="AC4" s="163">
        <v>0</v>
      </c>
      <c r="AD4" s="163">
        <v>0</v>
      </c>
      <c r="AE4" s="163">
        <v>0</v>
      </c>
      <c r="AF4" s="163">
        <v>0</v>
      </c>
      <c r="AG4" s="163">
        <v>0</v>
      </c>
      <c r="AH4" s="163">
        <v>0</v>
      </c>
      <c r="AI4" s="163">
        <v>0</v>
      </c>
      <c r="AJ4" s="163">
        <v>0</v>
      </c>
      <c r="AK4" s="163">
        <v>0</v>
      </c>
      <c r="AL4" s="163">
        <v>0</v>
      </c>
      <c r="AM4" s="163">
        <v>0</v>
      </c>
      <c r="AN4" s="163">
        <v>0</v>
      </c>
      <c r="AO4" s="163">
        <v>0</v>
      </c>
      <c r="AP4" s="163">
        <v>0</v>
      </c>
      <c r="AQ4" s="163">
        <v>0</v>
      </c>
      <c r="AR4" s="163">
        <v>0</v>
      </c>
      <c r="AS4" s="163">
        <v>0</v>
      </c>
      <c r="AT4" s="163">
        <v>0</v>
      </c>
      <c r="AU4" s="163">
        <v>0</v>
      </c>
      <c r="AV4" s="163">
        <v>0</v>
      </c>
      <c r="AW4" s="163">
        <v>0</v>
      </c>
      <c r="AX4" s="163">
        <v>0</v>
      </c>
      <c r="AY4">
        <v>0</v>
      </c>
      <c r="AZ4">
        <v>0</v>
      </c>
      <c r="BA4">
        <v>2217749582</v>
      </c>
      <c r="BB4">
        <v>2217749582</v>
      </c>
      <c r="BK4"/>
      <c r="BL4"/>
      <c r="BM4"/>
      <c r="BN4"/>
      <c r="BO4"/>
      <c r="BP4"/>
    </row>
    <row r="5" spans="1:72" x14ac:dyDescent="0.25">
      <c r="A5" t="str">
        <f t="shared" ref="A5:A71" si="0">CONCATENATE(B5,"_",C5,"_",D5)</f>
        <v>0_1_2003</v>
      </c>
      <c r="B5">
        <v>0</v>
      </c>
      <c r="C5">
        <v>1</v>
      </c>
      <c r="D5" s="163">
        <v>2003</v>
      </c>
      <c r="E5" s="163">
        <v>2217749582</v>
      </c>
      <c r="F5" s="163">
        <v>2203565452</v>
      </c>
      <c r="G5" s="163">
        <v>2217749582</v>
      </c>
      <c r="H5" s="163">
        <v>2150502598.99999</v>
      </c>
      <c r="I5" s="163">
        <v>-67246983.000000104</v>
      </c>
      <c r="J5" s="163">
        <v>2294597849.89256</v>
      </c>
      <c r="K5" s="163">
        <v>10093564.083926</v>
      </c>
      <c r="L5" s="163">
        <v>69475683.838446796</v>
      </c>
      <c r="M5" s="163">
        <v>0</v>
      </c>
      <c r="N5" s="163">
        <v>0.91687073440147104</v>
      </c>
      <c r="O5" s="163">
        <v>0</v>
      </c>
      <c r="P5" s="163">
        <v>9715711.2025870793</v>
      </c>
      <c r="Q5" s="163">
        <v>0.56633197127096302</v>
      </c>
      <c r="R5" s="163">
        <v>2.3077092528229799</v>
      </c>
      <c r="S5" s="163">
        <v>0</v>
      </c>
      <c r="T5" s="164">
        <v>38481.401179127999</v>
      </c>
      <c r="U5" s="163">
        <v>9.8266441604857402</v>
      </c>
      <c r="V5" s="163">
        <v>3.9438940773070499</v>
      </c>
      <c r="W5" s="163">
        <v>0</v>
      </c>
      <c r="X5" s="163">
        <v>0</v>
      </c>
      <c r="Y5" s="163">
        <v>0</v>
      </c>
      <c r="Z5" s="163">
        <v>0</v>
      </c>
      <c r="AA5" s="163">
        <v>0</v>
      </c>
      <c r="AB5" s="163">
        <v>0</v>
      </c>
      <c r="AC5" s="163">
        <v>0</v>
      </c>
      <c r="AD5" s="163">
        <v>0</v>
      </c>
      <c r="AE5" s="163">
        <v>-2143403.83986163</v>
      </c>
      <c r="AF5" s="163">
        <v>0</v>
      </c>
      <c r="AG5" s="163">
        <v>-1314696.7041670899</v>
      </c>
      <c r="AH5" s="163">
        <v>0</v>
      </c>
      <c r="AI5" s="163">
        <v>8418523.11271777</v>
      </c>
      <c r="AJ5" s="163">
        <v>-3807022.5571568599</v>
      </c>
      <c r="AK5" s="163">
        <v>2160854.2447290001</v>
      </c>
      <c r="AL5" s="163">
        <v>0</v>
      </c>
      <c r="AM5" s="163">
        <v>2688323.32643446</v>
      </c>
      <c r="AN5" s="163">
        <v>-426686.02243271802</v>
      </c>
      <c r="AO5" s="163">
        <v>0</v>
      </c>
      <c r="AP5" s="163">
        <v>0</v>
      </c>
      <c r="AQ5" s="163">
        <v>0</v>
      </c>
      <c r="AR5" s="163">
        <v>0</v>
      </c>
      <c r="AS5" s="168">
        <v>0</v>
      </c>
      <c r="AT5" s="163">
        <v>0</v>
      </c>
      <c r="AU5" s="168">
        <v>0</v>
      </c>
      <c r="AV5" s="163">
        <v>0</v>
      </c>
      <c r="AW5" s="168">
        <v>0</v>
      </c>
      <c r="AX5" s="163">
        <v>9403155.4662005194</v>
      </c>
      <c r="AY5" s="3">
        <v>9559205.2181781698</v>
      </c>
      <c r="AZ5">
        <v>-81094869.218178093</v>
      </c>
      <c r="BA5" s="3">
        <v>0</v>
      </c>
      <c r="BB5">
        <v>-71535663.999999896</v>
      </c>
      <c r="BC5" s="3"/>
      <c r="BF5" s="3"/>
      <c r="BH5" s="3"/>
      <c r="BJ5" s="3"/>
      <c r="BK5"/>
      <c r="BL5"/>
      <c r="BM5"/>
      <c r="BN5"/>
      <c r="BO5"/>
      <c r="BP5"/>
    </row>
    <row r="6" spans="1:72" x14ac:dyDescent="0.25">
      <c r="A6" t="str">
        <f t="shared" si="0"/>
        <v>0_1_2004</v>
      </c>
      <c r="B6">
        <v>0</v>
      </c>
      <c r="C6">
        <v>1</v>
      </c>
      <c r="D6" s="163">
        <v>2004</v>
      </c>
      <c r="E6" s="163">
        <v>2396974805</v>
      </c>
      <c r="F6" s="163">
        <v>2389867700</v>
      </c>
      <c r="G6" s="163">
        <v>2150502598.99999</v>
      </c>
      <c r="H6" s="163">
        <v>2410970010</v>
      </c>
      <c r="I6" s="163">
        <v>81242188.000000298</v>
      </c>
      <c r="J6" s="163">
        <v>2593552436.5696502</v>
      </c>
      <c r="K6" s="163">
        <v>52515545.284604803</v>
      </c>
      <c r="L6" s="163">
        <v>71765534.239041999</v>
      </c>
      <c r="M6" s="163">
        <v>0</v>
      </c>
      <c r="N6" s="163">
        <v>0.88111629180226403</v>
      </c>
      <c r="O6" s="163">
        <v>0</v>
      </c>
      <c r="P6" s="163">
        <v>9734314.7826844901</v>
      </c>
      <c r="Q6" s="163">
        <v>0.56708000568482797</v>
      </c>
      <c r="R6" s="163">
        <v>2.60745949407365</v>
      </c>
      <c r="S6" s="163">
        <v>0</v>
      </c>
      <c r="T6" s="164">
        <v>38183.589923807398</v>
      </c>
      <c r="U6" s="163">
        <v>9.7869676092694604</v>
      </c>
      <c r="V6" s="163">
        <v>3.9555663396720502</v>
      </c>
      <c r="W6" s="163">
        <v>0</v>
      </c>
      <c r="X6" s="163">
        <v>0</v>
      </c>
      <c r="Y6" s="163">
        <v>0</v>
      </c>
      <c r="Z6" s="163">
        <v>0</v>
      </c>
      <c r="AA6" s="163">
        <v>0</v>
      </c>
      <c r="AB6" s="163">
        <v>0</v>
      </c>
      <c r="AC6" s="163">
        <v>0</v>
      </c>
      <c r="AD6" s="163">
        <v>0</v>
      </c>
      <c r="AE6" s="163">
        <v>33556485.647141203</v>
      </c>
      <c r="AF6" s="163">
        <v>0</v>
      </c>
      <c r="AG6" s="163">
        <v>7798913.9467755901</v>
      </c>
      <c r="AH6" s="163">
        <v>0</v>
      </c>
      <c r="AI6" s="163">
        <v>9994972.2836631592</v>
      </c>
      <c r="AJ6" s="163">
        <v>-2095272.5164614499</v>
      </c>
      <c r="AK6" s="163">
        <v>1952785.4183757899</v>
      </c>
      <c r="AL6" s="163">
        <v>0</v>
      </c>
      <c r="AM6" s="163">
        <v>3665264.3371105101</v>
      </c>
      <c r="AN6" s="163">
        <v>-406996.55212846101</v>
      </c>
      <c r="AO6" s="163">
        <v>0</v>
      </c>
      <c r="AP6" s="163">
        <v>0</v>
      </c>
      <c r="AQ6" s="163">
        <v>0</v>
      </c>
      <c r="AR6" s="163">
        <v>0</v>
      </c>
      <c r="AS6" s="168">
        <v>0</v>
      </c>
      <c r="AT6" s="163">
        <v>0</v>
      </c>
      <c r="AU6" s="168">
        <v>0</v>
      </c>
      <c r="AV6" s="163">
        <v>0</v>
      </c>
      <c r="AW6" s="168">
        <v>0</v>
      </c>
      <c r="AX6" s="163">
        <v>46508877.472286597</v>
      </c>
      <c r="AY6" s="3">
        <v>47038600.736636102</v>
      </c>
      <c r="AZ6">
        <v>23265765.263363998</v>
      </c>
      <c r="BA6" s="3">
        <v>179225222.99999899</v>
      </c>
      <c r="BB6">
        <v>249529589</v>
      </c>
      <c r="BC6" s="3"/>
      <c r="BF6" s="3"/>
      <c r="BH6" s="3"/>
      <c r="BJ6" s="3"/>
      <c r="BK6"/>
      <c r="BL6"/>
      <c r="BM6"/>
      <c r="BN6"/>
      <c r="BO6"/>
      <c r="BP6"/>
    </row>
    <row r="7" spans="1:72" x14ac:dyDescent="0.25">
      <c r="A7" t="str">
        <f t="shared" si="0"/>
        <v>0_1_2005</v>
      </c>
      <c r="B7">
        <v>0</v>
      </c>
      <c r="C7">
        <v>1</v>
      </c>
      <c r="D7" s="163">
        <v>2005</v>
      </c>
      <c r="E7" s="163">
        <v>2522641888</v>
      </c>
      <c r="F7" s="163">
        <v>2541057031</v>
      </c>
      <c r="G7" s="163">
        <v>2410970010</v>
      </c>
      <c r="H7" s="163">
        <v>2568753503.99999</v>
      </c>
      <c r="I7" s="163">
        <v>32116410.999998499</v>
      </c>
      <c r="J7" s="163">
        <v>2772191161.7337198</v>
      </c>
      <c r="K7" s="163">
        <v>-15801085.606791999</v>
      </c>
      <c r="L7" s="163">
        <v>70767074.604147598</v>
      </c>
      <c r="M7" s="163">
        <v>0</v>
      </c>
      <c r="N7" s="163">
        <v>0.908709006019361</v>
      </c>
      <c r="O7" s="163">
        <v>0</v>
      </c>
      <c r="P7" s="163">
        <v>9670224.8115459997</v>
      </c>
      <c r="Q7" s="163">
        <v>0.56213257598667299</v>
      </c>
      <c r="R7" s="163">
        <v>3.0629169958820901</v>
      </c>
      <c r="S7" s="163">
        <v>0</v>
      </c>
      <c r="T7" s="164">
        <v>37264.378431327401</v>
      </c>
      <c r="U7" s="163">
        <v>9.5820881245511096</v>
      </c>
      <c r="V7" s="163">
        <v>3.9826876644648799</v>
      </c>
      <c r="W7" s="163">
        <v>0</v>
      </c>
      <c r="X7" s="163">
        <v>0</v>
      </c>
      <c r="Y7" s="163">
        <v>0</v>
      </c>
      <c r="Z7" s="163">
        <v>0</v>
      </c>
      <c r="AA7" s="163">
        <v>0</v>
      </c>
      <c r="AB7" s="163">
        <v>0</v>
      </c>
      <c r="AC7" s="163">
        <v>0</v>
      </c>
      <c r="AD7" s="163">
        <v>0</v>
      </c>
      <c r="AE7" s="163">
        <v>-26415282.293777499</v>
      </c>
      <c r="AF7" s="163">
        <v>0</v>
      </c>
      <c r="AG7" s="163">
        <v>-3810938.5089453999</v>
      </c>
      <c r="AH7" s="163">
        <v>0</v>
      </c>
      <c r="AI7" s="163">
        <v>11534204.658762701</v>
      </c>
      <c r="AJ7" s="163">
        <v>-1540835.7999384899</v>
      </c>
      <c r="AK7" s="163">
        <v>2842657.1735216398</v>
      </c>
      <c r="AL7" s="163">
        <v>0</v>
      </c>
      <c r="AM7" s="163">
        <v>3540489.3663896802</v>
      </c>
      <c r="AN7" s="163">
        <v>-606453.11041326402</v>
      </c>
      <c r="AO7" s="163">
        <v>0</v>
      </c>
      <c r="AP7" s="163">
        <v>0</v>
      </c>
      <c r="AQ7" s="163">
        <v>0</v>
      </c>
      <c r="AR7" s="163">
        <v>0</v>
      </c>
      <c r="AS7" s="168">
        <v>0</v>
      </c>
      <c r="AT7" s="163">
        <v>0</v>
      </c>
      <c r="AU7" s="168">
        <v>0</v>
      </c>
      <c r="AV7" s="163">
        <v>0</v>
      </c>
      <c r="AW7" s="168">
        <v>0</v>
      </c>
      <c r="AX7" s="163">
        <v>-14456158.5144006</v>
      </c>
      <c r="AY7" s="3">
        <v>-14641588.210057801</v>
      </c>
      <c r="AZ7">
        <v>46757999.210056402</v>
      </c>
      <c r="BA7" s="3">
        <v>125667082.999999</v>
      </c>
      <c r="BB7">
        <v>157783493.999998</v>
      </c>
      <c r="BC7" s="3"/>
      <c r="BF7" s="3"/>
      <c r="BH7" s="3"/>
      <c r="BJ7" s="3"/>
      <c r="BK7"/>
      <c r="BL7"/>
      <c r="BM7"/>
      <c r="BN7"/>
      <c r="BO7"/>
      <c r="BP7"/>
    </row>
    <row r="8" spans="1:72" x14ac:dyDescent="0.25">
      <c r="A8" t="str">
        <f t="shared" si="0"/>
        <v>0_1_2006</v>
      </c>
      <c r="B8">
        <v>0</v>
      </c>
      <c r="C8">
        <v>1</v>
      </c>
      <c r="D8" s="163">
        <v>2006</v>
      </c>
      <c r="E8" s="163">
        <v>2522641888</v>
      </c>
      <c r="F8" s="163">
        <v>2541057031</v>
      </c>
      <c r="G8" s="163">
        <v>2568753503.99999</v>
      </c>
      <c r="H8" s="163">
        <v>2599108817</v>
      </c>
      <c r="I8" s="163">
        <v>30355313.0000026</v>
      </c>
      <c r="J8" s="163">
        <v>2779926526.7382102</v>
      </c>
      <c r="K8" s="163">
        <v>7735365.0044850996</v>
      </c>
      <c r="L8" s="163">
        <v>70624705.906152099</v>
      </c>
      <c r="M8" s="163">
        <v>0</v>
      </c>
      <c r="N8" s="163">
        <v>0.897836833845017</v>
      </c>
      <c r="O8" s="163">
        <v>0</v>
      </c>
      <c r="P8" s="163">
        <v>9915449.72303918</v>
      </c>
      <c r="Q8" s="163">
        <v>0.56167964854839703</v>
      </c>
      <c r="R8" s="163">
        <v>3.3556920653326898</v>
      </c>
      <c r="S8" s="163">
        <v>0</v>
      </c>
      <c r="T8" s="164">
        <v>35771.540827119403</v>
      </c>
      <c r="U8" s="163">
        <v>9.4619485484100494</v>
      </c>
      <c r="V8" s="163">
        <v>4.3015517876788696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  <c r="AB8" s="163">
        <v>0</v>
      </c>
      <c r="AC8" s="163">
        <v>0</v>
      </c>
      <c r="AD8" s="163">
        <v>0</v>
      </c>
      <c r="AE8" s="163">
        <v>-6239254.1319860704</v>
      </c>
      <c r="AF8" s="163">
        <v>0</v>
      </c>
      <c r="AG8" s="163">
        <v>2606268.5458943499</v>
      </c>
      <c r="AH8" s="163">
        <v>0</v>
      </c>
      <c r="AI8" s="163">
        <v>15625072.0928152</v>
      </c>
      <c r="AJ8" s="163">
        <v>-461803.66066753102</v>
      </c>
      <c r="AK8" s="163">
        <v>1794414.79524883</v>
      </c>
      <c r="AL8" s="163">
        <v>0</v>
      </c>
      <c r="AM8" s="163">
        <v>5725923.6828178903</v>
      </c>
      <c r="AN8" s="163">
        <v>-677645.02528162603</v>
      </c>
      <c r="AO8" s="163">
        <v>-6305577.0188934999</v>
      </c>
      <c r="AP8" s="163">
        <v>0</v>
      </c>
      <c r="AQ8" s="163">
        <v>0</v>
      </c>
      <c r="AR8" s="163">
        <v>0</v>
      </c>
      <c r="AS8" s="168">
        <v>0</v>
      </c>
      <c r="AT8" s="163">
        <v>0</v>
      </c>
      <c r="AU8" s="168">
        <v>0</v>
      </c>
      <c r="AV8" s="163">
        <v>0</v>
      </c>
      <c r="AW8" s="168">
        <v>0</v>
      </c>
      <c r="AX8" s="163">
        <v>12067399.279947501</v>
      </c>
      <c r="AY8" s="3">
        <v>12002982.1420485</v>
      </c>
      <c r="AZ8">
        <v>18352330.8579541</v>
      </c>
      <c r="BA8" s="3">
        <v>0</v>
      </c>
      <c r="BB8">
        <v>30355313.0000026</v>
      </c>
      <c r="BC8" s="3"/>
      <c r="BF8" s="3"/>
      <c r="BH8" s="3"/>
      <c r="BJ8" s="3"/>
      <c r="BK8"/>
      <c r="BL8"/>
      <c r="BM8"/>
      <c r="BN8"/>
      <c r="BO8"/>
      <c r="BP8"/>
    </row>
    <row r="9" spans="1:72" x14ac:dyDescent="0.25">
      <c r="A9" t="str">
        <f t="shared" si="0"/>
        <v>0_1_2007</v>
      </c>
      <c r="B9">
        <v>0</v>
      </c>
      <c r="C9">
        <v>1</v>
      </c>
      <c r="D9" s="163">
        <v>2007</v>
      </c>
      <c r="E9" s="163">
        <v>2522641888</v>
      </c>
      <c r="F9" s="163">
        <v>2541057031</v>
      </c>
      <c r="G9" s="163">
        <v>2599108817</v>
      </c>
      <c r="H9" s="163">
        <v>2608864140.99999</v>
      </c>
      <c r="I9" s="163">
        <v>9755323.9999974594</v>
      </c>
      <c r="J9" s="163">
        <v>2793560410.1412702</v>
      </c>
      <c r="K9" s="163">
        <v>13633883.4030539</v>
      </c>
      <c r="L9" s="163">
        <v>71582714.355237693</v>
      </c>
      <c r="M9" s="163">
        <v>0</v>
      </c>
      <c r="N9" s="163">
        <v>0.92086023061058198</v>
      </c>
      <c r="O9" s="163">
        <v>0</v>
      </c>
      <c r="P9" s="163">
        <v>9964969.7656980809</v>
      </c>
      <c r="Q9" s="163">
        <v>0.55508678283873902</v>
      </c>
      <c r="R9" s="163">
        <v>3.5310062793786798</v>
      </c>
      <c r="S9" s="163">
        <v>0</v>
      </c>
      <c r="T9" s="164">
        <v>36276.706108743201</v>
      </c>
      <c r="U9" s="163">
        <v>9.2945652359991193</v>
      </c>
      <c r="V9" s="163">
        <v>4.4274885399032797</v>
      </c>
      <c r="W9" s="163">
        <v>0</v>
      </c>
      <c r="X9" s="163">
        <v>0</v>
      </c>
      <c r="Y9" s="163">
        <v>0</v>
      </c>
      <c r="Z9" s="163">
        <v>0</v>
      </c>
      <c r="AA9" s="163">
        <v>0</v>
      </c>
      <c r="AB9" s="163">
        <v>0</v>
      </c>
      <c r="AC9" s="163">
        <v>0</v>
      </c>
      <c r="AD9" s="163">
        <v>0</v>
      </c>
      <c r="AE9" s="163">
        <v>28082580.206707802</v>
      </c>
      <c r="AF9" s="163">
        <v>0</v>
      </c>
      <c r="AG9" s="163">
        <v>-6686169.5608775401</v>
      </c>
      <c r="AH9" s="163">
        <v>0</v>
      </c>
      <c r="AI9" s="163">
        <v>4307132.4736262504</v>
      </c>
      <c r="AJ9" s="163">
        <v>-7068555.7457834799</v>
      </c>
      <c r="AK9" s="163">
        <v>1027159.92437903</v>
      </c>
      <c r="AL9" s="163">
        <v>0</v>
      </c>
      <c r="AM9" s="163">
        <v>-1990170.72334439</v>
      </c>
      <c r="AN9" s="163">
        <v>-900650.87876106601</v>
      </c>
      <c r="AO9" s="163">
        <v>-2717455.5944290701</v>
      </c>
      <c r="AP9" s="163">
        <v>0</v>
      </c>
      <c r="AQ9" s="163">
        <v>0</v>
      </c>
      <c r="AR9" s="163">
        <v>0</v>
      </c>
      <c r="AS9" s="168">
        <v>0</v>
      </c>
      <c r="AT9" s="163">
        <v>0</v>
      </c>
      <c r="AU9" s="168">
        <v>0</v>
      </c>
      <c r="AV9" s="163">
        <v>0</v>
      </c>
      <c r="AW9" s="168">
        <v>0</v>
      </c>
      <c r="AX9" s="163">
        <v>14053870.1015175</v>
      </c>
      <c r="AY9" s="3">
        <v>13926231.909040401</v>
      </c>
      <c r="AZ9">
        <v>-4170907.9090430201</v>
      </c>
      <c r="BA9" s="3">
        <v>0</v>
      </c>
      <c r="BB9">
        <v>9755323.9999974594</v>
      </c>
      <c r="BC9" s="3"/>
      <c r="BF9" s="3"/>
      <c r="BH9" s="3"/>
      <c r="BJ9" s="3"/>
      <c r="BK9"/>
      <c r="BL9"/>
      <c r="BM9"/>
      <c r="BN9"/>
      <c r="BO9"/>
      <c r="BP9"/>
    </row>
    <row r="10" spans="1:72" x14ac:dyDescent="0.25">
      <c r="A10" t="str">
        <f t="shared" si="0"/>
        <v>0_1_2008</v>
      </c>
      <c r="B10">
        <v>0</v>
      </c>
      <c r="C10">
        <v>1</v>
      </c>
      <c r="D10" s="163">
        <v>2008</v>
      </c>
      <c r="E10" s="163">
        <v>2522641888</v>
      </c>
      <c r="F10" s="163">
        <v>2541057031</v>
      </c>
      <c r="G10" s="163">
        <v>2608864140.99999</v>
      </c>
      <c r="H10" s="163">
        <v>2692308348.99999</v>
      </c>
      <c r="I10" s="163">
        <v>83444208.000000998</v>
      </c>
      <c r="J10" s="163">
        <v>2819957861.2499099</v>
      </c>
      <c r="K10" s="163">
        <v>26397451.108647101</v>
      </c>
      <c r="L10" s="163">
        <v>71889164.491291001</v>
      </c>
      <c r="M10" s="163">
        <v>0</v>
      </c>
      <c r="N10" s="163">
        <v>0.90104162550678502</v>
      </c>
      <c r="O10" s="163">
        <v>0</v>
      </c>
      <c r="P10" s="163">
        <v>9988399.3974122796</v>
      </c>
      <c r="Q10" s="163">
        <v>0.55810480951068597</v>
      </c>
      <c r="R10" s="163">
        <v>3.9554554445044898</v>
      </c>
      <c r="S10" s="163">
        <v>0</v>
      </c>
      <c r="T10" s="164">
        <v>36238.918817514997</v>
      </c>
      <c r="U10" s="163">
        <v>9.4554621860263008</v>
      </c>
      <c r="V10" s="163">
        <v>4.5087477278502996</v>
      </c>
      <c r="W10" s="163">
        <v>0</v>
      </c>
      <c r="X10" s="163">
        <v>0</v>
      </c>
      <c r="Y10" s="163">
        <v>0</v>
      </c>
      <c r="Z10" s="163">
        <v>0</v>
      </c>
      <c r="AA10" s="163">
        <v>0</v>
      </c>
      <c r="AB10" s="163">
        <v>0</v>
      </c>
      <c r="AC10" s="163">
        <v>7.1046637199104395E-2</v>
      </c>
      <c r="AD10" s="163">
        <v>0</v>
      </c>
      <c r="AE10" s="163">
        <v>13376187.018484</v>
      </c>
      <c r="AF10" s="163">
        <v>0</v>
      </c>
      <c r="AG10" s="163">
        <v>4874783.96775728</v>
      </c>
      <c r="AH10" s="163">
        <v>0</v>
      </c>
      <c r="AI10" s="163">
        <v>2848148.7507937802</v>
      </c>
      <c r="AJ10" s="163">
        <v>3251874.05949208</v>
      </c>
      <c r="AK10" s="163">
        <v>2345442.1736169802</v>
      </c>
      <c r="AL10" s="163">
        <v>0</v>
      </c>
      <c r="AM10" s="163">
        <v>183176.29015176601</v>
      </c>
      <c r="AN10" s="163">
        <v>885854.35591055697</v>
      </c>
      <c r="AO10" s="163">
        <v>-1648606.8143736799</v>
      </c>
      <c r="AP10" s="163">
        <v>0</v>
      </c>
      <c r="AQ10" s="163">
        <v>0</v>
      </c>
      <c r="AR10" s="163">
        <v>0</v>
      </c>
      <c r="AS10" s="168">
        <v>0</v>
      </c>
      <c r="AT10" s="163">
        <v>0</v>
      </c>
      <c r="AU10" s="168">
        <v>0</v>
      </c>
      <c r="AV10" s="163">
        <v>-2433640.0525475498</v>
      </c>
      <c r="AW10" s="168">
        <v>0</v>
      </c>
      <c r="AX10" s="163">
        <v>23683219.749285199</v>
      </c>
      <c r="AY10" s="3">
        <v>23840208.1166954</v>
      </c>
      <c r="AZ10">
        <v>59603999.883305602</v>
      </c>
      <c r="BA10" s="3">
        <v>0</v>
      </c>
      <c r="BB10">
        <v>83444208.000000998</v>
      </c>
      <c r="BC10" s="3"/>
      <c r="BF10" s="3"/>
      <c r="BH10" s="3"/>
      <c r="BJ10" s="3"/>
      <c r="BK10"/>
      <c r="BL10"/>
      <c r="BM10"/>
      <c r="BN10"/>
      <c r="BO10"/>
      <c r="BP10"/>
    </row>
    <row r="11" spans="1:72" x14ac:dyDescent="0.25">
      <c r="A11" t="str">
        <f t="shared" si="0"/>
        <v>0_1_2009</v>
      </c>
      <c r="B11">
        <v>0</v>
      </c>
      <c r="C11">
        <v>1</v>
      </c>
      <c r="D11" s="163">
        <v>2009</v>
      </c>
      <c r="E11" s="163">
        <v>2522641888</v>
      </c>
      <c r="F11" s="163">
        <v>2541057031</v>
      </c>
      <c r="G11" s="163">
        <v>2692308348.99999</v>
      </c>
      <c r="H11" s="163">
        <v>2564111221</v>
      </c>
      <c r="I11" s="163">
        <v>-128197127.999999</v>
      </c>
      <c r="J11" s="163">
        <v>2773579172.2316799</v>
      </c>
      <c r="K11" s="163">
        <v>-46378689.018231697</v>
      </c>
      <c r="L11" s="163">
        <v>70967398.250165403</v>
      </c>
      <c r="M11" s="163">
        <v>0</v>
      </c>
      <c r="N11" s="163">
        <v>0.99318691376596602</v>
      </c>
      <c r="O11" s="163">
        <v>0</v>
      </c>
      <c r="P11" s="163">
        <v>9910892.7921914905</v>
      </c>
      <c r="Q11" s="163">
        <v>0.56058664875456199</v>
      </c>
      <c r="R11" s="163">
        <v>2.9101362046971899</v>
      </c>
      <c r="S11" s="163">
        <v>0</v>
      </c>
      <c r="T11" s="164">
        <v>34545.635455789001</v>
      </c>
      <c r="U11" s="163">
        <v>9.5671246893685105</v>
      </c>
      <c r="V11" s="163">
        <v>4.7193406660422497</v>
      </c>
      <c r="W11" s="163">
        <v>0</v>
      </c>
      <c r="X11" s="163">
        <v>0</v>
      </c>
      <c r="Y11" s="163">
        <v>0</v>
      </c>
      <c r="Z11" s="163">
        <v>0</v>
      </c>
      <c r="AA11" s="163">
        <v>0</v>
      </c>
      <c r="AB11" s="163">
        <v>0</v>
      </c>
      <c r="AC11" s="163">
        <v>7.1046637199104395E-2</v>
      </c>
      <c r="AD11" s="163">
        <v>0</v>
      </c>
      <c r="AE11" s="163">
        <v>-17907238.050500099</v>
      </c>
      <c r="AF11" s="163">
        <v>0</v>
      </c>
      <c r="AG11" s="163">
        <v>-24948903.944958098</v>
      </c>
      <c r="AH11" s="163">
        <v>0</v>
      </c>
      <c r="AI11" s="163">
        <v>-2694723.5612985501</v>
      </c>
      <c r="AJ11" s="163">
        <v>2919268.98363382</v>
      </c>
      <c r="AK11" s="163">
        <v>-6398104.4347814098</v>
      </c>
      <c r="AL11" s="163">
        <v>0</v>
      </c>
      <c r="AM11" s="163">
        <v>7346135.7032553302</v>
      </c>
      <c r="AN11" s="163">
        <v>629052.74754234101</v>
      </c>
      <c r="AO11" s="163">
        <v>-4436438.2520635203</v>
      </c>
      <c r="AP11" s="163">
        <v>0</v>
      </c>
      <c r="AQ11" s="163">
        <v>0</v>
      </c>
      <c r="AR11" s="163">
        <v>0</v>
      </c>
      <c r="AS11" s="168">
        <v>0</v>
      </c>
      <c r="AT11" s="163">
        <v>0</v>
      </c>
      <c r="AU11" s="168">
        <v>0</v>
      </c>
      <c r="AV11" s="163">
        <v>0</v>
      </c>
      <c r="AW11" s="168">
        <v>0</v>
      </c>
      <c r="AX11" s="163">
        <v>-45490950.809170298</v>
      </c>
      <c r="AY11" s="3">
        <v>-45259879.918288998</v>
      </c>
      <c r="AZ11">
        <v>-82937248.081710503</v>
      </c>
      <c r="BA11" s="3">
        <v>0</v>
      </c>
      <c r="BB11">
        <v>-128197127.999999</v>
      </c>
      <c r="BC11" s="3"/>
      <c r="BF11" s="3"/>
      <c r="BH11" s="3"/>
      <c r="BJ11" s="3"/>
      <c r="BK11"/>
      <c r="BL11"/>
      <c r="BM11"/>
      <c r="BN11"/>
      <c r="BO11"/>
      <c r="BP11"/>
    </row>
    <row r="12" spans="1:72" x14ac:dyDescent="0.25">
      <c r="A12" t="str">
        <f t="shared" si="0"/>
        <v>0_1_2010</v>
      </c>
      <c r="B12">
        <v>0</v>
      </c>
      <c r="C12">
        <v>1</v>
      </c>
      <c r="D12" s="163">
        <v>2010</v>
      </c>
      <c r="E12" s="163">
        <v>2522641888</v>
      </c>
      <c r="F12" s="163">
        <v>2541057031</v>
      </c>
      <c r="G12" s="163">
        <v>2564111221</v>
      </c>
      <c r="H12" s="163">
        <v>2477369489</v>
      </c>
      <c r="I12" s="163">
        <v>-86741731.999998793</v>
      </c>
      <c r="J12" s="163">
        <v>2688249278.5513101</v>
      </c>
      <c r="K12" s="163">
        <v>-85329893.680364996</v>
      </c>
      <c r="L12" s="163">
        <v>67087317.041166797</v>
      </c>
      <c r="M12" s="163">
        <v>0</v>
      </c>
      <c r="N12" s="163">
        <v>1.0111597906565399</v>
      </c>
      <c r="O12" s="163">
        <v>0</v>
      </c>
      <c r="P12" s="163">
        <v>9893600.1005124096</v>
      </c>
      <c r="Q12" s="163">
        <v>0.56410963816295001</v>
      </c>
      <c r="R12" s="163">
        <v>3.3619635552803002</v>
      </c>
      <c r="S12" s="163">
        <v>0</v>
      </c>
      <c r="T12" s="164">
        <v>33716.160475015902</v>
      </c>
      <c r="U12" s="163">
        <v>9.7777681153092697</v>
      </c>
      <c r="V12" s="163">
        <v>4.9479701995259902</v>
      </c>
      <c r="W12" s="163">
        <v>0</v>
      </c>
      <c r="X12" s="163">
        <v>0</v>
      </c>
      <c r="Y12" s="163">
        <v>0</v>
      </c>
      <c r="Z12" s="163">
        <v>0</v>
      </c>
      <c r="AA12" s="163">
        <v>0</v>
      </c>
      <c r="AB12" s="163">
        <v>0</v>
      </c>
      <c r="AC12" s="163">
        <v>0.127685464009864</v>
      </c>
      <c r="AD12" s="163">
        <v>0</v>
      </c>
      <c r="AE12" s="163">
        <v>-78220386.208347306</v>
      </c>
      <c r="AF12" s="163">
        <v>0</v>
      </c>
      <c r="AG12" s="163">
        <v>-4488915.3169179196</v>
      </c>
      <c r="AH12" s="163">
        <v>0</v>
      </c>
      <c r="AI12" s="163">
        <v>308141.14663347602</v>
      </c>
      <c r="AJ12" s="163">
        <v>3708653.78875269</v>
      </c>
      <c r="AK12" s="163">
        <v>2819194.65332497</v>
      </c>
      <c r="AL12" s="163">
        <v>0</v>
      </c>
      <c r="AM12" s="163">
        <v>3502823.29176067</v>
      </c>
      <c r="AN12" s="163">
        <v>1173510.65759403</v>
      </c>
      <c r="AO12" s="163">
        <v>-4587974.1830685101</v>
      </c>
      <c r="AP12" s="163">
        <v>0</v>
      </c>
      <c r="AQ12" s="163">
        <v>0</v>
      </c>
      <c r="AR12" s="163">
        <v>0</v>
      </c>
      <c r="AS12" s="168">
        <v>0</v>
      </c>
      <c r="AT12" s="163">
        <v>0</v>
      </c>
      <c r="AU12" s="168">
        <v>0</v>
      </c>
      <c r="AV12" s="163">
        <v>-2075299.68469373</v>
      </c>
      <c r="AW12" s="168">
        <v>0</v>
      </c>
      <c r="AX12" s="163">
        <v>-77860251.854961604</v>
      </c>
      <c r="AY12" s="3">
        <v>-77600579.680068702</v>
      </c>
      <c r="AZ12">
        <v>-9141152.3199300505</v>
      </c>
      <c r="BA12" s="3">
        <v>0</v>
      </c>
      <c r="BB12">
        <v>-86741731.999998793</v>
      </c>
      <c r="BC12" s="3"/>
      <c r="BF12" s="3"/>
      <c r="BH12" s="3"/>
      <c r="BJ12" s="3"/>
      <c r="BK12"/>
      <c r="BL12"/>
      <c r="BM12"/>
      <c r="BN12"/>
      <c r="BO12"/>
      <c r="BP12"/>
    </row>
    <row r="13" spans="1:72" x14ac:dyDescent="0.25">
      <c r="A13" t="str">
        <f t="shared" si="0"/>
        <v>0_1_2011</v>
      </c>
      <c r="B13">
        <v>0</v>
      </c>
      <c r="C13">
        <v>1</v>
      </c>
      <c r="D13" s="163">
        <v>2011</v>
      </c>
      <c r="E13" s="163">
        <v>2522641888</v>
      </c>
      <c r="F13" s="163">
        <v>2541057031</v>
      </c>
      <c r="G13" s="163">
        <v>2477369489</v>
      </c>
      <c r="H13" s="163">
        <v>2507911502</v>
      </c>
      <c r="I13" s="163">
        <v>30542012.999999698</v>
      </c>
      <c r="J13" s="163">
        <v>2626039233.79177</v>
      </c>
      <c r="K13" s="163">
        <v>-62210044.759549297</v>
      </c>
      <c r="L13" s="163">
        <v>64589050.378745601</v>
      </c>
      <c r="M13" s="163">
        <v>0</v>
      </c>
      <c r="N13" s="163">
        <v>1.0324809727559301</v>
      </c>
      <c r="O13" s="163">
        <v>0</v>
      </c>
      <c r="P13" s="163">
        <v>9986664.0981256608</v>
      </c>
      <c r="Q13" s="163">
        <v>0.55971715621927998</v>
      </c>
      <c r="R13" s="163">
        <v>4.09287732495845</v>
      </c>
      <c r="S13" s="163">
        <v>0</v>
      </c>
      <c r="T13" s="164">
        <v>33057.754898560801</v>
      </c>
      <c r="U13" s="163">
        <v>10.065434436475099</v>
      </c>
      <c r="V13" s="163">
        <v>4.8950368235540802</v>
      </c>
      <c r="W13" s="163">
        <v>0</v>
      </c>
      <c r="X13" s="163">
        <v>0</v>
      </c>
      <c r="Y13" s="163">
        <v>0.12496612797067699</v>
      </c>
      <c r="Z13" s="163">
        <v>0</v>
      </c>
      <c r="AA13" s="163">
        <v>0</v>
      </c>
      <c r="AB13" s="163">
        <v>0</v>
      </c>
      <c r="AC13" s="163">
        <v>0.16867203705134001</v>
      </c>
      <c r="AD13" s="163">
        <v>0</v>
      </c>
      <c r="AE13" s="163">
        <v>-52295005.064715803</v>
      </c>
      <c r="AF13" s="163">
        <v>0</v>
      </c>
      <c r="AG13" s="163">
        <v>-4879176.6823611902</v>
      </c>
      <c r="AH13" s="163">
        <v>0</v>
      </c>
      <c r="AI13" s="163">
        <v>5691619.1770178797</v>
      </c>
      <c r="AJ13" s="163">
        <v>-4509235.9070928898</v>
      </c>
      <c r="AK13" s="163">
        <v>3859348.5558719598</v>
      </c>
      <c r="AL13" s="163">
        <v>0</v>
      </c>
      <c r="AM13" s="163">
        <v>2728327.0276577999</v>
      </c>
      <c r="AN13" s="163">
        <v>1527434.1552671599</v>
      </c>
      <c r="AO13" s="163">
        <v>1087583.0465305699</v>
      </c>
      <c r="AP13" s="163">
        <v>0</v>
      </c>
      <c r="AQ13" s="163">
        <v>0</v>
      </c>
      <c r="AR13" s="163">
        <v>-8046472.2400418399</v>
      </c>
      <c r="AS13" s="168">
        <v>0</v>
      </c>
      <c r="AT13" s="163">
        <v>0</v>
      </c>
      <c r="AU13" s="168">
        <v>0</v>
      </c>
      <c r="AV13" s="163">
        <v>-1436858.41281384</v>
      </c>
      <c r="AW13" s="168">
        <v>0</v>
      </c>
      <c r="AX13" s="163">
        <v>-56272436.344680198</v>
      </c>
      <c r="AY13" s="3">
        <v>-56321581.792968497</v>
      </c>
      <c r="AZ13">
        <v>86863594.792968303</v>
      </c>
      <c r="BA13" s="3">
        <v>0</v>
      </c>
      <c r="BB13">
        <v>30542012.999999698</v>
      </c>
      <c r="BC13" s="3"/>
      <c r="BF13" s="3"/>
      <c r="BH13" s="3"/>
      <c r="BJ13" s="3"/>
      <c r="BK13"/>
      <c r="BL13"/>
      <c r="BM13"/>
      <c r="BN13"/>
      <c r="BO13"/>
      <c r="BP13"/>
    </row>
    <row r="14" spans="1:72" x14ac:dyDescent="0.25">
      <c r="A14" t="str">
        <f t="shared" si="0"/>
        <v>0_1_2012</v>
      </c>
      <c r="B14">
        <v>0</v>
      </c>
      <c r="C14">
        <v>1</v>
      </c>
      <c r="D14" s="163">
        <v>2012</v>
      </c>
      <c r="E14" s="163">
        <v>2522641888</v>
      </c>
      <c r="F14" s="163">
        <v>2541057031</v>
      </c>
      <c r="G14" s="163">
        <v>2507911502</v>
      </c>
      <c r="H14" s="163">
        <v>2541057030.99999</v>
      </c>
      <c r="I14" s="163">
        <v>33145528.999999002</v>
      </c>
      <c r="J14" s="163">
        <v>2574937889.9695802</v>
      </c>
      <c r="K14" s="163">
        <v>-51101343.822182901</v>
      </c>
      <c r="L14" s="163">
        <v>63654979.010831997</v>
      </c>
      <c r="M14" s="163">
        <v>0</v>
      </c>
      <c r="N14" s="163">
        <v>1.03319372827068</v>
      </c>
      <c r="O14" s="163">
        <v>0</v>
      </c>
      <c r="P14" s="163">
        <v>10106162.1305601</v>
      </c>
      <c r="Q14" s="163">
        <v>0.55566673939080602</v>
      </c>
      <c r="R14" s="163">
        <v>4.1402142572755398</v>
      </c>
      <c r="S14" s="163">
        <v>0</v>
      </c>
      <c r="T14" s="164">
        <v>32885.708578535901</v>
      </c>
      <c r="U14" s="163">
        <v>9.9589405328228597</v>
      </c>
      <c r="V14" s="163">
        <v>4.9873568486467601</v>
      </c>
      <c r="W14" s="163">
        <v>0</v>
      </c>
      <c r="X14" s="163">
        <v>0</v>
      </c>
      <c r="Y14" s="163">
        <v>0.50499774940706799</v>
      </c>
      <c r="Z14" s="163">
        <v>0</v>
      </c>
      <c r="AA14" s="163">
        <v>0</v>
      </c>
      <c r="AB14" s="163">
        <v>0</v>
      </c>
      <c r="AC14" s="163">
        <v>0.20578687227443601</v>
      </c>
      <c r="AD14" s="163">
        <v>0</v>
      </c>
      <c r="AE14" s="163">
        <v>-20212795.993450101</v>
      </c>
      <c r="AF14" s="163">
        <v>0</v>
      </c>
      <c r="AG14" s="163">
        <v>122005.408004547</v>
      </c>
      <c r="AH14" s="163">
        <v>0</v>
      </c>
      <c r="AI14" s="163">
        <v>7189409.7836258998</v>
      </c>
      <c r="AJ14" s="163">
        <v>-4064096.1242859801</v>
      </c>
      <c r="AK14" s="163">
        <v>223740.29121155301</v>
      </c>
      <c r="AL14" s="163">
        <v>0</v>
      </c>
      <c r="AM14" s="163">
        <v>820412.545992592</v>
      </c>
      <c r="AN14" s="163">
        <v>-584051.90026910603</v>
      </c>
      <c r="AO14" s="163">
        <v>-2024075.10285382</v>
      </c>
      <c r="AP14" s="163">
        <v>0</v>
      </c>
      <c r="AQ14" s="163">
        <v>0</v>
      </c>
      <c r="AR14" s="163">
        <v>-28049888.491155598</v>
      </c>
      <c r="AS14" s="168">
        <v>0</v>
      </c>
      <c r="AT14" s="163">
        <v>0</v>
      </c>
      <c r="AU14" s="168">
        <v>0</v>
      </c>
      <c r="AV14" s="163">
        <v>-898747.59411122405</v>
      </c>
      <c r="AW14" s="168">
        <v>0</v>
      </c>
      <c r="AX14" s="163">
        <v>-47478087.177291296</v>
      </c>
      <c r="AY14" s="3">
        <v>-47258454.698001899</v>
      </c>
      <c r="AZ14">
        <v>80403983.698000997</v>
      </c>
      <c r="BA14" s="3">
        <v>0</v>
      </c>
      <c r="BB14">
        <v>33145528.999999002</v>
      </c>
      <c r="BC14" s="3"/>
      <c r="BF14" s="3"/>
      <c r="BH14" s="3"/>
      <c r="BJ14" s="3"/>
      <c r="BK14"/>
      <c r="BL14"/>
      <c r="BM14"/>
      <c r="BN14"/>
      <c r="BO14"/>
      <c r="BP14"/>
    </row>
    <row r="15" spans="1:72" x14ac:dyDescent="0.25">
      <c r="A15" t="str">
        <f t="shared" si="0"/>
        <v>0_1_2013</v>
      </c>
      <c r="B15">
        <v>0</v>
      </c>
      <c r="C15">
        <v>1</v>
      </c>
      <c r="D15" s="163">
        <v>2013</v>
      </c>
      <c r="E15" s="163">
        <v>2522641888</v>
      </c>
      <c r="F15" s="163">
        <v>2541057031</v>
      </c>
      <c r="G15" s="163">
        <v>2541057030.99999</v>
      </c>
      <c r="H15" s="163">
        <v>2538567550</v>
      </c>
      <c r="I15" s="163">
        <v>-2489480.9999990901</v>
      </c>
      <c r="J15" s="163">
        <v>2533094961.5950098</v>
      </c>
      <c r="K15" s="163">
        <v>-41842928.374574699</v>
      </c>
      <c r="L15" s="163">
        <v>64440490.501856402</v>
      </c>
      <c r="M15" s="163">
        <v>0</v>
      </c>
      <c r="N15" s="163">
        <v>1.0525608051525199</v>
      </c>
      <c r="O15" s="163">
        <v>0</v>
      </c>
      <c r="P15" s="163">
        <v>10218543.9397672</v>
      </c>
      <c r="Q15" s="163">
        <v>0.55548457630107895</v>
      </c>
      <c r="R15" s="163">
        <v>3.9654549378235</v>
      </c>
      <c r="S15" s="163">
        <v>0</v>
      </c>
      <c r="T15" s="164">
        <v>33089.926406244202</v>
      </c>
      <c r="U15" s="163">
        <v>9.6952007021101192</v>
      </c>
      <c r="V15" s="163">
        <v>4.99002797712998</v>
      </c>
      <c r="W15" s="163">
        <v>0</v>
      </c>
      <c r="X15" s="163">
        <v>0</v>
      </c>
      <c r="Y15" s="163">
        <v>1.3142978187952701</v>
      </c>
      <c r="Z15" s="163">
        <v>0</v>
      </c>
      <c r="AA15" s="163">
        <v>0</v>
      </c>
      <c r="AB15" s="163">
        <v>0</v>
      </c>
      <c r="AC15" s="163">
        <v>0.20578687227443601</v>
      </c>
      <c r="AD15" s="163">
        <v>0</v>
      </c>
      <c r="AE15" s="163">
        <v>22346746.300393701</v>
      </c>
      <c r="AF15" s="163">
        <v>0</v>
      </c>
      <c r="AG15" s="163">
        <v>-4278908.7897679098</v>
      </c>
      <c r="AH15" s="163">
        <v>0</v>
      </c>
      <c r="AI15" s="163">
        <v>6727302.8524917699</v>
      </c>
      <c r="AJ15" s="163">
        <v>-146786.884582812</v>
      </c>
      <c r="AK15" s="163">
        <v>-871940.76821733406</v>
      </c>
      <c r="AL15" s="163">
        <v>0</v>
      </c>
      <c r="AM15" s="163">
        <v>-819983.85015455994</v>
      </c>
      <c r="AN15" s="163">
        <v>-1367156.66810742</v>
      </c>
      <c r="AO15" s="163">
        <v>-29806.048154629101</v>
      </c>
      <c r="AP15" s="163">
        <v>0</v>
      </c>
      <c r="AQ15" s="163">
        <v>0</v>
      </c>
      <c r="AR15" s="163">
        <v>-61317419.072185099</v>
      </c>
      <c r="AS15" s="168">
        <v>0</v>
      </c>
      <c r="AT15" s="163">
        <v>0</v>
      </c>
      <c r="AU15" s="168">
        <v>0</v>
      </c>
      <c r="AV15" s="163">
        <v>0</v>
      </c>
      <c r="AW15" s="168">
        <v>0</v>
      </c>
      <c r="AX15" s="163">
        <v>-39757952.928284302</v>
      </c>
      <c r="AY15" s="3">
        <v>-40261168.922075003</v>
      </c>
      <c r="AZ15">
        <v>37771687.922075897</v>
      </c>
      <c r="BA15" s="3">
        <v>0</v>
      </c>
      <c r="BB15">
        <v>-2489480.9999990901</v>
      </c>
      <c r="BC15" s="3"/>
      <c r="BF15" s="3"/>
      <c r="BH15" s="3"/>
      <c r="BJ15" s="3"/>
      <c r="BK15"/>
      <c r="BL15"/>
      <c r="BM15"/>
      <c r="BN15"/>
      <c r="BO15"/>
      <c r="BP15"/>
    </row>
    <row r="16" spans="1:72" x14ac:dyDescent="0.25">
      <c r="A16" t="str">
        <f t="shared" si="0"/>
        <v>0_1_2014</v>
      </c>
      <c r="B16">
        <v>0</v>
      </c>
      <c r="C16">
        <v>1</v>
      </c>
      <c r="D16" s="163">
        <v>2014</v>
      </c>
      <c r="E16" s="163">
        <v>2522641888</v>
      </c>
      <c r="F16" s="163">
        <v>2541057031</v>
      </c>
      <c r="G16" s="163">
        <v>2538567550</v>
      </c>
      <c r="H16" s="163">
        <v>2510923485.99999</v>
      </c>
      <c r="I16" s="163">
        <v>-27644064.000002</v>
      </c>
      <c r="J16" s="163">
        <v>2462409494.1084299</v>
      </c>
      <c r="K16" s="163">
        <v>-70685467.4865724</v>
      </c>
      <c r="L16" s="163">
        <v>64472290.625995196</v>
      </c>
      <c r="M16" s="163">
        <v>0</v>
      </c>
      <c r="N16" s="163">
        <v>1.0552857020000399</v>
      </c>
      <c r="O16" s="163">
        <v>0</v>
      </c>
      <c r="P16" s="163">
        <v>10358402.7220985</v>
      </c>
      <c r="Q16" s="163">
        <v>0.55491771804149104</v>
      </c>
      <c r="R16" s="163">
        <v>3.7576320769069</v>
      </c>
      <c r="S16" s="163">
        <v>0</v>
      </c>
      <c r="T16" s="164">
        <v>33372.446493620198</v>
      </c>
      <c r="U16" s="163">
        <v>9.6436540883721307</v>
      </c>
      <c r="V16" s="163">
        <v>5.14302810748379</v>
      </c>
      <c r="W16" s="163">
        <v>0</v>
      </c>
      <c r="X16" s="163">
        <v>0</v>
      </c>
      <c r="Y16" s="163">
        <v>2.1833497858733701</v>
      </c>
      <c r="Z16" s="163">
        <v>0</v>
      </c>
      <c r="AA16" s="163">
        <v>0</v>
      </c>
      <c r="AB16" s="163">
        <v>0</v>
      </c>
      <c r="AC16" s="163">
        <v>0.47212362391407298</v>
      </c>
      <c r="AD16" s="163">
        <v>0</v>
      </c>
      <c r="AE16" s="163">
        <v>4109364.07240164</v>
      </c>
      <c r="AF16" s="163">
        <v>0</v>
      </c>
      <c r="AG16" s="163">
        <v>-1277430.21575321</v>
      </c>
      <c r="AH16" s="163">
        <v>0</v>
      </c>
      <c r="AI16" s="163">
        <v>7984628.0513076996</v>
      </c>
      <c r="AJ16" s="163">
        <v>-560863.39533065096</v>
      </c>
      <c r="AK16" s="163">
        <v>-1087561.4153060999</v>
      </c>
      <c r="AL16" s="163">
        <v>0</v>
      </c>
      <c r="AM16" s="163">
        <v>-1193910.2378117801</v>
      </c>
      <c r="AN16" s="163">
        <v>-338438.19745453598</v>
      </c>
      <c r="AO16" s="163">
        <v>-3217019.7136662402</v>
      </c>
      <c r="AP16" s="163">
        <v>0</v>
      </c>
      <c r="AQ16" s="163">
        <v>0</v>
      </c>
      <c r="AR16" s="163">
        <v>-65633702.498555802</v>
      </c>
      <c r="AS16" s="168">
        <v>0</v>
      </c>
      <c r="AT16" s="163">
        <v>0</v>
      </c>
      <c r="AU16" s="168">
        <v>0</v>
      </c>
      <c r="AV16" s="163">
        <v>-9716290.7336463295</v>
      </c>
      <c r="AW16" s="168">
        <v>0</v>
      </c>
      <c r="AX16" s="163">
        <v>-70931224.283815295</v>
      </c>
      <c r="AY16" s="3">
        <v>-70663221.659882396</v>
      </c>
      <c r="AZ16">
        <v>43019157.659880303</v>
      </c>
      <c r="BA16" s="3">
        <v>0</v>
      </c>
      <c r="BB16">
        <v>-27644064.000002</v>
      </c>
      <c r="BC16" s="3"/>
      <c r="BF16" s="3"/>
      <c r="BH16" s="3"/>
      <c r="BJ16" s="3"/>
      <c r="BK16"/>
      <c r="BL16"/>
      <c r="BM16"/>
      <c r="BN16"/>
      <c r="BO16"/>
      <c r="BP16"/>
    </row>
    <row r="17" spans="1:68" x14ac:dyDescent="0.25">
      <c r="A17" t="str">
        <f t="shared" si="0"/>
        <v>0_1_2015</v>
      </c>
      <c r="B17">
        <v>0</v>
      </c>
      <c r="C17">
        <v>1</v>
      </c>
      <c r="D17" s="163">
        <v>2015</v>
      </c>
      <c r="E17" s="163">
        <v>2522641888</v>
      </c>
      <c r="F17" s="163">
        <v>2541057031</v>
      </c>
      <c r="G17" s="163">
        <v>2510923485.99999</v>
      </c>
      <c r="H17" s="163">
        <v>2445688117</v>
      </c>
      <c r="I17" s="163">
        <v>-65235368.999997698</v>
      </c>
      <c r="J17" s="163">
        <v>2393186869.2210898</v>
      </c>
      <c r="K17" s="163">
        <v>-69222624.887347996</v>
      </c>
      <c r="L17" s="163">
        <v>65239258.512049802</v>
      </c>
      <c r="M17" s="163">
        <v>0</v>
      </c>
      <c r="N17" s="163">
        <v>1.0818127292498301</v>
      </c>
      <c r="O17" s="163">
        <v>0</v>
      </c>
      <c r="P17" s="163">
        <v>10472818.6457387</v>
      </c>
      <c r="Q17" s="163">
        <v>0.55561990692373497</v>
      </c>
      <c r="R17" s="163">
        <v>2.85766669283365</v>
      </c>
      <c r="S17" s="163">
        <v>0</v>
      </c>
      <c r="T17" s="164">
        <v>34516.890531118501</v>
      </c>
      <c r="U17" s="163">
        <v>9.5105274519725995</v>
      </c>
      <c r="V17" s="163">
        <v>5.28422265336616</v>
      </c>
      <c r="W17" s="163">
        <v>0</v>
      </c>
      <c r="X17" s="163">
        <v>1.8557417611547999E-2</v>
      </c>
      <c r="Y17" s="163">
        <v>3.1833497858733701</v>
      </c>
      <c r="Z17" s="163">
        <v>0</v>
      </c>
      <c r="AA17" s="163">
        <v>0</v>
      </c>
      <c r="AB17" s="163">
        <v>0</v>
      </c>
      <c r="AC17" s="163">
        <v>0.72363055956676403</v>
      </c>
      <c r="AD17" s="163">
        <v>0</v>
      </c>
      <c r="AE17" s="163">
        <v>23582769.771699201</v>
      </c>
      <c r="AF17" s="163">
        <v>0</v>
      </c>
      <c r="AG17" s="163">
        <v>-6862534.2251339396</v>
      </c>
      <c r="AH17" s="163">
        <v>0</v>
      </c>
      <c r="AI17" s="163">
        <v>6891774.4116623504</v>
      </c>
      <c r="AJ17" s="163">
        <v>689721.34849000105</v>
      </c>
      <c r="AK17" s="163">
        <v>-5345494.2218592502</v>
      </c>
      <c r="AL17" s="163">
        <v>0</v>
      </c>
      <c r="AM17" s="163">
        <v>-4615756.7790390104</v>
      </c>
      <c r="AN17" s="163">
        <v>-675215.81881389196</v>
      </c>
      <c r="AO17" s="163">
        <v>-2642541.80408169</v>
      </c>
      <c r="AP17" s="163">
        <v>0</v>
      </c>
      <c r="AQ17" s="163">
        <v>1239820.02215546</v>
      </c>
      <c r="AR17" s="163">
        <v>-74169099.7891884</v>
      </c>
      <c r="AS17" s="168">
        <v>0</v>
      </c>
      <c r="AT17" s="163">
        <v>0</v>
      </c>
      <c r="AU17" s="168">
        <v>0</v>
      </c>
      <c r="AV17" s="163">
        <v>-8310571.7411414199</v>
      </c>
      <c r="AW17" s="168">
        <v>0</v>
      </c>
      <c r="AX17" s="163">
        <v>-70217128.825250596</v>
      </c>
      <c r="AY17" s="3">
        <v>-70519558.189001098</v>
      </c>
      <c r="AZ17">
        <v>5284189.1890033903</v>
      </c>
      <c r="BA17" s="3">
        <v>0</v>
      </c>
      <c r="BB17">
        <v>-65235368.999997698</v>
      </c>
      <c r="BC17" s="3"/>
      <c r="BF17" s="3"/>
      <c r="BH17" s="3"/>
      <c r="BJ17" s="3"/>
      <c r="BK17"/>
      <c r="BL17"/>
      <c r="BM17"/>
      <c r="BN17"/>
      <c r="BO17"/>
      <c r="BP17"/>
    </row>
    <row r="18" spans="1:68" x14ac:dyDescent="0.25">
      <c r="A18" t="str">
        <f t="shared" si="0"/>
        <v>0_1_2016</v>
      </c>
      <c r="B18">
        <v>0</v>
      </c>
      <c r="C18">
        <v>1</v>
      </c>
      <c r="D18" s="163">
        <v>2016</v>
      </c>
      <c r="E18" s="163">
        <v>2522641888</v>
      </c>
      <c r="F18" s="163">
        <v>2541057031</v>
      </c>
      <c r="G18" s="163">
        <v>2445688117</v>
      </c>
      <c r="H18" s="163">
        <v>2323506883</v>
      </c>
      <c r="I18" s="163">
        <v>-122181234</v>
      </c>
      <c r="J18" s="163">
        <v>2323446755.97896</v>
      </c>
      <c r="K18" s="163">
        <v>-69740113.242131293</v>
      </c>
      <c r="L18" s="163">
        <v>66113243.246801101</v>
      </c>
      <c r="M18" s="163">
        <v>0</v>
      </c>
      <c r="N18" s="163">
        <v>1.1047173026228101</v>
      </c>
      <c r="O18" s="163">
        <v>0</v>
      </c>
      <c r="P18" s="163">
        <v>10554924.899873899</v>
      </c>
      <c r="Q18" s="163">
        <v>0.55504323849516102</v>
      </c>
      <c r="R18" s="163">
        <v>2.5185717610537002</v>
      </c>
      <c r="S18" s="163">
        <v>0</v>
      </c>
      <c r="T18" s="164">
        <v>35303.229511006401</v>
      </c>
      <c r="U18" s="163">
        <v>9.3812591235224794</v>
      </c>
      <c r="V18" s="163">
        <v>5.7157851486528504</v>
      </c>
      <c r="W18" s="163">
        <v>0</v>
      </c>
      <c r="X18" s="163">
        <v>3.7114835223095999E-2</v>
      </c>
      <c r="Y18" s="163">
        <v>4.1833497858733697</v>
      </c>
      <c r="Z18" s="163">
        <v>0</v>
      </c>
      <c r="AA18" s="163">
        <v>0</v>
      </c>
      <c r="AB18" s="163">
        <v>0</v>
      </c>
      <c r="AC18" s="163">
        <v>0.98277465691555099</v>
      </c>
      <c r="AD18" s="163">
        <v>0</v>
      </c>
      <c r="AE18" s="163">
        <v>22596305.7550896</v>
      </c>
      <c r="AF18" s="163">
        <v>0</v>
      </c>
      <c r="AG18" s="163">
        <v>-5454386.7723242603</v>
      </c>
      <c r="AH18" s="163">
        <v>0</v>
      </c>
      <c r="AI18" s="163">
        <v>5195805.3595886203</v>
      </c>
      <c r="AJ18" s="163">
        <v>-545940.47319162998</v>
      </c>
      <c r="AK18" s="163">
        <v>-2224776.1450713999</v>
      </c>
      <c r="AL18" s="163">
        <v>0</v>
      </c>
      <c r="AM18" s="163">
        <v>-2967685.3808815498</v>
      </c>
      <c r="AN18" s="163">
        <v>-680930.95631459099</v>
      </c>
      <c r="AO18" s="163">
        <v>-8305255.7929604296</v>
      </c>
      <c r="AP18" s="163">
        <v>0</v>
      </c>
      <c r="AQ18" s="163">
        <v>1220533.1252240899</v>
      </c>
      <c r="AR18" s="163">
        <v>-72242139.999245495</v>
      </c>
      <c r="AS18" s="168">
        <v>0</v>
      </c>
      <c r="AT18" s="163">
        <v>0</v>
      </c>
      <c r="AU18" s="168">
        <v>0</v>
      </c>
      <c r="AV18" s="163">
        <v>-8061812.8709470797</v>
      </c>
      <c r="AW18" s="168">
        <v>0</v>
      </c>
      <c r="AX18" s="163">
        <v>-71470284.151034102</v>
      </c>
      <c r="AY18" s="3">
        <v>-71488542.297678307</v>
      </c>
      <c r="AZ18">
        <v>-50692691.702322401</v>
      </c>
      <c r="BA18" s="3">
        <v>0</v>
      </c>
      <c r="BB18">
        <v>-122181234</v>
      </c>
      <c r="BC18" s="3"/>
      <c r="BF18" s="3"/>
      <c r="BH18" s="3"/>
      <c r="BJ18" s="3"/>
      <c r="BK18"/>
      <c r="BL18"/>
      <c r="BM18"/>
      <c r="BN18"/>
      <c r="BO18"/>
      <c r="BP18"/>
    </row>
    <row r="19" spans="1:68" x14ac:dyDescent="0.25">
      <c r="A19" t="str">
        <f t="shared" si="0"/>
        <v>0_1_2017</v>
      </c>
      <c r="B19">
        <v>0</v>
      </c>
      <c r="C19">
        <v>1</v>
      </c>
      <c r="D19" s="163">
        <v>2017</v>
      </c>
      <c r="E19" s="163">
        <v>2522641888</v>
      </c>
      <c r="F19" s="163">
        <v>2541057031</v>
      </c>
      <c r="G19" s="163">
        <v>2323506883</v>
      </c>
      <c r="H19" s="163">
        <v>2230802096.99999</v>
      </c>
      <c r="I19" s="163">
        <v>-92704786.000000596</v>
      </c>
      <c r="J19" s="163">
        <v>2274637280.9924202</v>
      </c>
      <c r="K19" s="163">
        <v>-48809474.986538999</v>
      </c>
      <c r="L19" s="163">
        <v>66222639.767624497</v>
      </c>
      <c r="M19" s="163">
        <v>0</v>
      </c>
      <c r="N19" s="163">
        <v>1.06543147344353</v>
      </c>
      <c r="O19" s="163">
        <v>0</v>
      </c>
      <c r="P19" s="163">
        <v>10662889.4121828</v>
      </c>
      <c r="Q19" s="163">
        <v>0.55380053594204004</v>
      </c>
      <c r="R19" s="163">
        <v>2.7392459466138002</v>
      </c>
      <c r="S19" s="163">
        <v>0</v>
      </c>
      <c r="T19" s="164">
        <v>36103.068578746301</v>
      </c>
      <c r="U19" s="163">
        <v>9.2334461909402794</v>
      </c>
      <c r="V19" s="163">
        <v>5.8844236677877504</v>
      </c>
      <c r="W19" s="163">
        <v>0</v>
      </c>
      <c r="X19" s="163">
        <v>5.3187899018982701E-2</v>
      </c>
      <c r="Y19" s="163">
        <v>5.1833497858733697</v>
      </c>
      <c r="Z19" s="163">
        <v>0</v>
      </c>
      <c r="AA19" s="163">
        <v>0</v>
      </c>
      <c r="AB19" s="163">
        <v>0</v>
      </c>
      <c r="AC19" s="163">
        <v>0.98277465691555099</v>
      </c>
      <c r="AD19" s="163">
        <v>0</v>
      </c>
      <c r="AE19" s="163">
        <v>11510583.1964997</v>
      </c>
      <c r="AF19" s="163">
        <v>0</v>
      </c>
      <c r="AG19" s="163">
        <v>8209573.43044829</v>
      </c>
      <c r="AH19" s="163">
        <v>0</v>
      </c>
      <c r="AI19" s="163">
        <v>6032406.5447096601</v>
      </c>
      <c r="AJ19" s="163">
        <v>-1147388.4201263699</v>
      </c>
      <c r="AK19" s="163">
        <v>1422297.40623474</v>
      </c>
      <c r="AL19" s="163">
        <v>0</v>
      </c>
      <c r="AM19" s="163">
        <v>-2936918.2161023598</v>
      </c>
      <c r="AN19" s="163">
        <v>-711691.48774282006</v>
      </c>
      <c r="AO19" s="163">
        <v>-3065123.8430944998</v>
      </c>
      <c r="AP19" s="163">
        <v>0</v>
      </c>
      <c r="AQ19" s="163">
        <v>1348448.8887310401</v>
      </c>
      <c r="AR19" s="163">
        <v>-68633080.548633307</v>
      </c>
      <c r="AS19" s="168">
        <v>0</v>
      </c>
      <c r="AT19" s="163">
        <v>0</v>
      </c>
      <c r="AU19" s="168">
        <v>0</v>
      </c>
      <c r="AV19" s="163">
        <v>0</v>
      </c>
      <c r="AW19" s="168">
        <v>0</v>
      </c>
      <c r="AX19" s="163">
        <v>-47970893.049075902</v>
      </c>
      <c r="AY19" s="3">
        <v>-48435094.9977597</v>
      </c>
      <c r="AZ19">
        <v>-44269691.002240904</v>
      </c>
      <c r="BA19" s="3">
        <v>0</v>
      </c>
      <c r="BB19">
        <v>-92704786.000000596</v>
      </c>
      <c r="BC19" s="3"/>
      <c r="BF19" s="3"/>
      <c r="BH19" s="3"/>
      <c r="BJ19" s="3"/>
      <c r="BK19"/>
      <c r="BL19"/>
      <c r="BM19"/>
      <c r="BN19"/>
      <c r="BO19"/>
      <c r="BP19"/>
    </row>
    <row r="20" spans="1:68" x14ac:dyDescent="0.25">
      <c r="A20" t="str">
        <f t="shared" si="0"/>
        <v>0_1_2018</v>
      </c>
      <c r="B20">
        <v>0</v>
      </c>
      <c r="C20">
        <v>1</v>
      </c>
      <c r="D20" s="163">
        <v>2018</v>
      </c>
      <c r="E20" s="163">
        <v>2522641888</v>
      </c>
      <c r="F20" s="163">
        <v>2541057031</v>
      </c>
      <c r="G20" s="163">
        <v>2230802096.99999</v>
      </c>
      <c r="H20" s="163">
        <v>2176386603</v>
      </c>
      <c r="I20" s="163">
        <v>-54415493.999999203</v>
      </c>
      <c r="J20" s="163">
        <v>2186422791.8604798</v>
      </c>
      <c r="K20" s="163">
        <v>-88214489.131931797</v>
      </c>
      <c r="L20" s="163">
        <v>66335689.749269299</v>
      </c>
      <c r="M20" s="163">
        <v>0</v>
      </c>
      <c r="N20" s="163">
        <v>1.03280582691442</v>
      </c>
      <c r="O20" s="163">
        <v>0</v>
      </c>
      <c r="P20" s="163">
        <v>10741812.069976499</v>
      </c>
      <c r="Q20" s="163">
        <v>0.55478249392358903</v>
      </c>
      <c r="R20" s="163">
        <v>3.0460655824605101</v>
      </c>
      <c r="S20" s="163">
        <v>0</v>
      </c>
      <c r="T20" s="164">
        <v>36989.701487673403</v>
      </c>
      <c r="U20" s="163">
        <v>9.0962859730607892</v>
      </c>
      <c r="V20" s="163">
        <v>6.1187931809606004</v>
      </c>
      <c r="W20" s="163">
        <v>0</v>
      </c>
      <c r="X20" s="163">
        <v>3.2146127591773301E-2</v>
      </c>
      <c r="Y20" s="163">
        <v>6.1833497858733697</v>
      </c>
      <c r="Z20" s="163">
        <v>0</v>
      </c>
      <c r="AA20" s="163">
        <v>0</v>
      </c>
      <c r="AB20" s="163">
        <v>0</v>
      </c>
      <c r="AC20" s="163">
        <v>1</v>
      </c>
      <c r="AD20" s="163">
        <v>0.535820345896039</v>
      </c>
      <c r="AE20" s="163">
        <v>8864451.9681977201</v>
      </c>
      <c r="AF20" s="163">
        <v>0</v>
      </c>
      <c r="AG20" s="163">
        <v>6743572.3761707097</v>
      </c>
      <c r="AH20" s="163">
        <v>0</v>
      </c>
      <c r="AI20" s="163">
        <v>4670332.7343525495</v>
      </c>
      <c r="AJ20" s="163">
        <v>861013.120556304</v>
      </c>
      <c r="AK20" s="163">
        <v>1743483.98859913</v>
      </c>
      <c r="AL20" s="163">
        <v>0</v>
      </c>
      <c r="AM20" s="163">
        <v>-2983104.2018067101</v>
      </c>
      <c r="AN20" s="163">
        <v>-648720.04424727894</v>
      </c>
      <c r="AO20" s="163">
        <v>-4119246.2523532398</v>
      </c>
      <c r="AP20" s="163">
        <v>0</v>
      </c>
      <c r="AQ20" s="163">
        <v>-1136043.2252521</v>
      </c>
      <c r="AR20" s="163">
        <v>-65894713.3454483</v>
      </c>
      <c r="AS20" s="168">
        <v>0</v>
      </c>
      <c r="AT20" s="163">
        <v>0</v>
      </c>
      <c r="AU20" s="168">
        <v>0</v>
      </c>
      <c r="AV20" s="163">
        <v>-387341.493077753</v>
      </c>
      <c r="AW20" s="168">
        <v>-34426320.8353948</v>
      </c>
      <c r="AX20" s="163">
        <v>-86712635.209703907</v>
      </c>
      <c r="AY20" s="3">
        <v>-86423077.162271202</v>
      </c>
      <c r="AZ20">
        <v>32007583.162271898</v>
      </c>
      <c r="BA20" s="3">
        <v>0</v>
      </c>
      <c r="BB20">
        <v>-54415493.999999203</v>
      </c>
      <c r="BC20" s="3"/>
      <c r="BF20" s="3"/>
      <c r="BH20" s="3"/>
      <c r="BJ20" s="3"/>
      <c r="BK20"/>
      <c r="BL20"/>
      <c r="BM20"/>
      <c r="BN20"/>
      <c r="BO20"/>
      <c r="BP20"/>
    </row>
    <row r="21" spans="1:68" x14ac:dyDescent="0.25">
      <c r="A21" t="str">
        <f t="shared" si="0"/>
        <v>0_2_2002</v>
      </c>
      <c r="B21">
        <v>0</v>
      </c>
      <c r="C21">
        <v>2</v>
      </c>
      <c r="D21" s="163">
        <v>2002</v>
      </c>
      <c r="E21" s="163">
        <v>692881970</v>
      </c>
      <c r="F21" s="163">
        <v>791460778</v>
      </c>
      <c r="G21" s="163">
        <v>0</v>
      </c>
      <c r="H21" s="163">
        <v>692881970</v>
      </c>
      <c r="I21" s="163">
        <v>0</v>
      </c>
      <c r="J21" s="163">
        <v>713487416.34439301</v>
      </c>
      <c r="K21" s="163">
        <v>0</v>
      </c>
      <c r="L21" s="163">
        <v>0</v>
      </c>
      <c r="M21" s="163">
        <v>13378352.2086371</v>
      </c>
      <c r="N21" s="163">
        <v>0</v>
      </c>
      <c r="O21" s="163">
        <v>0.92425916812859699</v>
      </c>
      <c r="P21" s="163">
        <v>2412902.98573989</v>
      </c>
      <c r="Q21" s="163">
        <v>0.357365417272761</v>
      </c>
      <c r="R21" s="163">
        <v>0</v>
      </c>
      <c r="S21" s="163">
        <v>1.9468195567767399</v>
      </c>
      <c r="T21" s="164">
        <v>35715.451599492502</v>
      </c>
      <c r="U21" s="163">
        <v>7.8156462434034699</v>
      </c>
      <c r="V21" s="163">
        <v>3.29893510953965</v>
      </c>
      <c r="W21" s="163">
        <v>0</v>
      </c>
      <c r="X21" s="163">
        <v>0</v>
      </c>
      <c r="Y21" s="163">
        <v>0</v>
      </c>
      <c r="Z21" s="163">
        <v>0</v>
      </c>
      <c r="AA21" s="163">
        <v>0</v>
      </c>
      <c r="AB21" s="163">
        <v>0</v>
      </c>
      <c r="AC21" s="163">
        <v>4.7394709953269498E-2</v>
      </c>
      <c r="AD21" s="163">
        <v>0</v>
      </c>
      <c r="AE21" s="163">
        <v>0</v>
      </c>
      <c r="AF21" s="163">
        <v>0</v>
      </c>
      <c r="AG21" s="163">
        <v>0</v>
      </c>
      <c r="AH21" s="163">
        <v>0</v>
      </c>
      <c r="AI21" s="163">
        <v>0</v>
      </c>
      <c r="AJ21" s="163">
        <v>0</v>
      </c>
      <c r="AK21" s="163">
        <v>0</v>
      </c>
      <c r="AL21" s="163">
        <v>0</v>
      </c>
      <c r="AM21" s="163">
        <v>0</v>
      </c>
      <c r="AN21" s="163">
        <v>0</v>
      </c>
      <c r="AO21" s="163">
        <v>0</v>
      </c>
      <c r="AP21" s="163">
        <v>0</v>
      </c>
      <c r="AQ21" s="163">
        <v>0</v>
      </c>
      <c r="AR21" s="163">
        <v>0</v>
      </c>
      <c r="AS21" s="168">
        <v>0</v>
      </c>
      <c r="AT21" s="163">
        <v>0</v>
      </c>
      <c r="AU21" s="168">
        <v>0</v>
      </c>
      <c r="AV21" s="163">
        <v>0</v>
      </c>
      <c r="AW21" s="168">
        <v>0</v>
      </c>
      <c r="AX21" s="163">
        <v>0</v>
      </c>
      <c r="AY21" s="3">
        <v>0</v>
      </c>
      <c r="AZ21">
        <v>0</v>
      </c>
      <c r="BA21" s="3">
        <v>692881970</v>
      </c>
      <c r="BB21">
        <v>692881970</v>
      </c>
      <c r="BC21" s="3"/>
      <c r="BF21" s="3"/>
      <c r="BH21" s="3"/>
      <c r="BJ21" s="3"/>
      <c r="BK21"/>
      <c r="BL21"/>
      <c r="BM21"/>
      <c r="BN21"/>
      <c r="BO21"/>
      <c r="BP21"/>
    </row>
    <row r="22" spans="1:68" x14ac:dyDescent="0.25">
      <c r="A22" t="str">
        <f t="shared" si="0"/>
        <v>0_2_2003</v>
      </c>
      <c r="B22">
        <v>0</v>
      </c>
      <c r="C22">
        <v>2</v>
      </c>
      <c r="D22" s="163">
        <v>2003</v>
      </c>
      <c r="E22" s="163">
        <v>757372407</v>
      </c>
      <c r="F22" s="163">
        <v>869325834</v>
      </c>
      <c r="G22" s="163">
        <v>692881970</v>
      </c>
      <c r="H22" s="163">
        <v>770883561</v>
      </c>
      <c r="I22" s="163">
        <v>13511153.999999899</v>
      </c>
      <c r="J22" s="163">
        <v>800821022.01867294</v>
      </c>
      <c r="K22" s="163">
        <v>13825445.0082654</v>
      </c>
      <c r="L22" s="163">
        <v>0</v>
      </c>
      <c r="M22" s="163">
        <v>13026932.796544701</v>
      </c>
      <c r="N22" s="163">
        <v>0</v>
      </c>
      <c r="O22" s="163">
        <v>0.87267615679307897</v>
      </c>
      <c r="P22" s="163">
        <v>2374560.0640381798</v>
      </c>
      <c r="Q22" s="163">
        <v>0.35480650509096501</v>
      </c>
      <c r="R22" s="163">
        <v>0</v>
      </c>
      <c r="S22" s="163">
        <v>2.2027861871074199</v>
      </c>
      <c r="T22" s="164">
        <v>35129.657977308299</v>
      </c>
      <c r="U22" s="163">
        <v>7.6032487138457299</v>
      </c>
      <c r="V22" s="163">
        <v>3.3806762574596898</v>
      </c>
      <c r="W22" s="163">
        <v>0</v>
      </c>
      <c r="X22" s="163">
        <v>0</v>
      </c>
      <c r="Y22" s="163">
        <v>0</v>
      </c>
      <c r="Z22" s="163">
        <v>0</v>
      </c>
      <c r="AA22" s="163">
        <v>0</v>
      </c>
      <c r="AB22" s="163">
        <v>0</v>
      </c>
      <c r="AC22" s="163">
        <v>4.3359039353014002E-2</v>
      </c>
      <c r="AD22" s="163">
        <v>0</v>
      </c>
      <c r="AE22" s="163">
        <v>0</v>
      </c>
      <c r="AF22" s="163">
        <v>364895.109226876</v>
      </c>
      <c r="AG22" s="163">
        <v>0</v>
      </c>
      <c r="AH22" s="163">
        <v>696155.365633921</v>
      </c>
      <c r="AI22" s="163">
        <v>3845555.3376746001</v>
      </c>
      <c r="AJ22" s="163">
        <v>-736307.51928829204</v>
      </c>
      <c r="AK22" s="163">
        <v>0</v>
      </c>
      <c r="AL22" s="163">
        <v>9294778.0213646106</v>
      </c>
      <c r="AM22" s="163">
        <v>764162.46220933204</v>
      </c>
      <c r="AN22" s="163">
        <v>-55438.143519075697</v>
      </c>
      <c r="AO22" s="163">
        <v>0</v>
      </c>
      <c r="AP22" s="163">
        <v>0</v>
      </c>
      <c r="AQ22" s="163">
        <v>0</v>
      </c>
      <c r="AR22" s="163">
        <v>0</v>
      </c>
      <c r="AS22" s="168">
        <v>0</v>
      </c>
      <c r="AT22" s="163">
        <v>0</v>
      </c>
      <c r="AU22" s="168">
        <v>0</v>
      </c>
      <c r="AV22" s="163">
        <v>0</v>
      </c>
      <c r="AW22" s="168">
        <v>0</v>
      </c>
      <c r="AX22" s="163">
        <v>13846947.525470501</v>
      </c>
      <c r="AY22" s="3">
        <v>13708885.605635799</v>
      </c>
      <c r="AZ22">
        <v>-880026.60563583102</v>
      </c>
      <c r="BA22" s="3">
        <v>64490437</v>
      </c>
      <c r="BB22">
        <v>77319296</v>
      </c>
      <c r="BC22" s="3"/>
      <c r="BF22" s="3"/>
      <c r="BH22" s="3"/>
      <c r="BJ22" s="3"/>
      <c r="BK22"/>
      <c r="BL22"/>
      <c r="BM22"/>
      <c r="BN22"/>
      <c r="BO22"/>
      <c r="BP22"/>
    </row>
    <row r="23" spans="1:68" x14ac:dyDescent="0.25">
      <c r="A23" t="str">
        <f t="shared" si="0"/>
        <v>0_2_2004</v>
      </c>
      <c r="B23">
        <v>0</v>
      </c>
      <c r="C23">
        <v>2</v>
      </c>
      <c r="D23" s="163">
        <v>2004</v>
      </c>
      <c r="E23" s="163">
        <v>784947601</v>
      </c>
      <c r="F23" s="163">
        <v>898816466</v>
      </c>
      <c r="G23" s="163">
        <v>770883561</v>
      </c>
      <c r="H23" s="163">
        <v>811791151</v>
      </c>
      <c r="I23" s="163">
        <v>13332395.999999801</v>
      </c>
      <c r="J23" s="163">
        <v>867022153.62018597</v>
      </c>
      <c r="K23" s="163">
        <v>22317570.952824999</v>
      </c>
      <c r="L23" s="163">
        <v>0</v>
      </c>
      <c r="M23" s="163">
        <v>12498024.033456299</v>
      </c>
      <c r="N23" s="163">
        <v>0</v>
      </c>
      <c r="O23" s="163">
        <v>0.857865434554824</v>
      </c>
      <c r="P23" s="163">
        <v>2380930.3377387198</v>
      </c>
      <c r="Q23" s="163">
        <v>0.35769842507487198</v>
      </c>
      <c r="R23" s="163">
        <v>0</v>
      </c>
      <c r="S23" s="163">
        <v>2.5257419598212101</v>
      </c>
      <c r="T23" s="164">
        <v>34149.207747186898</v>
      </c>
      <c r="U23" s="163">
        <v>7.5174288730388703</v>
      </c>
      <c r="V23" s="163">
        <v>3.4095997197652399</v>
      </c>
      <c r="W23" s="163">
        <v>0</v>
      </c>
      <c r="X23" s="163">
        <v>0</v>
      </c>
      <c r="Y23" s="163">
        <v>0</v>
      </c>
      <c r="Z23" s="163">
        <v>0</v>
      </c>
      <c r="AA23" s="163">
        <v>0</v>
      </c>
      <c r="AB23" s="163">
        <v>0</v>
      </c>
      <c r="AC23" s="163">
        <v>4.1835837141439902E-2</v>
      </c>
      <c r="AD23" s="163">
        <v>0</v>
      </c>
      <c r="AE23" s="163">
        <v>0</v>
      </c>
      <c r="AF23" s="163">
        <v>-1054383.64982109</v>
      </c>
      <c r="AG23" s="163">
        <v>0</v>
      </c>
      <c r="AH23" s="163">
        <v>4394135.4395893896</v>
      </c>
      <c r="AI23" s="163">
        <v>4879294.66146388</v>
      </c>
      <c r="AJ23" s="163">
        <v>-1504788.6450169201</v>
      </c>
      <c r="AK23" s="163">
        <v>0</v>
      </c>
      <c r="AL23" s="163">
        <v>11399132.155328101</v>
      </c>
      <c r="AM23" s="163">
        <v>1290320.3095328</v>
      </c>
      <c r="AN23" s="163">
        <v>-59837.460934774601</v>
      </c>
      <c r="AO23" s="163">
        <v>0</v>
      </c>
      <c r="AP23" s="163">
        <v>0</v>
      </c>
      <c r="AQ23" s="163">
        <v>0</v>
      </c>
      <c r="AR23" s="163">
        <v>0</v>
      </c>
      <c r="AS23" s="168">
        <v>0</v>
      </c>
      <c r="AT23" s="163">
        <v>0</v>
      </c>
      <c r="AU23" s="168">
        <v>0</v>
      </c>
      <c r="AV23" s="163">
        <v>0</v>
      </c>
      <c r="AW23" s="168">
        <v>0</v>
      </c>
      <c r="AX23" s="163">
        <v>18802463.323068801</v>
      </c>
      <c r="AY23" s="3">
        <v>19012288.5866559</v>
      </c>
      <c r="AZ23">
        <v>-6055592.5866561299</v>
      </c>
      <c r="BA23" s="3">
        <v>27575194</v>
      </c>
      <c r="BB23">
        <v>40531889.999999799</v>
      </c>
      <c r="BC23" s="3"/>
      <c r="BF23" s="3"/>
      <c r="BH23" s="3"/>
      <c r="BJ23" s="3"/>
      <c r="BK23"/>
      <c r="BL23"/>
      <c r="BM23"/>
      <c r="BN23"/>
      <c r="BO23"/>
      <c r="BP23"/>
    </row>
    <row r="24" spans="1:68" x14ac:dyDescent="0.25">
      <c r="A24" t="str">
        <f t="shared" si="0"/>
        <v>0_2_2005</v>
      </c>
      <c r="B24">
        <v>0</v>
      </c>
      <c r="C24">
        <v>2</v>
      </c>
      <c r="D24" s="163">
        <v>2005</v>
      </c>
      <c r="E24" s="163">
        <v>807867575</v>
      </c>
      <c r="F24" s="163">
        <v>924924849</v>
      </c>
      <c r="G24" s="163">
        <v>811791151</v>
      </c>
      <c r="H24" s="163">
        <v>855440924</v>
      </c>
      <c r="I24" s="163">
        <v>20729799.000000399</v>
      </c>
      <c r="J24" s="163">
        <v>917061039.166448</v>
      </c>
      <c r="K24" s="163">
        <v>23742859.943578299</v>
      </c>
      <c r="L24" s="163">
        <v>0</v>
      </c>
      <c r="M24" s="163">
        <v>12247363.8094016</v>
      </c>
      <c r="N24" s="163">
        <v>0</v>
      </c>
      <c r="O24" s="163">
        <v>0.87014836008015595</v>
      </c>
      <c r="P24" s="163">
        <v>2431976.7748505399</v>
      </c>
      <c r="Q24" s="163">
        <v>0.35138187466933302</v>
      </c>
      <c r="R24" s="163">
        <v>0</v>
      </c>
      <c r="S24" s="163">
        <v>2.9854155094792598</v>
      </c>
      <c r="T24" s="164">
        <v>33180.000316564998</v>
      </c>
      <c r="U24" s="163">
        <v>7.4922899329385704</v>
      </c>
      <c r="V24" s="163">
        <v>3.4123453178573202</v>
      </c>
      <c r="W24" s="163">
        <v>0</v>
      </c>
      <c r="X24" s="163">
        <v>0</v>
      </c>
      <c r="Y24" s="163">
        <v>0</v>
      </c>
      <c r="Z24" s="163">
        <v>0</v>
      </c>
      <c r="AA24" s="163">
        <v>0</v>
      </c>
      <c r="AB24" s="163">
        <v>0</v>
      </c>
      <c r="AC24" s="163">
        <v>4.0648914520427397E-2</v>
      </c>
      <c r="AD24" s="163">
        <v>0</v>
      </c>
      <c r="AE24" s="163">
        <v>0</v>
      </c>
      <c r="AF24" s="163">
        <v>1184051.69984664</v>
      </c>
      <c r="AG24" s="163">
        <v>0</v>
      </c>
      <c r="AH24" s="163">
        <v>-1633004.37628602</v>
      </c>
      <c r="AI24" s="163">
        <v>5057851.6880501602</v>
      </c>
      <c r="AJ24" s="163">
        <v>-986757.61989168695</v>
      </c>
      <c r="AK24" s="163">
        <v>0</v>
      </c>
      <c r="AL24" s="163">
        <v>15675342.4237883</v>
      </c>
      <c r="AM24" s="163">
        <v>1254096.8090105599</v>
      </c>
      <c r="AN24" s="163">
        <v>-47286.166752112302</v>
      </c>
      <c r="AO24" s="163">
        <v>0</v>
      </c>
      <c r="AP24" s="163">
        <v>0</v>
      </c>
      <c r="AQ24" s="163">
        <v>0</v>
      </c>
      <c r="AR24" s="163">
        <v>0</v>
      </c>
      <c r="AS24" s="168">
        <v>0</v>
      </c>
      <c r="AT24" s="163">
        <v>0</v>
      </c>
      <c r="AU24" s="168">
        <v>0</v>
      </c>
      <c r="AV24" s="163">
        <v>0</v>
      </c>
      <c r="AW24" s="168">
        <v>0</v>
      </c>
      <c r="AX24" s="163">
        <v>20504294.4577659</v>
      </c>
      <c r="AY24" s="3">
        <v>20621073.950447802</v>
      </c>
      <c r="AZ24">
        <v>108725.049552546</v>
      </c>
      <c r="BA24" s="3">
        <v>22919974</v>
      </c>
      <c r="BB24">
        <v>43649773.000000402</v>
      </c>
      <c r="BC24" s="3"/>
      <c r="BF24" s="3"/>
      <c r="BH24" s="3"/>
      <c r="BJ24" s="3"/>
      <c r="BK24"/>
      <c r="BL24"/>
      <c r="BM24"/>
      <c r="BN24"/>
      <c r="BO24"/>
      <c r="BP24"/>
    </row>
    <row r="25" spans="1:68" x14ac:dyDescent="0.25">
      <c r="A25" t="str">
        <f t="shared" si="0"/>
        <v>0_2_2006</v>
      </c>
      <c r="B25">
        <v>0</v>
      </c>
      <c r="C25">
        <v>2</v>
      </c>
      <c r="D25" s="163">
        <v>2006</v>
      </c>
      <c r="E25" s="163">
        <v>823614839</v>
      </c>
      <c r="F25" s="163">
        <v>941394513</v>
      </c>
      <c r="G25" s="163">
        <v>855440924</v>
      </c>
      <c r="H25" s="163">
        <v>913931565</v>
      </c>
      <c r="I25" s="163">
        <v>42743376.999999799</v>
      </c>
      <c r="J25" s="163">
        <v>952263143.39313102</v>
      </c>
      <c r="K25" s="163">
        <v>17702660.591940701</v>
      </c>
      <c r="L25" s="163">
        <v>0</v>
      </c>
      <c r="M25" s="163">
        <v>12189060.458303699</v>
      </c>
      <c r="N25" s="163">
        <v>0</v>
      </c>
      <c r="O25" s="163">
        <v>0.87453611440325896</v>
      </c>
      <c r="P25" s="163">
        <v>2489143.47111732</v>
      </c>
      <c r="Q25" s="163">
        <v>0.34989923840892501</v>
      </c>
      <c r="R25" s="163">
        <v>0</v>
      </c>
      <c r="S25" s="163">
        <v>3.2678900407111202</v>
      </c>
      <c r="T25" s="164">
        <v>31707.039385882101</v>
      </c>
      <c r="U25" s="163">
        <v>7.5260429450324597</v>
      </c>
      <c r="V25" s="163">
        <v>3.5735851352236199</v>
      </c>
      <c r="W25" s="163">
        <v>0</v>
      </c>
      <c r="X25" s="163">
        <v>0</v>
      </c>
      <c r="Y25" s="163">
        <v>0</v>
      </c>
      <c r="Z25" s="163">
        <v>0</v>
      </c>
      <c r="AA25" s="163">
        <v>0</v>
      </c>
      <c r="AB25" s="163">
        <v>0</v>
      </c>
      <c r="AC25" s="163">
        <v>3.98717196983382E-2</v>
      </c>
      <c r="AD25" s="163">
        <v>0</v>
      </c>
      <c r="AE25" s="163">
        <v>0</v>
      </c>
      <c r="AF25" s="163">
        <v>2668251.21071458</v>
      </c>
      <c r="AG25" s="163">
        <v>0</v>
      </c>
      <c r="AH25" s="163">
        <v>-3657509.4793546698</v>
      </c>
      <c r="AI25" s="163">
        <v>6128399.0246250797</v>
      </c>
      <c r="AJ25" s="163">
        <v>-92853.792047357594</v>
      </c>
      <c r="AK25" s="163">
        <v>0</v>
      </c>
      <c r="AL25" s="163">
        <v>9204766.1363939606</v>
      </c>
      <c r="AM25" s="163">
        <v>2072276.2345523899</v>
      </c>
      <c r="AN25" s="163">
        <v>7481.8602955835104</v>
      </c>
      <c r="AO25" s="163">
        <v>-1246333.4241684999</v>
      </c>
      <c r="AP25" s="163">
        <v>0</v>
      </c>
      <c r="AQ25" s="163">
        <v>0</v>
      </c>
      <c r="AR25" s="163">
        <v>0</v>
      </c>
      <c r="AS25" s="168">
        <v>0</v>
      </c>
      <c r="AT25" s="163">
        <v>0</v>
      </c>
      <c r="AU25" s="168">
        <v>0</v>
      </c>
      <c r="AV25" s="163">
        <v>0</v>
      </c>
      <c r="AW25" s="168">
        <v>0</v>
      </c>
      <c r="AX25" s="163">
        <v>15084477.771011</v>
      </c>
      <c r="AY25" s="3">
        <v>15223381.513376299</v>
      </c>
      <c r="AZ25">
        <v>27519995.4866235</v>
      </c>
      <c r="BA25" s="3">
        <v>15747264</v>
      </c>
      <c r="BB25">
        <v>58490640.999999799</v>
      </c>
      <c r="BC25" s="3"/>
      <c r="BF25" s="3"/>
      <c r="BH25" s="3"/>
      <c r="BJ25" s="3"/>
      <c r="BK25"/>
      <c r="BL25"/>
      <c r="BM25"/>
      <c r="BN25"/>
      <c r="BO25"/>
      <c r="BP25"/>
    </row>
    <row r="26" spans="1:68" x14ac:dyDescent="0.25">
      <c r="A26" t="str">
        <f t="shared" si="0"/>
        <v>0_2_2007</v>
      </c>
      <c r="B26">
        <v>0</v>
      </c>
      <c r="C26">
        <v>2</v>
      </c>
      <c r="D26" s="163">
        <v>2007</v>
      </c>
      <c r="E26" s="163">
        <v>832303107</v>
      </c>
      <c r="F26" s="163">
        <v>958899929</v>
      </c>
      <c r="G26" s="163">
        <v>913931565</v>
      </c>
      <c r="H26" s="163">
        <v>924926555</v>
      </c>
      <c r="I26" s="163">
        <v>2306721.99999983</v>
      </c>
      <c r="J26" s="163">
        <v>967137612.28927195</v>
      </c>
      <c r="K26" s="163">
        <v>4289567.9177343501</v>
      </c>
      <c r="L26" s="163">
        <v>0</v>
      </c>
      <c r="M26" s="163">
        <v>12139213.002662901</v>
      </c>
      <c r="N26" s="163">
        <v>0</v>
      </c>
      <c r="O26" s="163">
        <v>0.89575729761823097</v>
      </c>
      <c r="P26" s="163">
        <v>2506046.0194194498</v>
      </c>
      <c r="Q26" s="163">
        <v>0.34780737583798599</v>
      </c>
      <c r="R26" s="163">
        <v>0</v>
      </c>
      <c r="S26" s="163">
        <v>3.4551355017601701</v>
      </c>
      <c r="T26" s="164">
        <v>31993.077300879799</v>
      </c>
      <c r="U26" s="163">
        <v>7.4289218051663397</v>
      </c>
      <c r="V26" s="163">
        <v>3.74734725518692</v>
      </c>
      <c r="W26" s="163">
        <v>0</v>
      </c>
      <c r="X26" s="163">
        <v>0</v>
      </c>
      <c r="Y26" s="163">
        <v>0</v>
      </c>
      <c r="Z26" s="163">
        <v>0</v>
      </c>
      <c r="AA26" s="163">
        <v>0</v>
      </c>
      <c r="AB26" s="163">
        <v>0</v>
      </c>
      <c r="AC26" s="163">
        <v>3.9455505721186702E-2</v>
      </c>
      <c r="AD26" s="163">
        <v>0</v>
      </c>
      <c r="AE26" s="163">
        <v>0</v>
      </c>
      <c r="AF26" s="163">
        <v>3337049.5605217698</v>
      </c>
      <c r="AG26" s="163">
        <v>0</v>
      </c>
      <c r="AH26" s="163">
        <v>-4766004.1459541302</v>
      </c>
      <c r="AI26" s="163">
        <v>2553759.0690489798</v>
      </c>
      <c r="AJ26" s="163">
        <v>-1358609.97807818</v>
      </c>
      <c r="AK26" s="163">
        <v>0</v>
      </c>
      <c r="AL26" s="163">
        <v>6113789.7617963301</v>
      </c>
      <c r="AM26" s="163">
        <v>-561922.04558760801</v>
      </c>
      <c r="AN26" s="163">
        <v>-169215.10539452999</v>
      </c>
      <c r="AO26" s="163">
        <v>-1291423.2373860499</v>
      </c>
      <c r="AP26" s="163">
        <v>0</v>
      </c>
      <c r="AQ26" s="163">
        <v>0</v>
      </c>
      <c r="AR26" s="163">
        <v>0</v>
      </c>
      <c r="AS26" s="168">
        <v>0</v>
      </c>
      <c r="AT26" s="163">
        <v>0</v>
      </c>
      <c r="AU26" s="168">
        <v>0</v>
      </c>
      <c r="AV26" s="163">
        <v>0</v>
      </c>
      <c r="AW26" s="168">
        <v>0</v>
      </c>
      <c r="AX26" s="163">
        <v>3857423.8789665699</v>
      </c>
      <c r="AY26" s="3">
        <v>3743706.11712451</v>
      </c>
      <c r="AZ26">
        <v>-1436984.11712468</v>
      </c>
      <c r="BA26" s="3">
        <v>8688267.9999999907</v>
      </c>
      <c r="BB26">
        <v>10994989.999999801</v>
      </c>
      <c r="BC26" s="3"/>
      <c r="BF26" s="3"/>
      <c r="BH26" s="3"/>
      <c r="BJ26" s="3"/>
      <c r="BK26"/>
      <c r="BL26"/>
      <c r="BM26"/>
      <c r="BN26"/>
      <c r="BO26"/>
      <c r="BP26"/>
    </row>
    <row r="27" spans="1:68" x14ac:dyDescent="0.25">
      <c r="A27" t="str">
        <f t="shared" si="0"/>
        <v>0_2_2008</v>
      </c>
      <c r="B27">
        <v>0</v>
      </c>
      <c r="C27">
        <v>2</v>
      </c>
      <c r="D27" s="163">
        <v>2008</v>
      </c>
      <c r="E27" s="163">
        <v>832303107</v>
      </c>
      <c r="F27" s="163">
        <v>958899929</v>
      </c>
      <c r="G27" s="163">
        <v>924926555</v>
      </c>
      <c r="H27" s="163">
        <v>988529403</v>
      </c>
      <c r="I27" s="163">
        <v>63602848.000000201</v>
      </c>
      <c r="J27" s="163">
        <v>993089608.55443704</v>
      </c>
      <c r="K27" s="163">
        <v>25951996.2651655</v>
      </c>
      <c r="L27" s="163">
        <v>0</v>
      </c>
      <c r="M27" s="163">
        <v>12290406.974323301</v>
      </c>
      <c r="N27" s="163">
        <v>0</v>
      </c>
      <c r="O27" s="163">
        <v>0.89493191570186303</v>
      </c>
      <c r="P27" s="163">
        <v>2511974.24835356</v>
      </c>
      <c r="Q27" s="163">
        <v>0.34768094753883899</v>
      </c>
      <c r="R27" s="163">
        <v>0</v>
      </c>
      <c r="S27" s="163">
        <v>3.8651958319828799</v>
      </c>
      <c r="T27" s="164">
        <v>31801.154273996501</v>
      </c>
      <c r="U27" s="163">
        <v>7.6059558929172697</v>
      </c>
      <c r="V27" s="163">
        <v>3.8012413147221298</v>
      </c>
      <c r="W27" s="163">
        <v>0</v>
      </c>
      <c r="X27" s="163">
        <v>0</v>
      </c>
      <c r="Y27" s="163">
        <v>0</v>
      </c>
      <c r="Z27" s="163">
        <v>0</v>
      </c>
      <c r="AA27" s="163">
        <v>0</v>
      </c>
      <c r="AB27" s="163">
        <v>0</v>
      </c>
      <c r="AC27" s="163">
        <v>3.9455505721186702E-2</v>
      </c>
      <c r="AD27" s="163">
        <v>0</v>
      </c>
      <c r="AE27" s="163">
        <v>0</v>
      </c>
      <c r="AF27" s="163">
        <v>7404714.3193315398</v>
      </c>
      <c r="AG27" s="163">
        <v>0</v>
      </c>
      <c r="AH27" s="163">
        <v>1576531.5725843401</v>
      </c>
      <c r="AI27" s="163">
        <v>1149515.4405612899</v>
      </c>
      <c r="AJ27" s="163">
        <v>-91375.354769665093</v>
      </c>
      <c r="AK27" s="163">
        <v>0</v>
      </c>
      <c r="AL27" s="163">
        <v>12841551.5772909</v>
      </c>
      <c r="AM27" s="163">
        <v>347000.40934203699</v>
      </c>
      <c r="AN27" s="163">
        <v>334530.17940064799</v>
      </c>
      <c r="AO27" s="163">
        <v>-284354.58239750803</v>
      </c>
      <c r="AP27" s="163">
        <v>0</v>
      </c>
      <c r="AQ27" s="163">
        <v>0</v>
      </c>
      <c r="AR27" s="163">
        <v>0</v>
      </c>
      <c r="AS27" s="168">
        <v>0</v>
      </c>
      <c r="AT27" s="163">
        <v>0</v>
      </c>
      <c r="AU27" s="168">
        <v>0</v>
      </c>
      <c r="AV27" s="163">
        <v>0</v>
      </c>
      <c r="AW27" s="168">
        <v>0</v>
      </c>
      <c r="AX27" s="163">
        <v>23278113.561343599</v>
      </c>
      <c r="AY27" s="3">
        <v>23692628.877811</v>
      </c>
      <c r="AZ27">
        <v>39910219.122189097</v>
      </c>
      <c r="BA27" s="3">
        <v>0</v>
      </c>
      <c r="BB27">
        <v>63602848.000000201</v>
      </c>
      <c r="BC27" s="3"/>
      <c r="BF27" s="3"/>
      <c r="BH27" s="3"/>
      <c r="BJ27" s="3"/>
      <c r="BK27"/>
      <c r="BL27"/>
      <c r="BM27"/>
      <c r="BN27"/>
      <c r="BO27"/>
      <c r="BP27"/>
    </row>
    <row r="28" spans="1:68" x14ac:dyDescent="0.25">
      <c r="A28" t="str">
        <f t="shared" si="0"/>
        <v>0_2_2009</v>
      </c>
      <c r="B28">
        <v>0</v>
      </c>
      <c r="C28">
        <v>2</v>
      </c>
      <c r="D28" s="163">
        <v>2009</v>
      </c>
      <c r="E28" s="163">
        <v>832303107</v>
      </c>
      <c r="F28" s="163">
        <v>958899929</v>
      </c>
      <c r="G28" s="163">
        <v>988529403</v>
      </c>
      <c r="H28" s="163">
        <v>908879793</v>
      </c>
      <c r="I28" s="163">
        <v>-79649610.000000298</v>
      </c>
      <c r="J28" s="163">
        <v>919472624.67892599</v>
      </c>
      <c r="K28" s="163">
        <v>-73616983.875511006</v>
      </c>
      <c r="L28" s="163">
        <v>0</v>
      </c>
      <c r="M28" s="163">
        <v>11963645.855133699</v>
      </c>
      <c r="N28" s="163">
        <v>0</v>
      </c>
      <c r="O28" s="163">
        <v>1.0103714186644599</v>
      </c>
      <c r="P28" s="163">
        <v>2493193.30275037</v>
      </c>
      <c r="Q28" s="163">
        <v>0.35148787587781599</v>
      </c>
      <c r="R28" s="163">
        <v>0</v>
      </c>
      <c r="S28" s="163">
        <v>2.8103374921298898</v>
      </c>
      <c r="T28" s="164">
        <v>30173.234862315599</v>
      </c>
      <c r="U28" s="163">
        <v>7.7096809882267996</v>
      </c>
      <c r="V28" s="163">
        <v>4.0092201872556501</v>
      </c>
      <c r="W28" s="163">
        <v>0</v>
      </c>
      <c r="X28" s="163">
        <v>0</v>
      </c>
      <c r="Y28" s="163">
        <v>0</v>
      </c>
      <c r="Z28" s="163">
        <v>0</v>
      </c>
      <c r="AA28" s="163">
        <v>0</v>
      </c>
      <c r="AB28" s="163">
        <v>0</v>
      </c>
      <c r="AC28" s="163">
        <v>3.9455505721186702E-2</v>
      </c>
      <c r="AD28" s="163">
        <v>0</v>
      </c>
      <c r="AE28" s="163">
        <v>0</v>
      </c>
      <c r="AF28" s="163">
        <v>-7170007.5698655304</v>
      </c>
      <c r="AG28" s="163">
        <v>0</v>
      </c>
      <c r="AH28" s="163">
        <v>-33591934.920076899</v>
      </c>
      <c r="AI28" s="163">
        <v>-1075061.7917728201</v>
      </c>
      <c r="AJ28" s="163">
        <v>1604415.68506906</v>
      </c>
      <c r="AK28" s="163">
        <v>0</v>
      </c>
      <c r="AL28" s="163">
        <v>-36837433.195085399</v>
      </c>
      <c r="AM28" s="163">
        <v>2812105.7775218501</v>
      </c>
      <c r="AN28" s="163">
        <v>187557.11330941401</v>
      </c>
      <c r="AO28" s="163">
        <v>-1670246.82734528</v>
      </c>
      <c r="AP28" s="163">
        <v>0</v>
      </c>
      <c r="AQ28" s="163">
        <v>0</v>
      </c>
      <c r="AR28" s="163">
        <v>0</v>
      </c>
      <c r="AS28" s="168">
        <v>0</v>
      </c>
      <c r="AT28" s="163">
        <v>0</v>
      </c>
      <c r="AU28" s="168">
        <v>0</v>
      </c>
      <c r="AV28" s="163">
        <v>0</v>
      </c>
      <c r="AW28" s="168">
        <v>0</v>
      </c>
      <c r="AX28" s="163">
        <v>-75740605.728245601</v>
      </c>
      <c r="AY28" s="3">
        <v>-73726759.854405195</v>
      </c>
      <c r="AZ28">
        <v>-5922850.1455950998</v>
      </c>
      <c r="BA28" s="3">
        <v>0</v>
      </c>
      <c r="BB28">
        <v>-79649610.000000298</v>
      </c>
      <c r="BC28" s="3"/>
      <c r="BF28" s="3"/>
      <c r="BH28" s="3"/>
      <c r="BJ28" s="3"/>
      <c r="BK28"/>
      <c r="BL28"/>
      <c r="BM28"/>
      <c r="BN28"/>
      <c r="BO28"/>
      <c r="BP28"/>
    </row>
    <row r="29" spans="1:68" x14ac:dyDescent="0.25">
      <c r="A29" t="str">
        <f t="shared" si="0"/>
        <v>0_2_2010</v>
      </c>
      <c r="B29">
        <v>0</v>
      </c>
      <c r="C29">
        <v>2</v>
      </c>
      <c r="D29" s="163">
        <v>2010</v>
      </c>
      <c r="E29" s="163">
        <v>834611629</v>
      </c>
      <c r="F29" s="163">
        <v>961216518</v>
      </c>
      <c r="G29" s="163">
        <v>908879793</v>
      </c>
      <c r="H29" s="163">
        <v>898704146.99999905</v>
      </c>
      <c r="I29" s="163">
        <v>-12484167.999999801</v>
      </c>
      <c r="J29" s="163">
        <v>936369742.94520998</v>
      </c>
      <c r="K29" s="163">
        <v>14549883.4251309</v>
      </c>
      <c r="L29" s="163">
        <v>0</v>
      </c>
      <c r="M29" s="163">
        <v>11662173.301157</v>
      </c>
      <c r="N29" s="163">
        <v>0</v>
      </c>
      <c r="O29" s="163">
        <v>1.0147581535574</v>
      </c>
      <c r="P29" s="163">
        <v>2506860.1969974199</v>
      </c>
      <c r="Q29" s="163">
        <v>0.351349882525408</v>
      </c>
      <c r="R29" s="163">
        <v>0</v>
      </c>
      <c r="S29" s="163">
        <v>3.2698495335109898</v>
      </c>
      <c r="T29" s="164">
        <v>29669.122375049599</v>
      </c>
      <c r="U29" s="163">
        <v>7.9259908324617898</v>
      </c>
      <c r="V29" s="163">
        <v>4.0278793298481501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  <c r="AB29" s="163">
        <v>0</v>
      </c>
      <c r="AC29" s="163">
        <v>3.9346372443128198E-2</v>
      </c>
      <c r="AD29" s="163">
        <v>0</v>
      </c>
      <c r="AE29" s="163">
        <v>0</v>
      </c>
      <c r="AF29" s="163">
        <v>-6426038.3566096304</v>
      </c>
      <c r="AG29" s="163">
        <v>0</v>
      </c>
      <c r="AH29" s="163">
        <v>767263.01586941595</v>
      </c>
      <c r="AI29" s="163">
        <v>1912308.8096864701</v>
      </c>
      <c r="AJ29" s="163">
        <v>190978.81244736401</v>
      </c>
      <c r="AK29" s="163">
        <v>0</v>
      </c>
      <c r="AL29" s="163">
        <v>16174119.5154316</v>
      </c>
      <c r="AM29" s="163">
        <v>805589.05377306405</v>
      </c>
      <c r="AN29" s="163">
        <v>484987.47305328498</v>
      </c>
      <c r="AO29" s="163">
        <v>-7769.6495409352101</v>
      </c>
      <c r="AP29" s="163">
        <v>0</v>
      </c>
      <c r="AQ29" s="163">
        <v>0</v>
      </c>
      <c r="AR29" s="163">
        <v>0</v>
      </c>
      <c r="AS29" s="168">
        <v>0</v>
      </c>
      <c r="AT29" s="163">
        <v>0</v>
      </c>
      <c r="AU29" s="168">
        <v>0</v>
      </c>
      <c r="AV29" s="163">
        <v>0</v>
      </c>
      <c r="AW29" s="168">
        <v>0</v>
      </c>
      <c r="AX29" s="163">
        <v>13901438.674110601</v>
      </c>
      <c r="AY29" s="3">
        <v>14103795.405634601</v>
      </c>
      <c r="AZ29">
        <v>-26587963.4056345</v>
      </c>
      <c r="BA29" s="3">
        <v>2308521.9999999902</v>
      </c>
      <c r="BB29">
        <v>-10175645.999999801</v>
      </c>
      <c r="BC29" s="3"/>
      <c r="BF29" s="3"/>
      <c r="BH29" s="3"/>
      <c r="BJ29" s="3"/>
      <c r="BK29"/>
      <c r="BL29"/>
      <c r="BM29"/>
      <c r="BN29"/>
      <c r="BO29"/>
      <c r="BP29"/>
    </row>
    <row r="30" spans="1:68" x14ac:dyDescent="0.25">
      <c r="A30" t="str">
        <f t="shared" si="0"/>
        <v>0_2_2011</v>
      </c>
      <c r="B30">
        <v>0</v>
      </c>
      <c r="C30">
        <v>2</v>
      </c>
      <c r="D30" s="163">
        <v>2011</v>
      </c>
      <c r="E30" s="163">
        <v>834611629</v>
      </c>
      <c r="F30" s="163">
        <v>961216518</v>
      </c>
      <c r="G30" s="163">
        <v>898704146.99999905</v>
      </c>
      <c r="H30" s="163">
        <v>936058350.99999905</v>
      </c>
      <c r="I30" s="163">
        <v>37354203.999999903</v>
      </c>
      <c r="J30" s="163">
        <v>957840179.40766394</v>
      </c>
      <c r="K30" s="163">
        <v>21470436.462453801</v>
      </c>
      <c r="L30" s="163">
        <v>0</v>
      </c>
      <c r="M30" s="163">
        <v>11462779.6350004</v>
      </c>
      <c r="N30" s="163">
        <v>0</v>
      </c>
      <c r="O30" s="163">
        <v>0.99742845238218503</v>
      </c>
      <c r="P30" s="163">
        <v>2526455.28324511</v>
      </c>
      <c r="Q30" s="163">
        <v>0.34410319623580099</v>
      </c>
      <c r="R30" s="163">
        <v>0</v>
      </c>
      <c r="S30" s="163">
        <v>4.0111020093806999</v>
      </c>
      <c r="T30" s="164">
        <v>29100.830016762298</v>
      </c>
      <c r="U30" s="163">
        <v>8.2132553545452698</v>
      </c>
      <c r="V30" s="163">
        <v>4.1277261650759902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  <c r="AB30" s="163">
        <v>0</v>
      </c>
      <c r="AC30" s="163">
        <v>5.2275766936384201E-2</v>
      </c>
      <c r="AD30" s="163">
        <v>0</v>
      </c>
      <c r="AE30" s="163">
        <v>0</v>
      </c>
      <c r="AF30" s="163">
        <v>-6106476.4874423603</v>
      </c>
      <c r="AG30" s="163">
        <v>0</v>
      </c>
      <c r="AH30" s="163">
        <v>4048602.4898481001</v>
      </c>
      <c r="AI30" s="163">
        <v>1558498.6581471299</v>
      </c>
      <c r="AJ30" s="163">
        <v>-2684710.74127171</v>
      </c>
      <c r="AK30" s="163">
        <v>0</v>
      </c>
      <c r="AL30" s="163">
        <v>22610753.097237598</v>
      </c>
      <c r="AM30" s="163">
        <v>987657.78352907498</v>
      </c>
      <c r="AN30" s="163">
        <v>499724.31973068003</v>
      </c>
      <c r="AO30" s="163">
        <v>-845027.12729003001</v>
      </c>
      <c r="AP30" s="163">
        <v>0</v>
      </c>
      <c r="AQ30" s="163">
        <v>0</v>
      </c>
      <c r="AR30" s="163">
        <v>0</v>
      </c>
      <c r="AS30" s="168">
        <v>0</v>
      </c>
      <c r="AT30" s="163">
        <v>0</v>
      </c>
      <c r="AU30" s="168">
        <v>0</v>
      </c>
      <c r="AV30" s="163">
        <v>-182614.52645175901</v>
      </c>
      <c r="AW30" s="168">
        <v>0</v>
      </c>
      <c r="AX30" s="163">
        <v>19886407.4660367</v>
      </c>
      <c r="AY30" s="3">
        <v>19813662.2475398</v>
      </c>
      <c r="AZ30">
        <v>17540541.7524601</v>
      </c>
      <c r="BA30" s="3">
        <v>0</v>
      </c>
      <c r="BB30">
        <v>37354203.999999903</v>
      </c>
      <c r="BC30" s="3"/>
      <c r="BF30" s="3"/>
      <c r="BH30" s="3"/>
      <c r="BJ30" s="3"/>
      <c r="BK30"/>
      <c r="BL30"/>
      <c r="BM30"/>
      <c r="BN30"/>
      <c r="BO30"/>
      <c r="BP30"/>
    </row>
    <row r="31" spans="1:68" x14ac:dyDescent="0.25">
      <c r="A31" t="str">
        <f t="shared" si="0"/>
        <v>0_2_2012</v>
      </c>
      <c r="B31">
        <v>0</v>
      </c>
      <c r="C31">
        <v>2</v>
      </c>
      <c r="D31" s="163">
        <v>2012</v>
      </c>
      <c r="E31" s="163">
        <v>834611629</v>
      </c>
      <c r="F31" s="163">
        <v>961216518</v>
      </c>
      <c r="G31" s="163">
        <v>936058350.99999905</v>
      </c>
      <c r="H31" s="163">
        <v>961216517.99999905</v>
      </c>
      <c r="I31" s="163">
        <v>25158166.999999601</v>
      </c>
      <c r="J31" s="163">
        <v>952218902.74761403</v>
      </c>
      <c r="K31" s="163">
        <v>-5621276.66005038</v>
      </c>
      <c r="L31" s="163">
        <v>0</v>
      </c>
      <c r="M31" s="163">
        <v>11264859.978528</v>
      </c>
      <c r="N31" s="163">
        <v>0</v>
      </c>
      <c r="O31" s="163">
        <v>0.99257439422925597</v>
      </c>
      <c r="P31" s="163">
        <v>2552570.2182420199</v>
      </c>
      <c r="Q31" s="163">
        <v>0.33060451780988898</v>
      </c>
      <c r="R31" s="163">
        <v>0</v>
      </c>
      <c r="S31" s="163">
        <v>4.0256358420234699</v>
      </c>
      <c r="T31" s="164">
        <v>28874.309502126802</v>
      </c>
      <c r="U31" s="163">
        <v>8.2569154106646199</v>
      </c>
      <c r="V31" s="163">
        <v>4.1251469761152801</v>
      </c>
      <c r="W31" s="163">
        <v>0</v>
      </c>
      <c r="X31" s="163">
        <v>0</v>
      </c>
      <c r="Y31" s="163">
        <v>0</v>
      </c>
      <c r="Z31" s="163">
        <v>0</v>
      </c>
      <c r="AA31" s="163">
        <v>0</v>
      </c>
      <c r="AB31" s="163">
        <v>0</v>
      </c>
      <c r="AC31" s="163">
        <v>8.9326402136675601E-2</v>
      </c>
      <c r="AD31" s="163">
        <v>0</v>
      </c>
      <c r="AE31" s="163">
        <v>0</v>
      </c>
      <c r="AF31" s="163">
        <v>-3557793.15065184</v>
      </c>
      <c r="AG31" s="163">
        <v>0</v>
      </c>
      <c r="AH31" s="163">
        <v>31752.711196953602</v>
      </c>
      <c r="AI31" s="163">
        <v>2105083.9358238098</v>
      </c>
      <c r="AJ31" s="163">
        <v>-4873503.5430381801</v>
      </c>
      <c r="AK31" s="163">
        <v>0</v>
      </c>
      <c r="AL31" s="163">
        <v>433302.30157319503</v>
      </c>
      <c r="AM31" s="163">
        <v>495910.00069132599</v>
      </c>
      <c r="AN31" s="163">
        <v>53980.922401817501</v>
      </c>
      <c r="AO31" s="163">
        <v>19222.405059925601</v>
      </c>
      <c r="AP31" s="163">
        <v>0</v>
      </c>
      <c r="AQ31" s="163">
        <v>0</v>
      </c>
      <c r="AR31" s="163">
        <v>0</v>
      </c>
      <c r="AS31" s="168">
        <v>0</v>
      </c>
      <c r="AT31" s="163">
        <v>0</v>
      </c>
      <c r="AU31" s="168">
        <v>0</v>
      </c>
      <c r="AV31" s="163">
        <v>-524333.12603442406</v>
      </c>
      <c r="AW31" s="168">
        <v>0</v>
      </c>
      <c r="AX31" s="163">
        <v>-5816377.5429774001</v>
      </c>
      <c r="AY31" s="3">
        <v>-5833033.8212350002</v>
      </c>
      <c r="AZ31">
        <v>30991200.821234599</v>
      </c>
      <c r="BA31" s="3">
        <v>0</v>
      </c>
      <c r="BB31">
        <v>25158166.999999601</v>
      </c>
      <c r="BC31" s="3"/>
      <c r="BF31" s="3"/>
      <c r="BH31" s="3"/>
      <c r="BJ31" s="3"/>
      <c r="BK31"/>
      <c r="BL31"/>
      <c r="BM31"/>
      <c r="BN31"/>
      <c r="BO31"/>
      <c r="BP31"/>
    </row>
    <row r="32" spans="1:68" x14ac:dyDescent="0.25">
      <c r="A32" t="str">
        <f t="shared" si="0"/>
        <v>0_2_2013</v>
      </c>
      <c r="B32">
        <v>0</v>
      </c>
      <c r="C32">
        <v>2</v>
      </c>
      <c r="D32" s="163">
        <v>2013</v>
      </c>
      <c r="E32" s="163">
        <v>834611629</v>
      </c>
      <c r="F32" s="163">
        <v>961216518</v>
      </c>
      <c r="G32" s="163">
        <v>961216517.99999905</v>
      </c>
      <c r="H32" s="163">
        <v>943429917.99999905</v>
      </c>
      <c r="I32" s="163">
        <v>-17786599.999999601</v>
      </c>
      <c r="J32" s="163">
        <v>944196836.59700799</v>
      </c>
      <c r="K32" s="163">
        <v>-8022066.1506057801</v>
      </c>
      <c r="L32" s="163">
        <v>0</v>
      </c>
      <c r="M32" s="163">
        <v>11263611.059694201</v>
      </c>
      <c r="N32" s="163">
        <v>0</v>
      </c>
      <c r="O32" s="163">
        <v>1.0208482016625799</v>
      </c>
      <c r="P32" s="163">
        <v>2586254.4538099999</v>
      </c>
      <c r="Q32" s="163">
        <v>0.32980914648163001</v>
      </c>
      <c r="R32" s="163">
        <v>0</v>
      </c>
      <c r="S32" s="163">
        <v>3.8688140678341698</v>
      </c>
      <c r="T32" s="164">
        <v>29012.009098915601</v>
      </c>
      <c r="U32" s="163">
        <v>8.0614106631504807</v>
      </c>
      <c r="V32" s="163">
        <v>4.2099835744081098</v>
      </c>
      <c r="W32" s="163">
        <v>0</v>
      </c>
      <c r="X32" s="163">
        <v>0</v>
      </c>
      <c r="Y32" s="163">
        <v>0</v>
      </c>
      <c r="Z32" s="163">
        <v>0</v>
      </c>
      <c r="AA32" s="163">
        <v>0</v>
      </c>
      <c r="AB32" s="163">
        <v>0</v>
      </c>
      <c r="AC32" s="163">
        <v>0.149923329189557</v>
      </c>
      <c r="AD32" s="163">
        <v>0</v>
      </c>
      <c r="AE32" s="163">
        <v>0</v>
      </c>
      <c r="AF32" s="163">
        <v>2972657.0425054799</v>
      </c>
      <c r="AG32" s="163">
        <v>0</v>
      </c>
      <c r="AH32" s="163">
        <v>-7798267.5788602</v>
      </c>
      <c r="AI32" s="163">
        <v>3599547.87092266</v>
      </c>
      <c r="AJ32" s="163">
        <v>-325919.28915802302</v>
      </c>
      <c r="AK32" s="163">
        <v>0</v>
      </c>
      <c r="AL32" s="163">
        <v>-4730267.9875700399</v>
      </c>
      <c r="AM32" s="163">
        <v>-237512.39123292899</v>
      </c>
      <c r="AN32" s="163">
        <v>-367087.25825401</v>
      </c>
      <c r="AO32" s="163">
        <v>-500803.65691384301</v>
      </c>
      <c r="AP32" s="163">
        <v>0</v>
      </c>
      <c r="AQ32" s="163">
        <v>0</v>
      </c>
      <c r="AR32" s="163">
        <v>0</v>
      </c>
      <c r="AS32" s="168">
        <v>0</v>
      </c>
      <c r="AT32" s="163">
        <v>0</v>
      </c>
      <c r="AU32" s="168">
        <v>0</v>
      </c>
      <c r="AV32" s="163">
        <v>-809099.63819424203</v>
      </c>
      <c r="AW32" s="168">
        <v>0</v>
      </c>
      <c r="AX32" s="163">
        <v>-8196752.8867551396</v>
      </c>
      <c r="AY32" s="3">
        <v>-8196325.4677331001</v>
      </c>
      <c r="AZ32">
        <v>-9590274.5322665405</v>
      </c>
      <c r="BA32" s="3">
        <v>0</v>
      </c>
      <c r="BB32">
        <v>-17786599.999999601</v>
      </c>
      <c r="BC32" s="3"/>
      <c r="BF32" s="3"/>
      <c r="BH32" s="3"/>
      <c r="BJ32" s="3"/>
      <c r="BK32"/>
      <c r="BL32"/>
      <c r="BM32"/>
      <c r="BN32"/>
      <c r="BO32"/>
      <c r="BP32"/>
    </row>
    <row r="33" spans="1:68" x14ac:dyDescent="0.25">
      <c r="A33" t="str">
        <f t="shared" si="0"/>
        <v>0_2_2014</v>
      </c>
      <c r="B33">
        <v>0</v>
      </c>
      <c r="C33">
        <v>2</v>
      </c>
      <c r="D33" s="163">
        <v>2014</v>
      </c>
      <c r="E33" s="163">
        <v>834611629</v>
      </c>
      <c r="F33" s="163">
        <v>961216518</v>
      </c>
      <c r="G33" s="163">
        <v>943429917.99999905</v>
      </c>
      <c r="H33" s="163">
        <v>939315734</v>
      </c>
      <c r="I33" s="163">
        <v>-4114183.9999997602</v>
      </c>
      <c r="J33" s="163">
        <v>943129688.69311094</v>
      </c>
      <c r="K33" s="163">
        <v>-1067147.9038970999</v>
      </c>
      <c r="L33" s="163">
        <v>0</v>
      </c>
      <c r="M33" s="163">
        <v>11419119.683224799</v>
      </c>
      <c r="N33" s="163">
        <v>0</v>
      </c>
      <c r="O33" s="163">
        <v>1.00169303980737</v>
      </c>
      <c r="P33" s="163">
        <v>2619700.4193235799</v>
      </c>
      <c r="Q33" s="163">
        <v>0.32846012645969902</v>
      </c>
      <c r="R33" s="163">
        <v>0</v>
      </c>
      <c r="S33" s="163">
        <v>3.64891258968906</v>
      </c>
      <c r="T33" s="164">
        <v>29100.5921407038</v>
      </c>
      <c r="U33" s="163">
        <v>8.1039332362453802</v>
      </c>
      <c r="V33" s="163">
        <v>4.2869099312537804</v>
      </c>
      <c r="W33" s="163">
        <v>0</v>
      </c>
      <c r="X33" s="163">
        <v>0</v>
      </c>
      <c r="Y33" s="163">
        <v>0</v>
      </c>
      <c r="Z33" s="163">
        <v>0.161617672595357</v>
      </c>
      <c r="AA33" s="163">
        <v>0</v>
      </c>
      <c r="AB33" s="163">
        <v>0</v>
      </c>
      <c r="AC33" s="163">
        <v>0.274270248635608</v>
      </c>
      <c r="AD33" s="163">
        <v>0</v>
      </c>
      <c r="AE33" s="163">
        <v>0</v>
      </c>
      <c r="AF33" s="163">
        <v>6765533.9324494004</v>
      </c>
      <c r="AG33" s="163">
        <v>0</v>
      </c>
      <c r="AH33" s="163">
        <v>3482300.1014947402</v>
      </c>
      <c r="AI33" s="163">
        <v>2726029.3091677502</v>
      </c>
      <c r="AJ33" s="163">
        <v>-585903.01665647805</v>
      </c>
      <c r="AK33" s="163">
        <v>0</v>
      </c>
      <c r="AL33" s="163">
        <v>-6695675.6866952004</v>
      </c>
      <c r="AM33" s="163">
        <v>-181355.25740469701</v>
      </c>
      <c r="AN33" s="163">
        <v>72169.640431204505</v>
      </c>
      <c r="AO33" s="163">
        <v>-628503.044912969</v>
      </c>
      <c r="AP33" s="163">
        <v>0</v>
      </c>
      <c r="AQ33" s="163">
        <v>0</v>
      </c>
      <c r="AR33" s="163">
        <v>0</v>
      </c>
      <c r="AS33" s="168">
        <v>-4670702.3381235702</v>
      </c>
      <c r="AT33" s="163">
        <v>0</v>
      </c>
      <c r="AU33" s="168">
        <v>0</v>
      </c>
      <c r="AV33" s="163">
        <v>-1241092.3400411899</v>
      </c>
      <c r="AW33" s="168">
        <v>0</v>
      </c>
      <c r="AX33" s="163">
        <v>-957198.70029101195</v>
      </c>
      <c r="AY33" s="3">
        <v>-1032195.1626971801</v>
      </c>
      <c r="AZ33">
        <v>-3081988.8373025702</v>
      </c>
      <c r="BA33" s="3">
        <v>0</v>
      </c>
      <c r="BB33">
        <v>-4114183.9999997602</v>
      </c>
      <c r="BC33" s="3"/>
      <c r="BF33" s="3"/>
      <c r="BH33" s="3"/>
      <c r="BJ33" s="3"/>
      <c r="BK33"/>
      <c r="BL33"/>
      <c r="BM33"/>
      <c r="BN33"/>
      <c r="BO33"/>
      <c r="BP33"/>
    </row>
    <row r="34" spans="1:68" x14ac:dyDescent="0.25">
      <c r="A34" t="str">
        <f t="shared" si="0"/>
        <v>0_2_2015</v>
      </c>
      <c r="B34">
        <v>0</v>
      </c>
      <c r="C34">
        <v>2</v>
      </c>
      <c r="D34" s="163">
        <v>2015</v>
      </c>
      <c r="E34" s="163">
        <v>834611629</v>
      </c>
      <c r="F34" s="163">
        <v>961216518</v>
      </c>
      <c r="G34" s="163">
        <v>939315734</v>
      </c>
      <c r="H34" s="163">
        <v>913699509</v>
      </c>
      <c r="I34" s="163">
        <v>-25616225.000000101</v>
      </c>
      <c r="J34" s="163">
        <v>892859959.88851202</v>
      </c>
      <c r="K34" s="163">
        <v>-50269728.804599002</v>
      </c>
      <c r="L34" s="163">
        <v>0</v>
      </c>
      <c r="M34" s="163">
        <v>11782498.880544901</v>
      </c>
      <c r="N34" s="163">
        <v>0</v>
      </c>
      <c r="O34" s="163">
        <v>1.0041721746130801</v>
      </c>
      <c r="P34" s="163">
        <v>2653957.9308234402</v>
      </c>
      <c r="Q34" s="163">
        <v>0.32927560808973799</v>
      </c>
      <c r="R34" s="163">
        <v>0</v>
      </c>
      <c r="S34" s="163">
        <v>2.6811130935646199</v>
      </c>
      <c r="T34" s="164">
        <v>30303.426469331898</v>
      </c>
      <c r="U34" s="163">
        <v>7.8985869256322099</v>
      </c>
      <c r="V34" s="163">
        <v>4.4359767146259097</v>
      </c>
      <c r="W34" s="163">
        <v>0</v>
      </c>
      <c r="X34" s="163">
        <v>9.6904988128316497E-3</v>
      </c>
      <c r="Y34" s="163">
        <v>0</v>
      </c>
      <c r="Z34" s="163">
        <v>1.0007329349109699</v>
      </c>
      <c r="AA34" s="163">
        <v>0</v>
      </c>
      <c r="AB34" s="163">
        <v>0</v>
      </c>
      <c r="AC34" s="163">
        <v>0.49431643972456502</v>
      </c>
      <c r="AD34" s="163">
        <v>0</v>
      </c>
      <c r="AE34" s="163">
        <v>0</v>
      </c>
      <c r="AF34" s="163">
        <v>13203895.4094864</v>
      </c>
      <c r="AG34" s="163">
        <v>0</v>
      </c>
      <c r="AH34" s="163">
        <v>-1947129.3402116201</v>
      </c>
      <c r="AI34" s="163">
        <v>2671191.88919535</v>
      </c>
      <c r="AJ34" s="163">
        <v>349153.93361981702</v>
      </c>
      <c r="AK34" s="163">
        <v>0</v>
      </c>
      <c r="AL34" s="163">
        <v>-33622444.753199898</v>
      </c>
      <c r="AM34" s="163">
        <v>-2007988.0852951701</v>
      </c>
      <c r="AN34" s="163">
        <v>-414063.52776802599</v>
      </c>
      <c r="AO34" s="163">
        <v>-1091635.47226799</v>
      </c>
      <c r="AP34" s="163">
        <v>0</v>
      </c>
      <c r="AQ34" s="163">
        <v>407873.55540710699</v>
      </c>
      <c r="AR34" s="163">
        <v>0</v>
      </c>
      <c r="AS34" s="168">
        <v>-25260561.106017001</v>
      </c>
      <c r="AT34" s="163">
        <v>0</v>
      </c>
      <c r="AU34" s="168">
        <v>0</v>
      </c>
      <c r="AV34" s="163">
        <v>-2706702.6936867801</v>
      </c>
      <c r="AW34" s="168">
        <v>0</v>
      </c>
      <c r="AX34" s="163">
        <v>-50418410.190737702</v>
      </c>
      <c r="AY34" s="3">
        <v>-50044127.578404598</v>
      </c>
      <c r="AZ34">
        <v>24427902.5784044</v>
      </c>
      <c r="BA34" s="3">
        <v>0</v>
      </c>
      <c r="BB34">
        <v>-25616225.000000101</v>
      </c>
      <c r="BC34" s="3"/>
      <c r="BF34" s="3"/>
      <c r="BH34" s="3"/>
      <c r="BJ34" s="3"/>
      <c r="BK34"/>
      <c r="BL34"/>
      <c r="BM34"/>
      <c r="BN34"/>
      <c r="BO34"/>
      <c r="BP34"/>
    </row>
    <row r="35" spans="1:68" x14ac:dyDescent="0.25">
      <c r="A35" t="str">
        <f t="shared" si="0"/>
        <v>0_2_2016</v>
      </c>
      <c r="B35">
        <v>0</v>
      </c>
      <c r="C35">
        <v>2</v>
      </c>
      <c r="D35" s="163">
        <v>2016</v>
      </c>
      <c r="E35" s="163">
        <v>834611629</v>
      </c>
      <c r="F35" s="163">
        <v>961216518</v>
      </c>
      <c r="G35" s="163">
        <v>913699509</v>
      </c>
      <c r="H35" s="163">
        <v>871357915</v>
      </c>
      <c r="I35" s="163">
        <v>-42341593.999999903</v>
      </c>
      <c r="J35" s="163">
        <v>857537120.30618298</v>
      </c>
      <c r="K35" s="163">
        <v>-35322839.582328901</v>
      </c>
      <c r="L35" s="163">
        <v>0</v>
      </c>
      <c r="M35" s="163">
        <v>12159503.951854199</v>
      </c>
      <c r="N35" s="163">
        <v>0</v>
      </c>
      <c r="O35" s="163">
        <v>1.01846091725655</v>
      </c>
      <c r="P35" s="163">
        <v>2686779.4906811798</v>
      </c>
      <c r="Q35" s="163">
        <v>0.32603077162588501</v>
      </c>
      <c r="R35" s="163">
        <v>0</v>
      </c>
      <c r="S35" s="163">
        <v>2.3755801694335101</v>
      </c>
      <c r="T35" s="164">
        <v>31096.219490803</v>
      </c>
      <c r="U35" s="163">
        <v>7.72797644755798</v>
      </c>
      <c r="V35" s="163">
        <v>4.9466887498879997</v>
      </c>
      <c r="W35" s="163">
        <v>0</v>
      </c>
      <c r="X35" s="163">
        <v>9.6904988128316497E-3</v>
      </c>
      <c r="Y35" s="163">
        <v>0</v>
      </c>
      <c r="Z35" s="163">
        <v>1.9321347378446301</v>
      </c>
      <c r="AA35" s="163">
        <v>0</v>
      </c>
      <c r="AB35" s="163">
        <v>0</v>
      </c>
      <c r="AC35" s="163">
        <v>0.63630868723493395</v>
      </c>
      <c r="AD35" s="163">
        <v>0</v>
      </c>
      <c r="AE35" s="163">
        <v>0</v>
      </c>
      <c r="AF35" s="163">
        <v>12783838.7425704</v>
      </c>
      <c r="AG35" s="163">
        <v>0</v>
      </c>
      <c r="AH35" s="163">
        <v>-3581727.8929074202</v>
      </c>
      <c r="AI35" s="163">
        <v>2488118.20628931</v>
      </c>
      <c r="AJ35" s="163">
        <v>-1333242.71980051</v>
      </c>
      <c r="AK35" s="163">
        <v>0</v>
      </c>
      <c r="AL35" s="163">
        <v>-12063517.673690701</v>
      </c>
      <c r="AM35" s="163">
        <v>-1229791.2871149699</v>
      </c>
      <c r="AN35" s="163">
        <v>-260220.670872947</v>
      </c>
      <c r="AO35" s="163">
        <v>-3624287.1294475002</v>
      </c>
      <c r="AP35" s="163">
        <v>0</v>
      </c>
      <c r="AQ35" s="163">
        <v>0</v>
      </c>
      <c r="AR35" s="163">
        <v>0</v>
      </c>
      <c r="AS35" s="168">
        <v>-27896243.918814</v>
      </c>
      <c r="AT35" s="163">
        <v>0</v>
      </c>
      <c r="AU35" s="168">
        <v>0</v>
      </c>
      <c r="AV35" s="163">
        <v>-1747606.5374926301</v>
      </c>
      <c r="AW35" s="168">
        <v>0</v>
      </c>
      <c r="AX35" s="163">
        <v>-36464680.881281003</v>
      </c>
      <c r="AY35" s="3">
        <v>-36324195.8558181</v>
      </c>
      <c r="AZ35">
        <v>-6017398.1441818196</v>
      </c>
      <c r="BA35" s="3">
        <v>0</v>
      </c>
      <c r="BB35">
        <v>-42341593.999999903</v>
      </c>
      <c r="BC35" s="3"/>
      <c r="BF35" s="3"/>
      <c r="BH35" s="3"/>
      <c r="BJ35" s="3"/>
      <c r="BK35"/>
      <c r="BL35"/>
      <c r="BM35"/>
      <c r="BN35"/>
      <c r="BO35"/>
      <c r="BP35"/>
    </row>
    <row r="36" spans="1:68" x14ac:dyDescent="0.25">
      <c r="A36" t="str">
        <f t="shared" si="0"/>
        <v>0_2_2017</v>
      </c>
      <c r="B36">
        <v>0</v>
      </c>
      <c r="C36">
        <v>2</v>
      </c>
      <c r="D36" s="163">
        <v>2017</v>
      </c>
      <c r="E36" s="163">
        <v>834611629</v>
      </c>
      <c r="F36" s="163">
        <v>961216518</v>
      </c>
      <c r="G36" s="163">
        <v>871357915</v>
      </c>
      <c r="H36" s="163">
        <v>831552342</v>
      </c>
      <c r="I36" s="163">
        <v>-39805573</v>
      </c>
      <c r="J36" s="163">
        <v>840760934.27336395</v>
      </c>
      <c r="K36" s="163">
        <v>-13293179.652872199</v>
      </c>
      <c r="L36" s="163">
        <v>0</v>
      </c>
      <c r="M36" s="163">
        <v>12281198.976827201</v>
      </c>
      <c r="N36" s="163">
        <v>0</v>
      </c>
      <c r="O36" s="163">
        <v>1.0133404202490499</v>
      </c>
      <c r="P36" s="163">
        <v>2723302.83405361</v>
      </c>
      <c r="Q36" s="163">
        <v>0.32283668878671401</v>
      </c>
      <c r="R36" s="163">
        <v>0</v>
      </c>
      <c r="S36" s="163">
        <v>2.58711112807655</v>
      </c>
      <c r="T36" s="164">
        <v>31229.150292567101</v>
      </c>
      <c r="U36" s="163">
        <v>7.4478462005949302</v>
      </c>
      <c r="V36" s="163">
        <v>5.1713650493599799</v>
      </c>
      <c r="W36" s="163">
        <v>0</v>
      </c>
      <c r="X36" s="163">
        <v>1.94402988602498E-2</v>
      </c>
      <c r="Y36" s="163">
        <v>0</v>
      </c>
      <c r="Z36" s="163">
        <v>2.8696980053701102</v>
      </c>
      <c r="AA36" s="163">
        <v>0</v>
      </c>
      <c r="AB36" s="163">
        <v>0</v>
      </c>
      <c r="AC36" s="163">
        <v>0.73091161422099005</v>
      </c>
      <c r="AD36" s="163">
        <v>0</v>
      </c>
      <c r="AE36" s="163">
        <v>0</v>
      </c>
      <c r="AF36" s="163">
        <v>3909183.0947018499</v>
      </c>
      <c r="AG36" s="163">
        <v>0</v>
      </c>
      <c r="AH36" s="163">
        <v>2794720.6351386998</v>
      </c>
      <c r="AI36" s="163">
        <v>2522761.8118517501</v>
      </c>
      <c r="AJ36" s="163">
        <v>-506629.879995253</v>
      </c>
      <c r="AK36" s="163">
        <v>0</v>
      </c>
      <c r="AL36" s="163">
        <v>8264964.1490792697</v>
      </c>
      <c r="AM36" s="163">
        <v>-242368.23150733899</v>
      </c>
      <c r="AN36" s="163">
        <v>-537091.93254455097</v>
      </c>
      <c r="AO36" s="163">
        <v>-1538617.3623397099</v>
      </c>
      <c r="AP36" s="163">
        <v>0</v>
      </c>
      <c r="AQ36" s="163">
        <v>335609.17656773003</v>
      </c>
      <c r="AR36" s="163">
        <v>0</v>
      </c>
      <c r="AS36" s="168">
        <v>-26762417.947967801</v>
      </c>
      <c r="AT36" s="163">
        <v>0</v>
      </c>
      <c r="AU36" s="168">
        <v>0</v>
      </c>
      <c r="AV36" s="163">
        <v>-1261237.5272326299</v>
      </c>
      <c r="AW36" s="168">
        <v>0</v>
      </c>
      <c r="AX36" s="163">
        <v>-13266501.292794701</v>
      </c>
      <c r="AY36" s="3">
        <v>-13615961.762122599</v>
      </c>
      <c r="AZ36">
        <v>-25980957.237877399</v>
      </c>
      <c r="BA36" s="3">
        <v>0</v>
      </c>
      <c r="BB36">
        <v>-39596919</v>
      </c>
      <c r="BC36" s="3"/>
      <c r="BF36" s="3"/>
      <c r="BH36" s="3"/>
      <c r="BJ36" s="3"/>
      <c r="BK36"/>
      <c r="BL36"/>
      <c r="BM36"/>
      <c r="BN36"/>
      <c r="BO36"/>
      <c r="BP36"/>
    </row>
    <row r="37" spans="1:68" x14ac:dyDescent="0.25">
      <c r="A37" t="str">
        <f t="shared" si="0"/>
        <v>0_2_2018</v>
      </c>
      <c r="B37">
        <v>0</v>
      </c>
      <c r="C37">
        <v>2</v>
      </c>
      <c r="D37" s="163">
        <v>2018</v>
      </c>
      <c r="E37" s="163">
        <v>834611629</v>
      </c>
      <c r="F37" s="163">
        <v>961216518</v>
      </c>
      <c r="G37" s="163">
        <v>831552342</v>
      </c>
      <c r="H37" s="163">
        <v>809531783</v>
      </c>
      <c r="I37" s="163">
        <v>-22020558.999999899</v>
      </c>
      <c r="J37" s="163">
        <v>827915357.11457098</v>
      </c>
      <c r="K37" s="163">
        <v>-16984686.619692001</v>
      </c>
      <c r="L37" s="163">
        <v>0</v>
      </c>
      <c r="M37" s="163">
        <v>12605880.249967899</v>
      </c>
      <c r="N37" s="163">
        <v>0</v>
      </c>
      <c r="O37" s="163">
        <v>1.0085579264681701</v>
      </c>
      <c r="P37" s="163">
        <v>2755043.8205972002</v>
      </c>
      <c r="Q37" s="163">
        <v>0.32665160783327502</v>
      </c>
      <c r="R37" s="163">
        <v>0</v>
      </c>
      <c r="S37" s="163">
        <v>2.86612689037909</v>
      </c>
      <c r="T37" s="164">
        <v>31624.666409858299</v>
      </c>
      <c r="U37" s="163">
        <v>7.1994298882696199</v>
      </c>
      <c r="V37" s="163">
        <v>5.4675502827794897</v>
      </c>
      <c r="W37" s="163">
        <v>0</v>
      </c>
      <c r="X37" s="163">
        <v>2.9190098907668102E-2</v>
      </c>
      <c r="Y37" s="163">
        <v>0</v>
      </c>
      <c r="Z37" s="163">
        <v>3.85967537363417</v>
      </c>
      <c r="AA37" s="163">
        <v>0</v>
      </c>
      <c r="AB37" s="163">
        <v>0</v>
      </c>
      <c r="AC37" s="163">
        <v>0.82475758674098198</v>
      </c>
      <c r="AD37" s="163">
        <v>0.41079761662414999</v>
      </c>
      <c r="AE37" s="163">
        <v>0</v>
      </c>
      <c r="AF37" s="163">
        <v>7231662.4641962703</v>
      </c>
      <c r="AG37" s="163">
        <v>0</v>
      </c>
      <c r="AH37" s="163">
        <v>3759594.6084189801</v>
      </c>
      <c r="AI37" s="163">
        <v>2190429.2342267898</v>
      </c>
      <c r="AJ37" s="163">
        <v>706767.48647108895</v>
      </c>
      <c r="AK37" s="163">
        <v>0</v>
      </c>
      <c r="AL37" s="163">
        <v>9600148.5334929898</v>
      </c>
      <c r="AM37" s="163">
        <v>-571415.26130042004</v>
      </c>
      <c r="AN37" s="163">
        <v>-435084.22941425402</v>
      </c>
      <c r="AO37" s="163">
        <v>-1912060.8597281</v>
      </c>
      <c r="AP37" s="163">
        <v>0</v>
      </c>
      <c r="AQ37" s="163">
        <v>332933.44879236299</v>
      </c>
      <c r="AR37" s="163">
        <v>0</v>
      </c>
      <c r="AS37" s="168">
        <v>-27213367.757785399</v>
      </c>
      <c r="AT37" s="163">
        <v>0</v>
      </c>
      <c r="AU37" s="168">
        <v>0</v>
      </c>
      <c r="AV37" s="163">
        <v>-1206454.9971869299</v>
      </c>
      <c r="AW37" s="168">
        <v>-8719262.6184947807</v>
      </c>
      <c r="AX37" s="163">
        <v>-16538111.771966301</v>
      </c>
      <c r="AY37" s="3">
        <v>-16894743.190409198</v>
      </c>
      <c r="AZ37">
        <v>-5111708.8095906796</v>
      </c>
      <c r="BA37" s="3">
        <v>0</v>
      </c>
      <c r="BB37">
        <v>-22006451.999999899</v>
      </c>
      <c r="BC37" s="3"/>
      <c r="BF37" s="3"/>
      <c r="BH37" s="3"/>
      <c r="BJ37" s="3"/>
      <c r="BK37"/>
      <c r="BL37"/>
      <c r="BM37"/>
      <c r="BN37"/>
      <c r="BO37"/>
      <c r="BP37"/>
    </row>
    <row r="38" spans="1:68" x14ac:dyDescent="0.25">
      <c r="A38" t="str">
        <f t="shared" si="0"/>
        <v>0_3_2002</v>
      </c>
      <c r="B38">
        <v>0</v>
      </c>
      <c r="C38">
        <v>3</v>
      </c>
      <c r="D38" s="163">
        <v>2002</v>
      </c>
      <c r="E38" s="163">
        <v>93361892</v>
      </c>
      <c r="F38" s="163">
        <v>126415320</v>
      </c>
      <c r="G38" s="163">
        <v>0</v>
      </c>
      <c r="H38" s="163">
        <v>93361892</v>
      </c>
      <c r="I38" s="163">
        <v>0</v>
      </c>
      <c r="J38" s="163">
        <v>105243024.87209401</v>
      </c>
      <c r="K38" s="163">
        <v>0</v>
      </c>
      <c r="L38" s="163">
        <v>0</v>
      </c>
      <c r="M38" s="163">
        <v>2436593.4779696302</v>
      </c>
      <c r="N38" s="163">
        <v>0</v>
      </c>
      <c r="O38" s="163">
        <v>0.90327811224383903</v>
      </c>
      <c r="P38" s="163">
        <v>625427.99872995203</v>
      </c>
      <c r="Q38" s="163">
        <v>0.24101167174693</v>
      </c>
      <c r="R38" s="163">
        <v>0</v>
      </c>
      <c r="S38" s="163">
        <v>1.9327110653241599</v>
      </c>
      <c r="T38" s="164">
        <v>34213.9259747588</v>
      </c>
      <c r="U38" s="163">
        <v>6.6866462964353799</v>
      </c>
      <c r="V38" s="163">
        <v>3.3043487636261699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163">
        <v>3.0372520728264501E-2</v>
      </c>
      <c r="AD38" s="163">
        <v>0</v>
      </c>
      <c r="AE38" s="163">
        <v>0</v>
      </c>
      <c r="AF38" s="163">
        <v>0</v>
      </c>
      <c r="AG38" s="163">
        <v>0</v>
      </c>
      <c r="AH38" s="163">
        <v>0</v>
      </c>
      <c r="AI38" s="163">
        <v>0</v>
      </c>
      <c r="AJ38" s="163">
        <v>0</v>
      </c>
      <c r="AK38" s="163">
        <v>0</v>
      </c>
      <c r="AL38" s="163">
        <v>0</v>
      </c>
      <c r="AM38" s="163">
        <v>0</v>
      </c>
      <c r="AN38" s="163">
        <v>0</v>
      </c>
      <c r="AO38" s="163">
        <v>0</v>
      </c>
      <c r="AP38" s="163">
        <v>0</v>
      </c>
      <c r="AQ38" s="163">
        <v>0</v>
      </c>
      <c r="AR38" s="163">
        <v>0</v>
      </c>
      <c r="AS38" s="168">
        <v>0</v>
      </c>
      <c r="AT38" s="163">
        <v>0</v>
      </c>
      <c r="AU38" s="168">
        <v>0</v>
      </c>
      <c r="AV38" s="163">
        <v>0</v>
      </c>
      <c r="AW38" s="168">
        <v>0</v>
      </c>
      <c r="AX38" s="163">
        <v>0</v>
      </c>
      <c r="AY38" s="3">
        <v>0</v>
      </c>
      <c r="AZ38">
        <v>0</v>
      </c>
      <c r="BA38" s="3">
        <v>93361892</v>
      </c>
      <c r="BB38">
        <v>93361892</v>
      </c>
      <c r="BC38" s="3"/>
      <c r="BF38" s="3"/>
      <c r="BH38" s="3"/>
      <c r="BJ38" s="3"/>
      <c r="BK38"/>
      <c r="BL38"/>
      <c r="BM38"/>
      <c r="BN38"/>
      <c r="BO38"/>
      <c r="BP38"/>
    </row>
    <row r="39" spans="1:68" x14ac:dyDescent="0.25">
      <c r="A39" t="str">
        <f t="shared" si="0"/>
        <v>0_3_2003</v>
      </c>
      <c r="B39">
        <v>0</v>
      </c>
      <c r="C39">
        <v>3</v>
      </c>
      <c r="D39" s="163">
        <v>2003</v>
      </c>
      <c r="E39" s="163">
        <v>107017640</v>
      </c>
      <c r="F39" s="163">
        <v>144172399</v>
      </c>
      <c r="G39" s="163">
        <v>93361892</v>
      </c>
      <c r="H39" s="163">
        <v>106709732</v>
      </c>
      <c r="I39" s="163">
        <v>-307907.99999998399</v>
      </c>
      <c r="J39" s="163">
        <v>123189542.45313001</v>
      </c>
      <c r="K39" s="163">
        <v>3713934.02949624</v>
      </c>
      <c r="L39" s="163">
        <v>0</v>
      </c>
      <c r="M39" s="163">
        <v>2233198.89111595</v>
      </c>
      <c r="N39" s="163">
        <v>0</v>
      </c>
      <c r="O39" s="163">
        <v>0.85839124566602198</v>
      </c>
      <c r="P39" s="163">
        <v>606473.78608284402</v>
      </c>
      <c r="Q39" s="163">
        <v>0.23853130071381301</v>
      </c>
      <c r="R39" s="163">
        <v>0</v>
      </c>
      <c r="S39" s="163">
        <v>2.1754289026257698</v>
      </c>
      <c r="T39" s="164">
        <v>33123.494929623899</v>
      </c>
      <c r="U39" s="163">
        <v>6.8276570740113396</v>
      </c>
      <c r="V39" s="163">
        <v>3.1964995583905602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  <c r="AB39" s="163">
        <v>0</v>
      </c>
      <c r="AC39" s="163">
        <v>2.64969027536021E-2</v>
      </c>
      <c r="AD39" s="163">
        <v>0</v>
      </c>
      <c r="AE39" s="163">
        <v>0</v>
      </c>
      <c r="AF39" s="163">
        <v>157443.448436912</v>
      </c>
      <c r="AG39" s="163">
        <v>0</v>
      </c>
      <c r="AH39" s="163">
        <v>762532.23311679601</v>
      </c>
      <c r="AI39" s="163">
        <v>608141.99839252001</v>
      </c>
      <c r="AJ39" s="163">
        <v>-155858.90619664799</v>
      </c>
      <c r="AK39" s="163">
        <v>0</v>
      </c>
      <c r="AL39" s="163">
        <v>1187373.00763885</v>
      </c>
      <c r="AM39" s="163">
        <v>184748.992492269</v>
      </c>
      <c r="AN39" s="163">
        <v>28741.089648842801</v>
      </c>
      <c r="AO39" s="163">
        <v>0</v>
      </c>
      <c r="AP39" s="163">
        <v>0</v>
      </c>
      <c r="AQ39" s="163">
        <v>0</v>
      </c>
      <c r="AR39" s="163">
        <v>0</v>
      </c>
      <c r="AS39" s="168">
        <v>0</v>
      </c>
      <c r="AT39" s="163">
        <v>0</v>
      </c>
      <c r="AU39" s="168">
        <v>0</v>
      </c>
      <c r="AV39" s="163">
        <v>0</v>
      </c>
      <c r="AW39" s="168">
        <v>0</v>
      </c>
      <c r="AX39" s="163">
        <v>2823764.1837673201</v>
      </c>
      <c r="AY39" s="3">
        <v>2894519.75600137</v>
      </c>
      <c r="AZ39">
        <v>-3201826.75600135</v>
      </c>
      <c r="BA39" s="3">
        <v>13655748</v>
      </c>
      <c r="BB39">
        <v>13348441</v>
      </c>
      <c r="BC39" s="3"/>
      <c r="BF39" s="3"/>
      <c r="BH39" s="3"/>
      <c r="BJ39" s="3"/>
      <c r="BK39"/>
      <c r="BL39"/>
      <c r="BM39"/>
      <c r="BN39"/>
      <c r="BO39"/>
      <c r="BP39"/>
    </row>
    <row r="40" spans="1:68" x14ac:dyDescent="0.25">
      <c r="A40" t="str">
        <f t="shared" si="0"/>
        <v>0_3_2004</v>
      </c>
      <c r="B40">
        <v>0</v>
      </c>
      <c r="C40">
        <v>3</v>
      </c>
      <c r="D40" s="163">
        <v>2004</v>
      </c>
      <c r="E40" s="163">
        <v>151968379</v>
      </c>
      <c r="F40" s="163">
        <v>195328644</v>
      </c>
      <c r="G40" s="163">
        <v>106709732</v>
      </c>
      <c r="H40" s="163">
        <v>152484264</v>
      </c>
      <c r="I40" s="163">
        <v>823792.99999997998</v>
      </c>
      <c r="J40" s="163">
        <v>173810809.49036601</v>
      </c>
      <c r="K40" s="163">
        <v>4749717.1358542899</v>
      </c>
      <c r="L40" s="163">
        <v>0</v>
      </c>
      <c r="M40" s="163">
        <v>2306245.5779373501</v>
      </c>
      <c r="N40" s="163">
        <v>0</v>
      </c>
      <c r="O40" s="163">
        <v>0.85260774292212504</v>
      </c>
      <c r="P40" s="163">
        <v>611693.84004382696</v>
      </c>
      <c r="Q40" s="163">
        <v>0.24408513500852499</v>
      </c>
      <c r="R40" s="163">
        <v>0</v>
      </c>
      <c r="S40" s="163">
        <v>2.4979813251360601</v>
      </c>
      <c r="T40" s="164">
        <v>30558.561992458999</v>
      </c>
      <c r="U40" s="163">
        <v>7.0669842761828701</v>
      </c>
      <c r="V40" s="163">
        <v>3.1096136229761302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163">
        <v>1.8659381765202598E-2</v>
      </c>
      <c r="AD40" s="163">
        <v>0</v>
      </c>
      <c r="AE40" s="163">
        <v>0</v>
      </c>
      <c r="AF40" s="163">
        <v>1133292.4179045099</v>
      </c>
      <c r="AG40" s="163">
        <v>0</v>
      </c>
      <c r="AH40" s="163">
        <v>263863.07812151598</v>
      </c>
      <c r="AI40" s="163">
        <v>804330.10115737095</v>
      </c>
      <c r="AJ40" s="163">
        <v>-12152.1090875105</v>
      </c>
      <c r="AK40" s="163">
        <v>0</v>
      </c>
      <c r="AL40" s="163">
        <v>1607132.29828078</v>
      </c>
      <c r="AM40" s="163">
        <v>282928.34425146901</v>
      </c>
      <c r="AN40" s="163">
        <v>23666.113546852801</v>
      </c>
      <c r="AO40" s="163">
        <v>0</v>
      </c>
      <c r="AP40" s="163">
        <v>0</v>
      </c>
      <c r="AQ40" s="163">
        <v>0</v>
      </c>
      <c r="AR40" s="163">
        <v>0</v>
      </c>
      <c r="AS40" s="168">
        <v>0</v>
      </c>
      <c r="AT40" s="163">
        <v>0</v>
      </c>
      <c r="AU40" s="168">
        <v>0</v>
      </c>
      <c r="AV40" s="163">
        <v>0</v>
      </c>
      <c r="AW40" s="168">
        <v>0</v>
      </c>
      <c r="AX40" s="163">
        <v>4091075.2090647798</v>
      </c>
      <c r="AY40" s="3">
        <v>4194676.8252824703</v>
      </c>
      <c r="AZ40">
        <v>-3373890.8252824899</v>
      </c>
      <c r="BA40" s="3">
        <v>44950739</v>
      </c>
      <c r="BB40">
        <v>45771524.999999903</v>
      </c>
      <c r="BC40" s="3"/>
      <c r="BF40" s="3"/>
      <c r="BH40" s="3"/>
      <c r="BJ40" s="3"/>
      <c r="BK40"/>
      <c r="BL40"/>
      <c r="BM40"/>
      <c r="BN40"/>
      <c r="BO40"/>
      <c r="BP40"/>
    </row>
    <row r="41" spans="1:68" x14ac:dyDescent="0.25">
      <c r="A41" t="str">
        <f t="shared" si="0"/>
        <v>0_3_2005</v>
      </c>
      <c r="B41">
        <v>0</v>
      </c>
      <c r="C41">
        <v>3</v>
      </c>
      <c r="D41" s="163">
        <v>2005</v>
      </c>
      <c r="E41" s="163">
        <v>179482597</v>
      </c>
      <c r="F41" s="163">
        <v>231594576</v>
      </c>
      <c r="G41" s="163">
        <v>152484264</v>
      </c>
      <c r="H41" s="163">
        <v>183906927</v>
      </c>
      <c r="I41" s="163">
        <v>3908444.9999999902</v>
      </c>
      <c r="J41" s="163">
        <v>208658239.84805599</v>
      </c>
      <c r="K41" s="163">
        <v>4076865.33262095</v>
      </c>
      <c r="L41" s="163">
        <v>0</v>
      </c>
      <c r="M41" s="163">
        <v>2099012.64537337</v>
      </c>
      <c r="N41" s="163">
        <v>0</v>
      </c>
      <c r="O41" s="163">
        <v>0.83291999374987302</v>
      </c>
      <c r="P41" s="163">
        <v>623605.49709429301</v>
      </c>
      <c r="Q41" s="163">
        <v>0.231065183520199</v>
      </c>
      <c r="R41" s="163">
        <v>0</v>
      </c>
      <c r="S41" s="163">
        <v>2.9636798654038801</v>
      </c>
      <c r="T41" s="164">
        <v>29296.885264873199</v>
      </c>
      <c r="U41" s="163">
        <v>7.0451785115968599</v>
      </c>
      <c r="V41" s="163">
        <v>3.1541646759211899</v>
      </c>
      <c r="W41" s="163">
        <v>0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163">
        <v>1.5798946791481899E-2</v>
      </c>
      <c r="AD41" s="163">
        <v>0</v>
      </c>
      <c r="AE41" s="163">
        <v>0</v>
      </c>
      <c r="AF41" s="163">
        <v>-1472249.05092753</v>
      </c>
      <c r="AG41" s="163">
        <v>0</v>
      </c>
      <c r="AH41" s="163">
        <v>492480.89839428</v>
      </c>
      <c r="AI41" s="163">
        <v>1257166.2580039401</v>
      </c>
      <c r="AJ41" s="163">
        <v>-385094.25691237301</v>
      </c>
      <c r="AK41" s="163">
        <v>0</v>
      </c>
      <c r="AL41" s="163">
        <v>3035518.9783528699</v>
      </c>
      <c r="AM41" s="163">
        <v>354667.828819683</v>
      </c>
      <c r="AN41" s="163">
        <v>33409.377398696401</v>
      </c>
      <c r="AO41" s="163">
        <v>0</v>
      </c>
      <c r="AP41" s="163">
        <v>0</v>
      </c>
      <c r="AQ41" s="163">
        <v>0</v>
      </c>
      <c r="AR41" s="163">
        <v>0</v>
      </c>
      <c r="AS41" s="168">
        <v>0</v>
      </c>
      <c r="AT41" s="163">
        <v>0</v>
      </c>
      <c r="AU41" s="168">
        <v>0</v>
      </c>
      <c r="AV41" s="163">
        <v>0</v>
      </c>
      <c r="AW41" s="168">
        <v>0</v>
      </c>
      <c r="AX41" s="163">
        <v>3256679.2013951601</v>
      </c>
      <c r="AY41" s="3">
        <v>3291382.85511126</v>
      </c>
      <c r="AZ41">
        <v>538866.14488872502</v>
      </c>
      <c r="BA41" s="3">
        <v>27514218</v>
      </c>
      <c r="BB41">
        <v>31344466.999999899</v>
      </c>
      <c r="BC41" s="3"/>
      <c r="BF41" s="3"/>
      <c r="BH41" s="3"/>
      <c r="BJ41" s="3"/>
      <c r="BK41"/>
      <c r="BL41"/>
      <c r="BM41"/>
      <c r="BN41"/>
      <c r="BO41"/>
      <c r="BP41"/>
    </row>
    <row r="42" spans="1:68" x14ac:dyDescent="0.25">
      <c r="A42" t="str">
        <f t="shared" si="0"/>
        <v>0_3_2006</v>
      </c>
      <c r="B42">
        <v>0</v>
      </c>
      <c r="C42">
        <v>3</v>
      </c>
      <c r="D42" s="163">
        <v>2006</v>
      </c>
      <c r="E42" s="163">
        <v>205950695</v>
      </c>
      <c r="F42" s="163">
        <v>264702125</v>
      </c>
      <c r="G42" s="163">
        <v>183906927</v>
      </c>
      <c r="H42" s="163">
        <v>223127262</v>
      </c>
      <c r="I42" s="163">
        <v>12752237</v>
      </c>
      <c r="J42" s="163">
        <v>248070994.22434199</v>
      </c>
      <c r="K42" s="163">
        <v>9299817.2773889508</v>
      </c>
      <c r="L42" s="163">
        <v>0</v>
      </c>
      <c r="M42" s="163">
        <v>1996582.2992606501</v>
      </c>
      <c r="N42" s="163">
        <v>0</v>
      </c>
      <c r="O42" s="163">
        <v>0.85874902196382197</v>
      </c>
      <c r="P42" s="163">
        <v>625346.50641073403</v>
      </c>
      <c r="Q42" s="163">
        <v>0.22820859414647299</v>
      </c>
      <c r="R42" s="163">
        <v>0</v>
      </c>
      <c r="S42" s="163">
        <v>3.2552741681692301</v>
      </c>
      <c r="T42" s="164">
        <v>27812.987350267202</v>
      </c>
      <c r="U42" s="163">
        <v>7.0247419658865402</v>
      </c>
      <c r="V42" s="163">
        <v>3.5884451611100401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  <c r="AB42" s="163">
        <v>0</v>
      </c>
      <c r="AC42" s="163">
        <v>1.3768518722405801E-2</v>
      </c>
      <c r="AD42" s="163">
        <v>0</v>
      </c>
      <c r="AE42" s="163">
        <v>0</v>
      </c>
      <c r="AF42" s="163">
        <v>2923369.9875136898</v>
      </c>
      <c r="AG42" s="163">
        <v>0</v>
      </c>
      <c r="AH42" s="163">
        <v>-271600.577961742</v>
      </c>
      <c r="AI42" s="163">
        <v>1615128.34694453</v>
      </c>
      <c r="AJ42" s="163">
        <v>-36516.219508408998</v>
      </c>
      <c r="AK42" s="163">
        <v>0</v>
      </c>
      <c r="AL42" s="163">
        <v>1984813.2741443799</v>
      </c>
      <c r="AM42" s="163">
        <v>594234.35155809997</v>
      </c>
      <c r="AN42" s="163">
        <v>48392.422151587401</v>
      </c>
      <c r="AO42" s="163">
        <v>-477122.293544329</v>
      </c>
      <c r="AP42" s="163">
        <v>0</v>
      </c>
      <c r="AQ42" s="163">
        <v>0</v>
      </c>
      <c r="AR42" s="163">
        <v>0</v>
      </c>
      <c r="AS42" s="168">
        <v>0</v>
      </c>
      <c r="AT42" s="163">
        <v>0</v>
      </c>
      <c r="AU42" s="168">
        <v>0</v>
      </c>
      <c r="AV42" s="163">
        <v>0</v>
      </c>
      <c r="AW42" s="168">
        <v>0</v>
      </c>
      <c r="AX42" s="163">
        <v>6444048.4369657598</v>
      </c>
      <c r="AY42" s="3">
        <v>6657561.8407456297</v>
      </c>
      <c r="AZ42">
        <v>6131412.1592544001</v>
      </c>
      <c r="BA42" s="3">
        <v>26468097.999999899</v>
      </c>
      <c r="BB42">
        <v>39257072</v>
      </c>
      <c r="BC42" s="3"/>
      <c r="BF42" s="3"/>
      <c r="BH42" s="3"/>
      <c r="BJ42" s="3"/>
      <c r="BK42"/>
      <c r="BL42"/>
      <c r="BM42"/>
      <c r="BN42"/>
      <c r="BO42"/>
      <c r="BP42"/>
    </row>
    <row r="43" spans="1:68" x14ac:dyDescent="0.25">
      <c r="A43" t="str">
        <f t="shared" si="0"/>
        <v>0_3_2007</v>
      </c>
      <c r="B43">
        <v>0</v>
      </c>
      <c r="C43">
        <v>3</v>
      </c>
      <c r="D43" s="163">
        <v>2007</v>
      </c>
      <c r="E43" s="163">
        <v>218134244</v>
      </c>
      <c r="F43" s="163">
        <v>278272739</v>
      </c>
      <c r="G43" s="163">
        <v>223127262</v>
      </c>
      <c r="H43" s="163">
        <v>244013701</v>
      </c>
      <c r="I43" s="163">
        <v>8702889.9999999795</v>
      </c>
      <c r="J43" s="163">
        <v>267574240.46437499</v>
      </c>
      <c r="K43" s="163">
        <v>5655342.3606849601</v>
      </c>
      <c r="L43" s="163">
        <v>0</v>
      </c>
      <c r="M43" s="163">
        <v>2003873.15211862</v>
      </c>
      <c r="N43" s="163">
        <v>0</v>
      </c>
      <c r="O43" s="163">
        <v>0.85533074829581202</v>
      </c>
      <c r="P43" s="163">
        <v>623133.82390321395</v>
      </c>
      <c r="Q43" s="163">
        <v>0.22073030793252599</v>
      </c>
      <c r="R43" s="163">
        <v>0</v>
      </c>
      <c r="S43" s="163">
        <v>3.4334782548745499</v>
      </c>
      <c r="T43" s="164">
        <v>28098.797510458</v>
      </c>
      <c r="U43" s="163">
        <v>7.17414649824536</v>
      </c>
      <c r="V43" s="163">
        <v>3.7197084420179301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163">
        <v>1.2999499519204301E-2</v>
      </c>
      <c r="AD43" s="163">
        <v>0</v>
      </c>
      <c r="AE43" s="163">
        <v>0</v>
      </c>
      <c r="AF43" s="163">
        <v>3106942.0192821999</v>
      </c>
      <c r="AG43" s="163">
        <v>0</v>
      </c>
      <c r="AH43" s="163">
        <v>312709.69340953598</v>
      </c>
      <c r="AI43" s="163">
        <v>631933.58001329505</v>
      </c>
      <c r="AJ43" s="163">
        <v>-353391.761511939</v>
      </c>
      <c r="AK43" s="163">
        <v>0</v>
      </c>
      <c r="AL43" s="163">
        <v>1437247.79032071</v>
      </c>
      <c r="AM43" s="163">
        <v>-145005.946059334</v>
      </c>
      <c r="AN43" s="163">
        <v>44561.113257122503</v>
      </c>
      <c r="AO43" s="163">
        <v>-247742.18532998301</v>
      </c>
      <c r="AP43" s="163">
        <v>0</v>
      </c>
      <c r="AQ43" s="163">
        <v>0</v>
      </c>
      <c r="AR43" s="163">
        <v>0</v>
      </c>
      <c r="AS43" s="168">
        <v>0</v>
      </c>
      <c r="AT43" s="163">
        <v>0</v>
      </c>
      <c r="AU43" s="168">
        <v>0</v>
      </c>
      <c r="AV43" s="163">
        <v>0</v>
      </c>
      <c r="AW43" s="168">
        <v>0</v>
      </c>
      <c r="AX43" s="163">
        <v>4725510.0212087901</v>
      </c>
      <c r="AY43" s="3">
        <v>4722469.3396354001</v>
      </c>
      <c r="AZ43">
        <v>3902267.6603645799</v>
      </c>
      <c r="BA43" s="3">
        <v>12183549</v>
      </c>
      <c r="BB43">
        <v>20808285.999999899</v>
      </c>
      <c r="BC43" s="3"/>
      <c r="BF43" s="3"/>
      <c r="BH43" s="3"/>
      <c r="BJ43" s="3"/>
      <c r="BK43"/>
      <c r="BL43"/>
      <c r="BM43"/>
      <c r="BN43"/>
      <c r="BO43"/>
      <c r="BP43"/>
    </row>
    <row r="44" spans="1:68" x14ac:dyDescent="0.25">
      <c r="A44" t="str">
        <f t="shared" si="0"/>
        <v>0_3_2008</v>
      </c>
      <c r="B44">
        <v>0</v>
      </c>
      <c r="C44">
        <v>3</v>
      </c>
      <c r="D44" s="163">
        <v>2008</v>
      </c>
      <c r="E44" s="163">
        <v>222149843</v>
      </c>
      <c r="F44" s="163">
        <v>283132628</v>
      </c>
      <c r="G44" s="163">
        <v>244013701</v>
      </c>
      <c r="H44" s="163">
        <v>265912325</v>
      </c>
      <c r="I44" s="163">
        <v>17883025</v>
      </c>
      <c r="J44" s="163">
        <v>279867208.64888102</v>
      </c>
      <c r="K44" s="163">
        <v>7241889.4001842001</v>
      </c>
      <c r="L44" s="163">
        <v>0</v>
      </c>
      <c r="M44" s="163">
        <v>2045451.35607338</v>
      </c>
      <c r="N44" s="163">
        <v>0</v>
      </c>
      <c r="O44" s="163">
        <v>0.83675880989931595</v>
      </c>
      <c r="P44" s="163">
        <v>631406.76496574702</v>
      </c>
      <c r="Q44" s="163">
        <v>0.21423325125085799</v>
      </c>
      <c r="R44" s="163">
        <v>0</v>
      </c>
      <c r="S44" s="163">
        <v>3.8553356378928401</v>
      </c>
      <c r="T44" s="164">
        <v>28303.270758760598</v>
      </c>
      <c r="U44" s="163">
        <v>7.1357024164090896</v>
      </c>
      <c r="V44" s="163">
        <v>3.72182145453958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163">
        <v>1.27645194869662E-2</v>
      </c>
      <c r="AD44" s="163">
        <v>0</v>
      </c>
      <c r="AE44" s="163">
        <v>0</v>
      </c>
      <c r="AF44" s="163">
        <v>1706429.87984847</v>
      </c>
      <c r="AG44" s="163">
        <v>0</v>
      </c>
      <c r="AH44" s="163">
        <v>1157014.65943773</v>
      </c>
      <c r="AI44" s="163">
        <v>226035.72359459801</v>
      </c>
      <c r="AJ44" s="163">
        <v>-444403.14282538998</v>
      </c>
      <c r="AK44" s="163">
        <v>0</v>
      </c>
      <c r="AL44" s="163">
        <v>3458455.4889103202</v>
      </c>
      <c r="AM44" s="163">
        <v>-94291.329547985602</v>
      </c>
      <c r="AN44" s="163">
        <v>-13758.965644677501</v>
      </c>
      <c r="AO44" s="163">
        <v>58893.661044321998</v>
      </c>
      <c r="AP44" s="163">
        <v>0</v>
      </c>
      <c r="AQ44" s="163">
        <v>0</v>
      </c>
      <c r="AR44" s="163">
        <v>0</v>
      </c>
      <c r="AS44" s="168">
        <v>0</v>
      </c>
      <c r="AT44" s="163">
        <v>0</v>
      </c>
      <c r="AU44" s="168">
        <v>0</v>
      </c>
      <c r="AV44" s="163">
        <v>0</v>
      </c>
      <c r="AW44" s="168">
        <v>0</v>
      </c>
      <c r="AX44" s="163">
        <v>6032705.76441905</v>
      </c>
      <c r="AY44" s="3">
        <v>6093527.0191674298</v>
      </c>
      <c r="AZ44">
        <v>11813743.9808325</v>
      </c>
      <c r="BA44" s="3">
        <v>4015598.9999999902</v>
      </c>
      <c r="BB44">
        <v>21922870</v>
      </c>
      <c r="BC44" s="3"/>
      <c r="BF44" s="3"/>
      <c r="BH44" s="3"/>
      <c r="BJ44" s="3"/>
      <c r="BK44"/>
      <c r="BL44"/>
      <c r="BM44"/>
      <c r="BN44"/>
      <c r="BO44"/>
      <c r="BP44"/>
    </row>
    <row r="45" spans="1:68" x14ac:dyDescent="0.25">
      <c r="A45" t="str">
        <f t="shared" si="0"/>
        <v>0_3_2009</v>
      </c>
      <c r="B45">
        <v>0</v>
      </c>
      <c r="C45">
        <v>3</v>
      </c>
      <c r="D45" s="163">
        <v>2009</v>
      </c>
      <c r="E45" s="163">
        <v>235398184</v>
      </c>
      <c r="F45" s="163">
        <v>298120651</v>
      </c>
      <c r="G45" s="163">
        <v>265912325</v>
      </c>
      <c r="H45" s="163">
        <v>271144146.99999899</v>
      </c>
      <c r="I45" s="163">
        <v>-8016519.0000000196</v>
      </c>
      <c r="J45" s="163">
        <v>280991007.23893601</v>
      </c>
      <c r="K45" s="163">
        <v>-11527503.979193199</v>
      </c>
      <c r="L45" s="163">
        <v>0</v>
      </c>
      <c r="M45" s="163">
        <v>2019529.28840738</v>
      </c>
      <c r="N45" s="163">
        <v>0</v>
      </c>
      <c r="O45" s="163">
        <v>0.87880583809795099</v>
      </c>
      <c r="P45" s="163">
        <v>609605.28005366505</v>
      </c>
      <c r="Q45" s="163">
        <v>0.22081464924976299</v>
      </c>
      <c r="R45" s="163">
        <v>0</v>
      </c>
      <c r="S45" s="163">
        <v>2.7863624188910401</v>
      </c>
      <c r="T45" s="164">
        <v>26722.041273401599</v>
      </c>
      <c r="U45" s="163">
        <v>7.1784159489522601</v>
      </c>
      <c r="V45" s="163">
        <v>3.7187435167299299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163">
        <v>1.20461252156473E-2</v>
      </c>
      <c r="AD45" s="163">
        <v>0</v>
      </c>
      <c r="AE45" s="163">
        <v>0</v>
      </c>
      <c r="AF45" s="163">
        <v>1439488.35666493</v>
      </c>
      <c r="AG45" s="163">
        <v>0</v>
      </c>
      <c r="AH45" s="163">
        <v>-4040505.67091048</v>
      </c>
      <c r="AI45" s="163">
        <v>-224832.38844731901</v>
      </c>
      <c r="AJ45" s="163">
        <v>731841.69544798695</v>
      </c>
      <c r="AK45" s="163">
        <v>0</v>
      </c>
      <c r="AL45" s="163">
        <v>-10062119.253615201</v>
      </c>
      <c r="AM45" s="163">
        <v>756408.53139219398</v>
      </c>
      <c r="AN45" s="163">
        <v>49627.558793601696</v>
      </c>
      <c r="AO45" s="163">
        <v>80447.505544555097</v>
      </c>
      <c r="AP45" s="163">
        <v>0</v>
      </c>
      <c r="AQ45" s="163">
        <v>0</v>
      </c>
      <c r="AR45" s="163">
        <v>0</v>
      </c>
      <c r="AS45" s="168">
        <v>0</v>
      </c>
      <c r="AT45" s="163">
        <v>0</v>
      </c>
      <c r="AU45" s="168">
        <v>0</v>
      </c>
      <c r="AV45" s="163">
        <v>0</v>
      </c>
      <c r="AW45" s="168">
        <v>0</v>
      </c>
      <c r="AX45" s="163">
        <v>-11191258.940798899</v>
      </c>
      <c r="AY45" s="3">
        <v>-11169730.132656399</v>
      </c>
      <c r="AZ45">
        <v>3190198.1326564499</v>
      </c>
      <c r="BA45" s="3">
        <v>13248340.999999899</v>
      </c>
      <c r="BB45">
        <v>5268808.99999996</v>
      </c>
      <c r="BC45" s="3"/>
      <c r="BF45" s="3"/>
      <c r="BH45" s="3"/>
      <c r="BJ45" s="3"/>
      <c r="BK45"/>
      <c r="BL45"/>
      <c r="BM45"/>
      <c r="BN45"/>
      <c r="BO45"/>
      <c r="BP45"/>
    </row>
    <row r="46" spans="1:68" x14ac:dyDescent="0.25">
      <c r="A46" t="str">
        <f t="shared" si="0"/>
        <v>0_3_2010</v>
      </c>
      <c r="B46">
        <v>0</v>
      </c>
      <c r="C46">
        <v>3</v>
      </c>
      <c r="D46" s="163">
        <v>2010</v>
      </c>
      <c r="E46" s="163">
        <v>237168721</v>
      </c>
      <c r="F46" s="163">
        <v>301099961</v>
      </c>
      <c r="G46" s="163">
        <v>271144146.99999899</v>
      </c>
      <c r="H46" s="163">
        <v>275991775</v>
      </c>
      <c r="I46" s="163">
        <v>3077091.0000000098</v>
      </c>
      <c r="J46" s="163">
        <v>291029014.09161198</v>
      </c>
      <c r="K46" s="163">
        <v>7618631.8130276296</v>
      </c>
      <c r="L46" s="163">
        <v>0</v>
      </c>
      <c r="M46" s="163">
        <v>1978915.2493904701</v>
      </c>
      <c r="N46" s="163">
        <v>0</v>
      </c>
      <c r="O46" s="163">
        <v>0.86119251401601804</v>
      </c>
      <c r="P46" s="163">
        <v>612874.20691296004</v>
      </c>
      <c r="Q46" s="163">
        <v>0.223300400096271</v>
      </c>
      <c r="R46" s="163">
        <v>0</v>
      </c>
      <c r="S46" s="163">
        <v>3.2463067363760798</v>
      </c>
      <c r="T46" s="164">
        <v>26688.256039153999</v>
      </c>
      <c r="U46" s="163">
        <v>7.4350733284934201</v>
      </c>
      <c r="V46" s="163">
        <v>4.0766241097197602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  <c r="AB46" s="163">
        <v>0</v>
      </c>
      <c r="AC46" s="163">
        <v>2.8423094628907599E-2</v>
      </c>
      <c r="AD46" s="163">
        <v>0</v>
      </c>
      <c r="AE46" s="163">
        <v>0</v>
      </c>
      <c r="AF46" s="163">
        <v>554191.17595244898</v>
      </c>
      <c r="AG46" s="163">
        <v>0</v>
      </c>
      <c r="AH46" s="163">
        <v>1439955.7387653501</v>
      </c>
      <c r="AI46" s="163">
        <v>489586.48907537898</v>
      </c>
      <c r="AJ46" s="163">
        <v>289029.36611292203</v>
      </c>
      <c r="AK46" s="163">
        <v>0</v>
      </c>
      <c r="AL46" s="163">
        <v>4856611.3212624798</v>
      </c>
      <c r="AM46" s="163">
        <v>-47498.272018117503</v>
      </c>
      <c r="AN46" s="163">
        <v>154214.3445222</v>
      </c>
      <c r="AO46" s="163">
        <v>-636653.133848842</v>
      </c>
      <c r="AP46" s="163">
        <v>0</v>
      </c>
      <c r="AQ46" s="163">
        <v>0</v>
      </c>
      <c r="AR46" s="163">
        <v>0</v>
      </c>
      <c r="AS46" s="168">
        <v>0</v>
      </c>
      <c r="AT46" s="163">
        <v>0</v>
      </c>
      <c r="AU46" s="168">
        <v>0</v>
      </c>
      <c r="AV46" s="163">
        <v>-56611.925190805603</v>
      </c>
      <c r="AW46" s="168">
        <v>0</v>
      </c>
      <c r="AX46" s="163">
        <v>7012421.0753693804</v>
      </c>
      <c r="AY46" s="3">
        <v>7094493.0610480299</v>
      </c>
      <c r="AZ46">
        <v>-3989423.0610480099</v>
      </c>
      <c r="BA46" s="3">
        <v>1770537</v>
      </c>
      <c r="BB46">
        <v>4875607.0000000102</v>
      </c>
      <c r="BC46" s="3"/>
      <c r="BF46" s="3"/>
      <c r="BH46" s="3"/>
      <c r="BJ46" s="3"/>
      <c r="BK46"/>
      <c r="BL46"/>
      <c r="BM46"/>
      <c r="BN46"/>
      <c r="BO46"/>
      <c r="BP46"/>
    </row>
    <row r="47" spans="1:68" x14ac:dyDescent="0.25">
      <c r="A47" t="str">
        <f t="shared" si="0"/>
        <v>0_3_2011</v>
      </c>
      <c r="B47">
        <v>0</v>
      </c>
      <c r="C47">
        <v>3</v>
      </c>
      <c r="D47" s="163">
        <v>2011</v>
      </c>
      <c r="E47" s="163">
        <v>238441735</v>
      </c>
      <c r="F47" s="163">
        <v>302346992</v>
      </c>
      <c r="G47" s="163">
        <v>275991775</v>
      </c>
      <c r="H47" s="163">
        <v>293951540</v>
      </c>
      <c r="I47" s="163">
        <v>16686751</v>
      </c>
      <c r="J47" s="163">
        <v>301775964.92346799</v>
      </c>
      <c r="K47" s="163">
        <v>10025253.652939299</v>
      </c>
      <c r="L47" s="163">
        <v>0</v>
      </c>
      <c r="M47" s="163">
        <v>1946387.8468207</v>
      </c>
      <c r="N47" s="163">
        <v>0</v>
      </c>
      <c r="O47" s="163">
        <v>0.82689773679198897</v>
      </c>
      <c r="P47" s="163">
        <v>614648.46434809605</v>
      </c>
      <c r="Q47" s="163">
        <v>0.215608017051509</v>
      </c>
      <c r="R47" s="163">
        <v>0</v>
      </c>
      <c r="S47" s="163">
        <v>3.9898887004223398</v>
      </c>
      <c r="T47" s="164">
        <v>26432.954663786499</v>
      </c>
      <c r="U47" s="163">
        <v>7.4899764906927802</v>
      </c>
      <c r="V47" s="163">
        <v>3.9427737757402199</v>
      </c>
      <c r="W47" s="163">
        <v>0</v>
      </c>
      <c r="X47" s="163">
        <v>9.2987181962922594E-3</v>
      </c>
      <c r="Y47" s="163">
        <v>0</v>
      </c>
      <c r="Z47" s="163">
        <v>0</v>
      </c>
      <c r="AA47" s="163">
        <v>0</v>
      </c>
      <c r="AB47" s="163">
        <v>0</v>
      </c>
      <c r="AC47" s="163">
        <v>2.8271346876418201E-2</v>
      </c>
      <c r="AD47" s="163">
        <v>0</v>
      </c>
      <c r="AE47" s="163">
        <v>0</v>
      </c>
      <c r="AF47" s="163">
        <v>-288825.81635668699</v>
      </c>
      <c r="AG47" s="163">
        <v>0</v>
      </c>
      <c r="AH47" s="163">
        <v>2531827.3558936301</v>
      </c>
      <c r="AI47" s="163">
        <v>373464.000627901</v>
      </c>
      <c r="AJ47" s="163">
        <v>-761753.08054374706</v>
      </c>
      <c r="AK47" s="163">
        <v>0</v>
      </c>
      <c r="AL47" s="163">
        <v>7017868.12680595</v>
      </c>
      <c r="AM47" s="163">
        <v>88199.878938313806</v>
      </c>
      <c r="AN47" s="163">
        <v>55596.849280799099</v>
      </c>
      <c r="AO47" s="163">
        <v>193546.52336312001</v>
      </c>
      <c r="AP47" s="163">
        <v>0</v>
      </c>
      <c r="AQ47" s="163">
        <v>88061.948083234907</v>
      </c>
      <c r="AR47" s="163">
        <v>0</v>
      </c>
      <c r="AS47" s="168">
        <v>0</v>
      </c>
      <c r="AT47" s="163">
        <v>0</v>
      </c>
      <c r="AU47" s="168">
        <v>0</v>
      </c>
      <c r="AV47" s="163">
        <v>0</v>
      </c>
      <c r="AW47" s="168">
        <v>0</v>
      </c>
      <c r="AX47" s="163">
        <v>9223102.6083324291</v>
      </c>
      <c r="AY47" s="3">
        <v>9286058.7158883102</v>
      </c>
      <c r="AZ47">
        <v>7318171.2841117</v>
      </c>
      <c r="BA47" s="3">
        <v>1273013.99999999</v>
      </c>
      <c r="BB47">
        <v>17877244</v>
      </c>
      <c r="BC47" s="3"/>
      <c r="BF47" s="3"/>
      <c r="BH47" s="3"/>
      <c r="BJ47" s="3"/>
      <c r="BK47"/>
      <c r="BL47"/>
      <c r="BM47"/>
      <c r="BN47"/>
      <c r="BO47"/>
      <c r="BP47"/>
    </row>
    <row r="48" spans="1:68" x14ac:dyDescent="0.25">
      <c r="A48" t="str">
        <f t="shared" si="0"/>
        <v>0_3_2012</v>
      </c>
      <c r="B48">
        <v>0</v>
      </c>
      <c r="C48">
        <v>3</v>
      </c>
      <c r="D48" s="163">
        <v>2012</v>
      </c>
      <c r="E48" s="163">
        <v>244651063</v>
      </c>
      <c r="F48" s="163">
        <v>308556320</v>
      </c>
      <c r="G48" s="163">
        <v>293951540</v>
      </c>
      <c r="H48" s="163">
        <v>308556319.99999899</v>
      </c>
      <c r="I48" s="163">
        <v>8395451.9999998994</v>
      </c>
      <c r="J48" s="163">
        <v>308627623.00705397</v>
      </c>
      <c r="K48" s="163">
        <v>-263568.38172269001</v>
      </c>
      <c r="L48" s="163">
        <v>0</v>
      </c>
      <c r="M48" s="163">
        <v>1935564.7547657499</v>
      </c>
      <c r="N48" s="163">
        <v>0</v>
      </c>
      <c r="O48" s="163">
        <v>0.82821757692531495</v>
      </c>
      <c r="P48" s="163">
        <v>608223.96752153302</v>
      </c>
      <c r="Q48" s="163">
        <v>0.20287939749310699</v>
      </c>
      <c r="R48" s="163">
        <v>0</v>
      </c>
      <c r="S48" s="163">
        <v>3.99676458590372</v>
      </c>
      <c r="T48" s="164">
        <v>25928.146323228299</v>
      </c>
      <c r="U48" s="163">
        <v>7.33093904795337</v>
      </c>
      <c r="V48" s="163">
        <v>3.7964745491418501</v>
      </c>
      <c r="W48" s="163">
        <v>0</v>
      </c>
      <c r="X48" s="163">
        <v>1.81254270699816E-2</v>
      </c>
      <c r="Y48" s="163">
        <v>0</v>
      </c>
      <c r="Z48" s="163">
        <v>0</v>
      </c>
      <c r="AA48" s="163">
        <v>0</v>
      </c>
      <c r="AB48" s="163">
        <v>0</v>
      </c>
      <c r="AC48" s="163">
        <v>3.8681875663871497E-2</v>
      </c>
      <c r="AD48" s="163">
        <v>0</v>
      </c>
      <c r="AE48" s="163">
        <v>0</v>
      </c>
      <c r="AF48" s="163">
        <v>438988.16801953298</v>
      </c>
      <c r="AG48" s="163">
        <v>0</v>
      </c>
      <c r="AH48" s="163">
        <v>-331553.56327866297</v>
      </c>
      <c r="AI48" s="163">
        <v>493891.69083787902</v>
      </c>
      <c r="AJ48" s="163">
        <v>-1249356.0988308899</v>
      </c>
      <c r="AK48" s="163">
        <v>0</v>
      </c>
      <c r="AL48" s="163">
        <v>74024.243563328404</v>
      </c>
      <c r="AM48" s="163">
        <v>264664.64057945902</v>
      </c>
      <c r="AN48" s="163">
        <v>-71581.315827799597</v>
      </c>
      <c r="AO48" s="163">
        <v>273708.77455749898</v>
      </c>
      <c r="AP48" s="163">
        <v>0</v>
      </c>
      <c r="AQ48" s="163">
        <v>85178.498145523903</v>
      </c>
      <c r="AR48" s="163">
        <v>0</v>
      </c>
      <c r="AS48" s="168">
        <v>0</v>
      </c>
      <c r="AT48" s="163">
        <v>0</v>
      </c>
      <c r="AU48" s="168">
        <v>0</v>
      </c>
      <c r="AV48" s="163">
        <v>-36754.778490681703</v>
      </c>
      <c r="AW48" s="168">
        <v>0</v>
      </c>
      <c r="AX48" s="163">
        <v>-12885.575169796</v>
      </c>
      <c r="AY48" s="3">
        <v>47992.394019002902</v>
      </c>
      <c r="AZ48">
        <v>8315573.6059809104</v>
      </c>
      <c r="BA48" s="3">
        <v>6209327.9999999898</v>
      </c>
      <c r="BB48">
        <v>14572893.999999899</v>
      </c>
      <c r="BC48" s="3"/>
      <c r="BF48" s="3"/>
      <c r="BH48" s="3"/>
      <c r="BJ48" s="3"/>
      <c r="BK48"/>
      <c r="BL48"/>
      <c r="BM48"/>
      <c r="BN48"/>
      <c r="BO48"/>
      <c r="BP48"/>
    </row>
    <row r="49" spans="1:68" x14ac:dyDescent="0.25">
      <c r="A49" t="str">
        <f t="shared" si="0"/>
        <v>0_3_2013</v>
      </c>
      <c r="B49">
        <v>0</v>
      </c>
      <c r="C49">
        <v>3</v>
      </c>
      <c r="D49" s="163">
        <v>2013</v>
      </c>
      <c r="E49" s="163">
        <v>244651063</v>
      </c>
      <c r="F49" s="163">
        <v>308556320</v>
      </c>
      <c r="G49" s="163">
        <v>308556319.99999899</v>
      </c>
      <c r="H49" s="163">
        <v>305701207</v>
      </c>
      <c r="I49" s="163">
        <v>-2855112.9999998701</v>
      </c>
      <c r="J49" s="163">
        <v>302765020.66085601</v>
      </c>
      <c r="K49" s="163">
        <v>-5862602.3461982002</v>
      </c>
      <c r="L49" s="163">
        <v>0</v>
      </c>
      <c r="M49" s="163">
        <v>1946060.67257579</v>
      </c>
      <c r="N49" s="163">
        <v>0</v>
      </c>
      <c r="O49" s="163">
        <v>0.88674250938854704</v>
      </c>
      <c r="P49" s="163">
        <v>617901.40567327396</v>
      </c>
      <c r="Q49" s="163">
        <v>0.20234804564720699</v>
      </c>
      <c r="R49" s="163">
        <v>0</v>
      </c>
      <c r="S49" s="163">
        <v>3.8467504249086302</v>
      </c>
      <c r="T49" s="164">
        <v>25948.276808231301</v>
      </c>
      <c r="U49" s="163">
        <v>7.3388802978969201</v>
      </c>
      <c r="V49" s="163">
        <v>3.7100248896118599</v>
      </c>
      <c r="W49" s="163">
        <v>0</v>
      </c>
      <c r="X49" s="163">
        <v>1.81254270699816E-2</v>
      </c>
      <c r="Y49" s="163">
        <v>0</v>
      </c>
      <c r="Z49" s="163">
        <v>0</v>
      </c>
      <c r="AA49" s="163">
        <v>0</v>
      </c>
      <c r="AB49" s="163">
        <v>0</v>
      </c>
      <c r="AC49" s="163">
        <v>3.8681875663871497E-2</v>
      </c>
      <c r="AD49" s="163">
        <v>0</v>
      </c>
      <c r="AE49" s="163">
        <v>0</v>
      </c>
      <c r="AF49" s="163">
        <v>1072327.8032380801</v>
      </c>
      <c r="AG49" s="163">
        <v>0</v>
      </c>
      <c r="AH49" s="163">
        <v>-6147302.8438608898</v>
      </c>
      <c r="AI49" s="163">
        <v>856296.418127237</v>
      </c>
      <c r="AJ49" s="163">
        <v>-52208.777895814601</v>
      </c>
      <c r="AK49" s="163">
        <v>0</v>
      </c>
      <c r="AL49" s="163">
        <v>-1453657.16764147</v>
      </c>
      <c r="AM49" s="163">
        <v>-8177.5290796904501</v>
      </c>
      <c r="AN49" s="163">
        <v>17707.3084832159</v>
      </c>
      <c r="AO49" s="163">
        <v>231082.258819284</v>
      </c>
      <c r="AP49" s="163">
        <v>0</v>
      </c>
      <c r="AQ49" s="163">
        <v>0</v>
      </c>
      <c r="AR49" s="163">
        <v>0</v>
      </c>
      <c r="AS49" s="168">
        <v>0</v>
      </c>
      <c r="AT49" s="163">
        <v>0</v>
      </c>
      <c r="AU49" s="168">
        <v>0</v>
      </c>
      <c r="AV49" s="163">
        <v>0</v>
      </c>
      <c r="AW49" s="168">
        <v>0</v>
      </c>
      <c r="AX49" s="163">
        <v>-5431812.8789001796</v>
      </c>
      <c r="AY49" s="3">
        <v>-5433536.4104146203</v>
      </c>
      <c r="AZ49">
        <v>2641816.41041474</v>
      </c>
      <c r="BA49" s="3">
        <v>0</v>
      </c>
      <c r="BB49">
        <v>-2791719.9999998701</v>
      </c>
      <c r="BC49" s="3"/>
      <c r="BF49" s="3"/>
      <c r="BH49" s="3"/>
      <c r="BJ49" s="3"/>
      <c r="BK49"/>
      <c r="BL49"/>
      <c r="BM49"/>
      <c r="BN49"/>
      <c r="BO49"/>
      <c r="BP49"/>
    </row>
    <row r="50" spans="1:68" x14ac:dyDescent="0.25">
      <c r="A50" t="str">
        <f t="shared" si="0"/>
        <v>0_3_2014</v>
      </c>
      <c r="B50">
        <v>0</v>
      </c>
      <c r="C50">
        <v>3</v>
      </c>
      <c r="D50" s="163">
        <v>2014</v>
      </c>
      <c r="E50" s="163">
        <v>244651063</v>
      </c>
      <c r="F50" s="163">
        <v>308556320</v>
      </c>
      <c r="G50" s="163">
        <v>305701207</v>
      </c>
      <c r="H50" s="163">
        <v>305480098</v>
      </c>
      <c r="I50" s="163">
        <v>-221109.00000005399</v>
      </c>
      <c r="J50" s="163">
        <v>303728297.44932997</v>
      </c>
      <c r="K50" s="163">
        <v>963276.78847446002</v>
      </c>
      <c r="L50" s="163">
        <v>0</v>
      </c>
      <c r="M50" s="163">
        <v>1979471.6415816301</v>
      </c>
      <c r="N50" s="163">
        <v>0</v>
      </c>
      <c r="O50" s="163">
        <v>0.87558638487103202</v>
      </c>
      <c r="P50" s="163">
        <v>622817.90920902696</v>
      </c>
      <c r="Q50" s="163">
        <v>0.199736608861838</v>
      </c>
      <c r="R50" s="163">
        <v>0</v>
      </c>
      <c r="S50" s="163">
        <v>3.63380642695265</v>
      </c>
      <c r="T50" s="164">
        <v>26285.550477232198</v>
      </c>
      <c r="U50" s="163">
        <v>7.44553066439346</v>
      </c>
      <c r="V50" s="163">
        <v>3.87627722590357</v>
      </c>
      <c r="W50" s="163">
        <v>0</v>
      </c>
      <c r="X50" s="163">
        <v>1.81254270699816E-2</v>
      </c>
      <c r="Y50" s="163">
        <v>0</v>
      </c>
      <c r="Z50" s="163">
        <v>0</v>
      </c>
      <c r="AA50" s="163">
        <v>0</v>
      </c>
      <c r="AB50" s="163">
        <v>0</v>
      </c>
      <c r="AC50" s="163">
        <v>5.6456685005288498E-2</v>
      </c>
      <c r="AD50" s="163">
        <v>0</v>
      </c>
      <c r="AE50" s="163">
        <v>0</v>
      </c>
      <c r="AF50" s="163">
        <v>3187036.1359771402</v>
      </c>
      <c r="AG50" s="163">
        <v>0</v>
      </c>
      <c r="AH50" s="163">
        <v>447725.68150619703</v>
      </c>
      <c r="AI50" s="163">
        <v>517435.06036219402</v>
      </c>
      <c r="AJ50" s="163">
        <v>-290787.77652162302</v>
      </c>
      <c r="AK50" s="163">
        <v>0</v>
      </c>
      <c r="AL50" s="163">
        <v>-2134545.2028399301</v>
      </c>
      <c r="AM50" s="163">
        <v>-234635.09313851601</v>
      </c>
      <c r="AN50" s="163">
        <v>21337.240747612301</v>
      </c>
      <c r="AO50" s="163">
        <v>-401530.236735821</v>
      </c>
      <c r="AP50" s="163">
        <v>0</v>
      </c>
      <c r="AQ50" s="163">
        <v>0</v>
      </c>
      <c r="AR50" s="163">
        <v>0</v>
      </c>
      <c r="AS50" s="168">
        <v>0</v>
      </c>
      <c r="AT50" s="163">
        <v>0</v>
      </c>
      <c r="AU50" s="168">
        <v>0</v>
      </c>
      <c r="AV50" s="163">
        <v>-84846.1565509801</v>
      </c>
      <c r="AW50" s="168">
        <v>0</v>
      </c>
      <c r="AX50" s="163">
        <v>1029255.13300313</v>
      </c>
      <c r="AY50" s="3">
        <v>1084994.43300066</v>
      </c>
      <c r="AZ50">
        <v>-1253745.4330007101</v>
      </c>
      <c r="BA50" s="3">
        <v>0</v>
      </c>
      <c r="BB50">
        <v>-168751.000000053</v>
      </c>
      <c r="BC50" s="3"/>
      <c r="BF50" s="3"/>
      <c r="BH50" s="3"/>
      <c r="BJ50" s="3"/>
      <c r="BK50"/>
      <c r="BL50"/>
      <c r="BM50"/>
      <c r="BN50"/>
      <c r="BO50"/>
      <c r="BP50"/>
    </row>
    <row r="51" spans="1:68" x14ac:dyDescent="0.25">
      <c r="A51" t="str">
        <f t="shared" si="0"/>
        <v>0_3_2015</v>
      </c>
      <c r="B51">
        <v>0</v>
      </c>
      <c r="C51">
        <v>3</v>
      </c>
      <c r="D51" s="163">
        <v>2015</v>
      </c>
      <c r="E51" s="163">
        <v>244651063</v>
      </c>
      <c r="F51" s="163">
        <v>308556320</v>
      </c>
      <c r="G51" s="163">
        <v>305480098</v>
      </c>
      <c r="H51" s="163">
        <v>293875997</v>
      </c>
      <c r="I51" s="163">
        <v>-11604101</v>
      </c>
      <c r="J51" s="163">
        <v>285837817.58429402</v>
      </c>
      <c r="K51" s="163">
        <v>-17890479.865036201</v>
      </c>
      <c r="L51" s="163">
        <v>0</v>
      </c>
      <c r="M51" s="163">
        <v>2031768.2667340201</v>
      </c>
      <c r="N51" s="163">
        <v>0</v>
      </c>
      <c r="O51" s="163">
        <v>0.92610744089206498</v>
      </c>
      <c r="P51" s="163">
        <v>628390.24457361503</v>
      </c>
      <c r="Q51" s="163">
        <v>0.19673814729922501</v>
      </c>
      <c r="R51" s="163">
        <v>0</v>
      </c>
      <c r="S51" s="163">
        <v>2.6341108998418701</v>
      </c>
      <c r="T51" s="164">
        <v>27172.0242436115</v>
      </c>
      <c r="U51" s="163">
        <v>7.2637074674622797</v>
      </c>
      <c r="V51" s="163">
        <v>3.8998559605686198</v>
      </c>
      <c r="W51" s="163">
        <v>0</v>
      </c>
      <c r="X51" s="163">
        <v>1.81254270699816E-2</v>
      </c>
      <c r="Y51" s="163">
        <v>0</v>
      </c>
      <c r="Z51" s="163">
        <v>0.58852490250573697</v>
      </c>
      <c r="AA51" s="163">
        <v>0</v>
      </c>
      <c r="AB51" s="163">
        <v>0</v>
      </c>
      <c r="AC51" s="163">
        <v>0.116648771724323</v>
      </c>
      <c r="AD51" s="163">
        <v>0</v>
      </c>
      <c r="AE51" s="163">
        <v>0</v>
      </c>
      <c r="AF51" s="163">
        <v>3106491.5842451798</v>
      </c>
      <c r="AG51" s="163">
        <v>0</v>
      </c>
      <c r="AH51" s="163">
        <v>-3853814.7042521802</v>
      </c>
      <c r="AI51" s="163">
        <v>593325.19252902898</v>
      </c>
      <c r="AJ51" s="163">
        <v>-380109.59765601403</v>
      </c>
      <c r="AK51" s="163">
        <v>0</v>
      </c>
      <c r="AL51" s="163">
        <v>-11369688.7600285</v>
      </c>
      <c r="AM51" s="163">
        <v>-528223.32636867801</v>
      </c>
      <c r="AN51" s="163">
        <v>-101748.393723809</v>
      </c>
      <c r="AO51" s="163">
        <v>30202.470075400499</v>
      </c>
      <c r="AP51" s="163">
        <v>0</v>
      </c>
      <c r="AQ51" s="163">
        <v>0</v>
      </c>
      <c r="AR51" s="163">
        <v>0</v>
      </c>
      <c r="AS51" s="168">
        <v>-5629250.8728443002</v>
      </c>
      <c r="AT51" s="163">
        <v>0</v>
      </c>
      <c r="AU51" s="168">
        <v>0</v>
      </c>
      <c r="AV51" s="163">
        <v>-211765.65960456699</v>
      </c>
      <c r="AW51" s="168">
        <v>0</v>
      </c>
      <c r="AX51" s="163">
        <v>-18232248.1240023</v>
      </c>
      <c r="AY51" s="3">
        <v>-17927114.606461901</v>
      </c>
      <c r="AZ51">
        <v>6391413.6064619496</v>
      </c>
      <c r="BA51" s="3">
        <v>0</v>
      </c>
      <c r="BB51">
        <v>-11535701</v>
      </c>
      <c r="BC51" s="3"/>
      <c r="BF51" s="3"/>
      <c r="BH51" s="3"/>
      <c r="BJ51" s="3"/>
      <c r="BK51"/>
      <c r="BL51"/>
      <c r="BM51"/>
      <c r="BN51"/>
      <c r="BO51"/>
      <c r="BP51"/>
    </row>
    <row r="52" spans="1:68" x14ac:dyDescent="0.25">
      <c r="A52" t="str">
        <f t="shared" si="0"/>
        <v>0_3_2016</v>
      </c>
      <c r="B52">
        <v>0</v>
      </c>
      <c r="C52">
        <v>3</v>
      </c>
      <c r="D52" s="163">
        <v>2016</v>
      </c>
      <c r="E52" s="163">
        <v>244651063</v>
      </c>
      <c r="F52" s="163">
        <v>308556320</v>
      </c>
      <c r="G52" s="163">
        <v>293875997</v>
      </c>
      <c r="H52" s="163">
        <v>275294854</v>
      </c>
      <c r="I52" s="163">
        <v>-18581142.999999899</v>
      </c>
      <c r="J52" s="163">
        <v>272053528.19734299</v>
      </c>
      <c r="K52" s="163">
        <v>-13784289.3869508</v>
      </c>
      <c r="L52" s="163">
        <v>0</v>
      </c>
      <c r="M52" s="163">
        <v>2070163.5346603</v>
      </c>
      <c r="N52" s="163">
        <v>0</v>
      </c>
      <c r="O52" s="163">
        <v>0.98231499881384798</v>
      </c>
      <c r="P52" s="163">
        <v>633203.89148553996</v>
      </c>
      <c r="Q52" s="163">
        <v>0.20067080188470501</v>
      </c>
      <c r="R52" s="163">
        <v>0</v>
      </c>
      <c r="S52" s="163">
        <v>2.3486757765466901</v>
      </c>
      <c r="T52" s="164">
        <v>27560.696767792098</v>
      </c>
      <c r="U52" s="163">
        <v>7.0910426864023099</v>
      </c>
      <c r="V52" s="163">
        <v>4.4601404866979797</v>
      </c>
      <c r="W52" s="163">
        <v>0</v>
      </c>
      <c r="X52" s="163">
        <v>1.81254270699816E-2</v>
      </c>
      <c r="Y52" s="163">
        <v>0</v>
      </c>
      <c r="Z52" s="163">
        <v>1.3895032207564899</v>
      </c>
      <c r="AA52" s="163">
        <v>0</v>
      </c>
      <c r="AB52" s="163">
        <v>0</v>
      </c>
      <c r="AC52" s="163">
        <v>0.19620894514568199</v>
      </c>
      <c r="AD52" s="163">
        <v>0</v>
      </c>
      <c r="AE52" s="163">
        <v>0</v>
      </c>
      <c r="AF52" s="163">
        <v>2078912.0514455701</v>
      </c>
      <c r="AG52" s="163">
        <v>0</v>
      </c>
      <c r="AH52" s="163">
        <v>-4226755.6122665703</v>
      </c>
      <c r="AI52" s="163">
        <v>545655.18922401499</v>
      </c>
      <c r="AJ52" s="163">
        <v>510874.41552019003</v>
      </c>
      <c r="AK52" s="163">
        <v>0</v>
      </c>
      <c r="AL52" s="163">
        <v>-3693110.30073075</v>
      </c>
      <c r="AM52" s="163">
        <v>-205718.29270460401</v>
      </c>
      <c r="AN52" s="163">
        <v>-79657.583820572603</v>
      </c>
      <c r="AO52" s="163">
        <v>-1302022.2908773599</v>
      </c>
      <c r="AP52" s="163">
        <v>0</v>
      </c>
      <c r="AQ52" s="163">
        <v>0</v>
      </c>
      <c r="AR52" s="163">
        <v>0</v>
      </c>
      <c r="AS52" s="168">
        <v>-7595031.4179971898</v>
      </c>
      <c r="AT52" s="163">
        <v>0</v>
      </c>
      <c r="AU52" s="168">
        <v>0</v>
      </c>
      <c r="AV52" s="163">
        <v>-335453.05023820698</v>
      </c>
      <c r="AW52" s="168">
        <v>0</v>
      </c>
      <c r="AX52" s="163">
        <v>-14261388.435859799</v>
      </c>
      <c r="AY52" s="3">
        <v>-13986941.294224</v>
      </c>
      <c r="AZ52">
        <v>-4500989.7057759203</v>
      </c>
      <c r="BA52" s="3">
        <v>0</v>
      </c>
      <c r="BB52">
        <v>-18487930.999999899</v>
      </c>
      <c r="BC52" s="3"/>
      <c r="BF52" s="3"/>
      <c r="BH52" s="3"/>
      <c r="BJ52" s="3"/>
      <c r="BK52"/>
      <c r="BL52"/>
      <c r="BM52"/>
      <c r="BN52"/>
      <c r="BO52"/>
      <c r="BP52"/>
    </row>
    <row r="53" spans="1:68" x14ac:dyDescent="0.25">
      <c r="A53" t="str">
        <f t="shared" si="0"/>
        <v>0_3_2017</v>
      </c>
      <c r="B53">
        <v>0</v>
      </c>
      <c r="C53">
        <v>3</v>
      </c>
      <c r="D53" s="163">
        <v>2017</v>
      </c>
      <c r="E53" s="163">
        <v>244651063</v>
      </c>
      <c r="F53" s="163">
        <v>308556320</v>
      </c>
      <c r="G53" s="163">
        <v>275294854</v>
      </c>
      <c r="H53" s="163">
        <v>266796306</v>
      </c>
      <c r="I53" s="163">
        <v>-8498547.9999999907</v>
      </c>
      <c r="J53" s="163">
        <v>266383717.2155</v>
      </c>
      <c r="K53" s="163">
        <v>-4783103.62957107</v>
      </c>
      <c r="L53" s="163">
        <v>0</v>
      </c>
      <c r="M53" s="163">
        <v>2092519.58216083</v>
      </c>
      <c r="N53" s="163">
        <v>0</v>
      </c>
      <c r="O53" s="163">
        <v>0.97553444358584496</v>
      </c>
      <c r="P53" s="163">
        <v>637940.464880354</v>
      </c>
      <c r="Q53" s="163">
        <v>0.19912958800177799</v>
      </c>
      <c r="R53" s="163">
        <v>0</v>
      </c>
      <c r="S53" s="163">
        <v>2.5615476818083498</v>
      </c>
      <c r="T53" s="164">
        <v>27766.121232206599</v>
      </c>
      <c r="U53" s="163">
        <v>7.0528773145489101</v>
      </c>
      <c r="V53" s="163">
        <v>4.7619152118705497</v>
      </c>
      <c r="W53" s="163">
        <v>0</v>
      </c>
      <c r="X53" s="163">
        <v>1.81254270699816E-2</v>
      </c>
      <c r="Y53" s="163">
        <v>0</v>
      </c>
      <c r="Z53" s="163">
        <v>2.2760238037469702</v>
      </c>
      <c r="AA53" s="163">
        <v>0</v>
      </c>
      <c r="AB53" s="163">
        <v>0</v>
      </c>
      <c r="AC53" s="163">
        <v>0.42140254669565802</v>
      </c>
      <c r="AD53" s="163">
        <v>0</v>
      </c>
      <c r="AE53" s="163">
        <v>0</v>
      </c>
      <c r="AF53" s="163">
        <v>1636267.7027561299</v>
      </c>
      <c r="AG53" s="163">
        <v>0</v>
      </c>
      <c r="AH53" s="163">
        <v>491569.59642077901</v>
      </c>
      <c r="AI53" s="163">
        <v>463249.22336159699</v>
      </c>
      <c r="AJ53" s="163">
        <v>-76398.097214528098</v>
      </c>
      <c r="AK53" s="163">
        <v>0</v>
      </c>
      <c r="AL53" s="163">
        <v>2652119.5845568702</v>
      </c>
      <c r="AM53" s="163">
        <v>-171549.48145358701</v>
      </c>
      <c r="AN53" s="163">
        <v>-25182.563251949901</v>
      </c>
      <c r="AO53" s="163">
        <v>-632081.55398060998</v>
      </c>
      <c r="AP53" s="163">
        <v>0</v>
      </c>
      <c r="AQ53" s="163">
        <v>0</v>
      </c>
      <c r="AR53" s="163">
        <v>0</v>
      </c>
      <c r="AS53" s="168">
        <v>-8078733.0296224896</v>
      </c>
      <c r="AT53" s="163">
        <v>0</v>
      </c>
      <c r="AU53" s="168">
        <v>0</v>
      </c>
      <c r="AV53" s="163">
        <v>-787524.92019707698</v>
      </c>
      <c r="AW53" s="168">
        <v>0</v>
      </c>
      <c r="AX53" s="163">
        <v>-4594629.1071305797</v>
      </c>
      <c r="AY53" s="3">
        <v>-4709674.0896172402</v>
      </c>
      <c r="AZ53">
        <v>-3684039.91038275</v>
      </c>
      <c r="BA53" s="3">
        <v>0</v>
      </c>
      <c r="BB53">
        <v>-8393713.9999999907</v>
      </c>
      <c r="BC53" s="3"/>
      <c r="BF53" s="3"/>
      <c r="BH53" s="3"/>
      <c r="BJ53" s="3"/>
      <c r="BK53"/>
      <c r="BL53"/>
      <c r="BM53"/>
      <c r="BN53"/>
      <c r="BO53"/>
      <c r="BP53"/>
    </row>
    <row r="54" spans="1:68" x14ac:dyDescent="0.25">
      <c r="A54" t="str">
        <f t="shared" si="0"/>
        <v>0_3_2018</v>
      </c>
      <c r="B54">
        <v>0</v>
      </c>
      <c r="C54">
        <v>3</v>
      </c>
      <c r="D54" s="163">
        <v>2018</v>
      </c>
      <c r="E54" s="163">
        <v>244651063</v>
      </c>
      <c r="F54" s="163">
        <v>308556320</v>
      </c>
      <c r="G54" s="163">
        <v>266796306</v>
      </c>
      <c r="H54" s="163">
        <v>263469331</v>
      </c>
      <c r="I54" s="163">
        <v>-3326975.00000002</v>
      </c>
      <c r="J54" s="163">
        <v>262426629.46122301</v>
      </c>
      <c r="K54" s="163">
        <v>-4891039.5505756196</v>
      </c>
      <c r="L54" s="163">
        <v>0</v>
      </c>
      <c r="M54" s="163">
        <v>2110597.3381989901</v>
      </c>
      <c r="N54" s="163">
        <v>0</v>
      </c>
      <c r="O54" s="163">
        <v>0.97569250120411</v>
      </c>
      <c r="P54" s="163">
        <v>643261.456961027</v>
      </c>
      <c r="Q54" s="163">
        <v>0.199048693555371</v>
      </c>
      <c r="R54" s="163">
        <v>0</v>
      </c>
      <c r="S54" s="163">
        <v>2.8183435351760502</v>
      </c>
      <c r="T54" s="164">
        <v>28105.315492605201</v>
      </c>
      <c r="U54" s="163">
        <v>6.9794359227421401</v>
      </c>
      <c r="V54" s="163">
        <v>5.1283173872823102</v>
      </c>
      <c r="W54" s="163">
        <v>0</v>
      </c>
      <c r="X54" s="163">
        <v>1.81254270699816E-2</v>
      </c>
      <c r="Y54" s="163">
        <v>0</v>
      </c>
      <c r="Z54" s="163">
        <v>3.2621241012143001</v>
      </c>
      <c r="AA54" s="163">
        <v>0</v>
      </c>
      <c r="AB54" s="163">
        <v>0</v>
      </c>
      <c r="AC54" s="163">
        <v>0.57605336462404799</v>
      </c>
      <c r="AD54" s="163">
        <v>6.7187175884046699E-2</v>
      </c>
      <c r="AE54" s="163">
        <v>0</v>
      </c>
      <c r="AF54" s="163">
        <v>1726186.8523028099</v>
      </c>
      <c r="AG54" s="163">
        <v>0</v>
      </c>
      <c r="AH54" s="163">
        <v>872858.32207222201</v>
      </c>
      <c r="AI54" s="163">
        <v>487611.06589409901</v>
      </c>
      <c r="AJ54" s="163">
        <v>-115588.912777827</v>
      </c>
      <c r="AK54" s="163">
        <v>0</v>
      </c>
      <c r="AL54" s="163">
        <v>2907893.0652447701</v>
      </c>
      <c r="AM54" s="163">
        <v>-197987.99852108001</v>
      </c>
      <c r="AN54" s="163">
        <v>-32123.898398333698</v>
      </c>
      <c r="AO54" s="163">
        <v>-779635.583539307</v>
      </c>
      <c r="AP54" s="163">
        <v>0</v>
      </c>
      <c r="AQ54" s="163">
        <v>0</v>
      </c>
      <c r="AR54" s="163">
        <v>0</v>
      </c>
      <c r="AS54" s="168">
        <v>-8731422.8594054393</v>
      </c>
      <c r="AT54" s="163">
        <v>0</v>
      </c>
      <c r="AU54" s="168">
        <v>0</v>
      </c>
      <c r="AV54" s="163">
        <v>-540229.73220730899</v>
      </c>
      <c r="AW54" s="168">
        <v>-539929.31862735096</v>
      </c>
      <c r="AX54" s="163">
        <v>-4950832.7760932501</v>
      </c>
      <c r="AY54" s="3">
        <v>-5035178.7715853797</v>
      </c>
      <c r="AZ54">
        <v>1803897.7715853499</v>
      </c>
      <c r="BA54" s="3">
        <v>0</v>
      </c>
      <c r="BB54">
        <v>-3231281.00000002</v>
      </c>
      <c r="BC54" s="3"/>
      <c r="BF54" s="3"/>
      <c r="BH54" s="3"/>
      <c r="BJ54" s="3"/>
      <c r="BK54"/>
      <c r="BL54"/>
      <c r="BM54"/>
      <c r="BN54"/>
      <c r="BO54"/>
      <c r="BP54"/>
    </row>
    <row r="55" spans="1:68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3">
        <v>2002</v>
      </c>
      <c r="E55" s="163">
        <v>1201007994</v>
      </c>
      <c r="F55" s="163">
        <v>1032661299</v>
      </c>
      <c r="G55" s="163">
        <v>0</v>
      </c>
      <c r="H55" s="163">
        <v>1201007994</v>
      </c>
      <c r="I55" s="163">
        <v>0</v>
      </c>
      <c r="J55" s="163">
        <v>1233855104.2234299</v>
      </c>
      <c r="K55" s="163">
        <v>0</v>
      </c>
      <c r="L55" s="163">
        <v>253905652</v>
      </c>
      <c r="M55" s="163">
        <v>0</v>
      </c>
      <c r="N55" s="163">
        <v>0.97956348559999995</v>
      </c>
      <c r="O55" s="163">
        <v>0</v>
      </c>
      <c r="P55" s="163">
        <v>25697520.3899999</v>
      </c>
      <c r="Q55" s="163">
        <v>0.70319922136740198</v>
      </c>
      <c r="R55" s="163">
        <v>1.974</v>
      </c>
      <c r="S55" s="163">
        <v>0</v>
      </c>
      <c r="T55" s="164">
        <v>42439.074999999903</v>
      </c>
      <c r="U55" s="163">
        <v>31.709999999999901</v>
      </c>
      <c r="V55" s="163">
        <v>3.5</v>
      </c>
      <c r="W55" s="163">
        <v>0</v>
      </c>
      <c r="X55" s="163">
        <v>0</v>
      </c>
      <c r="Y55" s="163">
        <v>0</v>
      </c>
      <c r="Z55" s="163">
        <v>0</v>
      </c>
      <c r="AA55" s="163">
        <v>0</v>
      </c>
      <c r="AB55" s="163">
        <v>0</v>
      </c>
      <c r="AC55" s="163">
        <v>0</v>
      </c>
      <c r="AD55" s="163">
        <v>0</v>
      </c>
      <c r="AE55" s="163">
        <v>0</v>
      </c>
      <c r="AF55" s="163">
        <v>0</v>
      </c>
      <c r="AG55" s="163">
        <v>0</v>
      </c>
      <c r="AH55" s="163">
        <v>0</v>
      </c>
      <c r="AI55" s="163">
        <v>0</v>
      </c>
      <c r="AJ55" s="163">
        <v>0</v>
      </c>
      <c r="AK55" s="163">
        <v>0</v>
      </c>
      <c r="AL55" s="163">
        <v>0</v>
      </c>
      <c r="AM55" s="163">
        <v>0</v>
      </c>
      <c r="AN55" s="163">
        <v>0</v>
      </c>
      <c r="AO55" s="163">
        <v>0</v>
      </c>
      <c r="AP55" s="163">
        <v>0</v>
      </c>
      <c r="AQ55" s="163">
        <v>0</v>
      </c>
      <c r="AR55" s="163">
        <v>0</v>
      </c>
      <c r="AS55" s="168">
        <v>0</v>
      </c>
      <c r="AT55" s="163">
        <v>0</v>
      </c>
      <c r="AU55" s="168">
        <v>0</v>
      </c>
      <c r="AV55" s="163">
        <v>0</v>
      </c>
      <c r="AW55" s="168">
        <v>0</v>
      </c>
      <c r="AX55" s="163">
        <v>0</v>
      </c>
      <c r="AY55" s="3">
        <v>0</v>
      </c>
      <c r="AZ55">
        <v>0</v>
      </c>
      <c r="BA55" s="3">
        <v>1201007994</v>
      </c>
      <c r="BB55">
        <v>1201007994</v>
      </c>
      <c r="BC55" s="3"/>
      <c r="BF55" s="3"/>
      <c r="BH55" s="3"/>
      <c r="BJ55" s="3"/>
      <c r="BK55"/>
      <c r="BL55"/>
      <c r="BM55"/>
      <c r="BN55"/>
      <c r="BO55"/>
      <c r="BP55"/>
    </row>
    <row r="56" spans="1:68" x14ac:dyDescent="0.25">
      <c r="A56" t="str">
        <f t="shared" si="1"/>
        <v>0_10_2003</v>
      </c>
      <c r="B56">
        <v>0</v>
      </c>
      <c r="C56">
        <v>10</v>
      </c>
      <c r="D56" s="163">
        <v>2003</v>
      </c>
      <c r="E56" s="163">
        <v>1201007994</v>
      </c>
      <c r="F56" s="163">
        <v>1032661299</v>
      </c>
      <c r="G56" s="163">
        <v>1201007994</v>
      </c>
      <c r="H56" s="163">
        <v>1127691152.99999</v>
      </c>
      <c r="I56" s="163">
        <v>-73316841.000001907</v>
      </c>
      <c r="J56" s="163">
        <v>1150933606.0710599</v>
      </c>
      <c r="K56" s="163">
        <v>-82921498.152368307</v>
      </c>
      <c r="L56" s="163">
        <v>232535028.99999899</v>
      </c>
      <c r="M56" s="163">
        <v>0</v>
      </c>
      <c r="N56" s="163">
        <v>1.1512130358199999</v>
      </c>
      <c r="O56" s="163">
        <v>0</v>
      </c>
      <c r="P56" s="163">
        <v>26042245.269999899</v>
      </c>
      <c r="Q56" s="163">
        <v>0.70198121073034003</v>
      </c>
      <c r="R56" s="163">
        <v>2.2467999999999901</v>
      </c>
      <c r="S56" s="163">
        <v>0</v>
      </c>
      <c r="T56" s="164">
        <v>41148.635000000002</v>
      </c>
      <c r="U56" s="163">
        <v>31.36</v>
      </c>
      <c r="V56" s="163">
        <v>3.5</v>
      </c>
      <c r="W56" s="163">
        <v>0</v>
      </c>
      <c r="X56" s="163">
        <v>0</v>
      </c>
      <c r="Y56" s="163">
        <v>0</v>
      </c>
      <c r="Z56" s="163">
        <v>0</v>
      </c>
      <c r="AA56" s="163">
        <v>0</v>
      </c>
      <c r="AB56" s="163">
        <v>0</v>
      </c>
      <c r="AC56" s="163">
        <v>0</v>
      </c>
      <c r="AD56" s="163">
        <v>0</v>
      </c>
      <c r="AE56" s="163">
        <v>-67116479.064673007</v>
      </c>
      <c r="AF56" s="163">
        <v>0</v>
      </c>
      <c r="AG56" s="163">
        <v>-19446161.310488101</v>
      </c>
      <c r="AH56" s="163">
        <v>0</v>
      </c>
      <c r="AI56" s="163">
        <v>3520808.68197511</v>
      </c>
      <c r="AJ56" s="163">
        <v>-606147.13033425598</v>
      </c>
      <c r="AK56" s="163">
        <v>1057282.9108885201</v>
      </c>
      <c r="AL56" s="163">
        <v>0</v>
      </c>
      <c r="AM56" s="163">
        <v>2040241.31229298</v>
      </c>
      <c r="AN56" s="163">
        <v>-888473.17573338305</v>
      </c>
      <c r="AO56" s="163">
        <v>0</v>
      </c>
      <c r="AP56" s="163">
        <v>0</v>
      </c>
      <c r="AQ56" s="163">
        <v>0</v>
      </c>
      <c r="AR56" s="163">
        <v>0</v>
      </c>
      <c r="AS56" s="168">
        <v>0</v>
      </c>
      <c r="AT56" s="163">
        <v>0</v>
      </c>
      <c r="AU56" s="168">
        <v>0</v>
      </c>
      <c r="AV56" s="163">
        <v>0</v>
      </c>
      <c r="AW56" s="168">
        <v>0</v>
      </c>
      <c r="AX56" s="163">
        <v>-81438927.7760721</v>
      </c>
      <c r="AY56" s="3">
        <v>-80714001.031855896</v>
      </c>
      <c r="AZ56">
        <v>7397160.0318540297</v>
      </c>
      <c r="BA56" s="3">
        <v>0</v>
      </c>
      <c r="BB56">
        <v>-73316841.000001907</v>
      </c>
      <c r="BC56" s="3"/>
      <c r="BF56" s="3"/>
      <c r="BH56" s="3"/>
      <c r="BJ56" s="3"/>
      <c r="BK56"/>
      <c r="BL56"/>
      <c r="BM56"/>
      <c r="BN56"/>
      <c r="BO56"/>
      <c r="BP56"/>
    </row>
    <row r="57" spans="1:68" x14ac:dyDescent="0.25">
      <c r="A57" t="str">
        <f t="shared" si="1"/>
        <v>0_10_2004</v>
      </c>
      <c r="B57">
        <v>0</v>
      </c>
      <c r="C57">
        <v>10</v>
      </c>
      <c r="D57" s="163">
        <v>2004</v>
      </c>
      <c r="E57" s="163">
        <v>1201007994</v>
      </c>
      <c r="F57" s="163">
        <v>1032661299</v>
      </c>
      <c r="G57" s="163">
        <v>1127691152.99999</v>
      </c>
      <c r="H57" s="163">
        <v>1109237034</v>
      </c>
      <c r="I57" s="163">
        <v>-18454118.999997798</v>
      </c>
      <c r="J57" s="163">
        <v>1185273087.0278499</v>
      </c>
      <c r="K57" s="163">
        <v>34339480.956793301</v>
      </c>
      <c r="L57" s="163">
        <v>243107286.99999899</v>
      </c>
      <c r="M57" s="163">
        <v>0</v>
      </c>
      <c r="N57" s="163">
        <v>1.20597552096</v>
      </c>
      <c r="O57" s="163">
        <v>0</v>
      </c>
      <c r="P57" s="163">
        <v>26563773.749999899</v>
      </c>
      <c r="Q57" s="163">
        <v>0.69839341816490697</v>
      </c>
      <c r="R57" s="163">
        <v>2.5669</v>
      </c>
      <c r="S57" s="163">
        <v>0</v>
      </c>
      <c r="T57" s="164">
        <v>39531.589999999997</v>
      </c>
      <c r="U57" s="163">
        <v>31</v>
      </c>
      <c r="V57" s="163">
        <v>3.5</v>
      </c>
      <c r="W57" s="163">
        <v>0</v>
      </c>
      <c r="X57" s="163">
        <v>0</v>
      </c>
      <c r="Y57" s="163">
        <v>0</v>
      </c>
      <c r="Z57" s="163">
        <v>0</v>
      </c>
      <c r="AA57" s="163">
        <v>0</v>
      </c>
      <c r="AB57" s="163">
        <v>0</v>
      </c>
      <c r="AC57" s="163">
        <v>0</v>
      </c>
      <c r="AD57" s="163">
        <v>0</v>
      </c>
      <c r="AE57" s="163">
        <v>33275357.401390001</v>
      </c>
      <c r="AF57" s="163">
        <v>0</v>
      </c>
      <c r="AG57" s="163">
        <v>-5551182.0099355904</v>
      </c>
      <c r="AH57" s="163">
        <v>0</v>
      </c>
      <c r="AI57" s="163">
        <v>4922653.9425028898</v>
      </c>
      <c r="AJ57" s="163">
        <v>-1675657.77875215</v>
      </c>
      <c r="AK57" s="163">
        <v>1063640.45522266</v>
      </c>
      <c r="AL57" s="163">
        <v>0</v>
      </c>
      <c r="AM57" s="163">
        <v>2487818.5330249402</v>
      </c>
      <c r="AN57" s="163">
        <v>-858061.588759501</v>
      </c>
      <c r="AO57" s="163">
        <v>0</v>
      </c>
      <c r="AP57" s="163">
        <v>0</v>
      </c>
      <c r="AQ57" s="163">
        <v>0</v>
      </c>
      <c r="AR57" s="163">
        <v>0</v>
      </c>
      <c r="AS57" s="168">
        <v>0</v>
      </c>
      <c r="AT57" s="163">
        <v>0</v>
      </c>
      <c r="AU57" s="168">
        <v>0</v>
      </c>
      <c r="AV57" s="163">
        <v>0</v>
      </c>
      <c r="AW57" s="168">
        <v>0</v>
      </c>
      <c r="AX57" s="163">
        <v>33664568.954693303</v>
      </c>
      <c r="AY57" s="3">
        <v>33646014.5653238</v>
      </c>
      <c r="AZ57">
        <v>-52100133.565321699</v>
      </c>
      <c r="BA57" s="3">
        <v>0</v>
      </c>
      <c r="BB57">
        <v>-18454118.999997798</v>
      </c>
      <c r="BC57" s="3"/>
      <c r="BF57" s="3"/>
      <c r="BH57" s="3"/>
      <c r="BJ57" s="3"/>
      <c r="BK57"/>
      <c r="BL57"/>
      <c r="BM57"/>
      <c r="BN57"/>
      <c r="BO57"/>
      <c r="BP57"/>
    </row>
    <row r="58" spans="1:68" x14ac:dyDescent="0.25">
      <c r="A58" t="str">
        <f t="shared" si="1"/>
        <v>0_10_2005</v>
      </c>
      <c r="B58">
        <v>0</v>
      </c>
      <c r="C58">
        <v>10</v>
      </c>
      <c r="D58" s="163">
        <v>2005</v>
      </c>
      <c r="E58" s="163">
        <v>1201007994</v>
      </c>
      <c r="F58" s="163">
        <v>1032661299</v>
      </c>
      <c r="G58" s="163">
        <v>1109237034</v>
      </c>
      <c r="H58" s="163">
        <v>1185413968.99999</v>
      </c>
      <c r="I58" s="163">
        <v>76176934.999997601</v>
      </c>
      <c r="J58" s="163">
        <v>1231079575.7024901</v>
      </c>
      <c r="K58" s="163">
        <v>45806488.674642302</v>
      </c>
      <c r="L58" s="163">
        <v>254087770.99999899</v>
      </c>
      <c r="M58" s="163">
        <v>0</v>
      </c>
      <c r="N58" s="163">
        <v>1.1702642381999999</v>
      </c>
      <c r="O58" s="163">
        <v>0</v>
      </c>
      <c r="P58" s="163">
        <v>27081157.499999899</v>
      </c>
      <c r="Q58" s="163">
        <v>0.69604989521012905</v>
      </c>
      <c r="R58" s="163">
        <v>3.0314999999999901</v>
      </c>
      <c r="S58" s="163">
        <v>0</v>
      </c>
      <c r="T58" s="164">
        <v>38116.919999999896</v>
      </c>
      <c r="U58" s="163">
        <v>30.68</v>
      </c>
      <c r="V58" s="163">
        <v>3.5</v>
      </c>
      <c r="W58" s="163">
        <v>0</v>
      </c>
      <c r="X58" s="163">
        <v>0</v>
      </c>
      <c r="Y58" s="163">
        <v>0</v>
      </c>
      <c r="Z58" s="163">
        <v>0</v>
      </c>
      <c r="AA58" s="163">
        <v>0</v>
      </c>
      <c r="AB58" s="163">
        <v>0</v>
      </c>
      <c r="AC58" s="163">
        <v>0</v>
      </c>
      <c r="AD58" s="163">
        <v>0</v>
      </c>
      <c r="AE58" s="163">
        <v>32517917.96782</v>
      </c>
      <c r="AF58" s="163">
        <v>0</v>
      </c>
      <c r="AG58" s="163">
        <v>3559598.4692633599</v>
      </c>
      <c r="AH58" s="163">
        <v>0</v>
      </c>
      <c r="AI58" s="163">
        <v>4710299.5001160996</v>
      </c>
      <c r="AJ58" s="163">
        <v>-1076895.0053681601</v>
      </c>
      <c r="AK58" s="163">
        <v>1362597.52876606</v>
      </c>
      <c r="AL58" s="163">
        <v>0</v>
      </c>
      <c r="AM58" s="163">
        <v>2224158.8704049201</v>
      </c>
      <c r="AN58" s="163">
        <v>-750271.56939445902</v>
      </c>
      <c r="AO58" s="163">
        <v>0</v>
      </c>
      <c r="AP58" s="163">
        <v>0</v>
      </c>
      <c r="AQ58" s="163">
        <v>0</v>
      </c>
      <c r="AR58" s="163">
        <v>0</v>
      </c>
      <c r="AS58" s="168">
        <v>0</v>
      </c>
      <c r="AT58" s="163">
        <v>0</v>
      </c>
      <c r="AU58" s="168">
        <v>0</v>
      </c>
      <c r="AV58" s="163">
        <v>0</v>
      </c>
      <c r="AW58" s="168">
        <v>0</v>
      </c>
      <c r="AX58" s="163">
        <v>42547405.761607803</v>
      </c>
      <c r="AY58" s="3">
        <v>42867972.108288199</v>
      </c>
      <c r="AZ58">
        <v>33308962.891709398</v>
      </c>
      <c r="BA58" s="3">
        <v>0</v>
      </c>
      <c r="BB58">
        <v>76176934.999997601</v>
      </c>
      <c r="BC58" s="3"/>
      <c r="BF58" s="3"/>
      <c r="BH58" s="3"/>
      <c r="BJ58" s="3"/>
      <c r="BK58"/>
      <c r="BL58"/>
      <c r="BM58"/>
      <c r="BN58"/>
      <c r="BO58"/>
      <c r="BP58"/>
    </row>
    <row r="59" spans="1:68" x14ac:dyDescent="0.25">
      <c r="A59" t="str">
        <f t="shared" si="1"/>
        <v>0_10_2006</v>
      </c>
      <c r="B59">
        <v>0</v>
      </c>
      <c r="C59">
        <v>10</v>
      </c>
      <c r="D59" s="163">
        <v>2006</v>
      </c>
      <c r="E59" s="163">
        <v>1201007994</v>
      </c>
      <c r="F59" s="163">
        <v>1032661299</v>
      </c>
      <c r="G59" s="163">
        <v>1185413968.99999</v>
      </c>
      <c r="H59" s="163">
        <v>1159540668.99999</v>
      </c>
      <c r="I59" s="163">
        <v>-25873299.999999501</v>
      </c>
      <c r="J59" s="163">
        <v>1231316486.0796101</v>
      </c>
      <c r="K59" s="163">
        <v>236910.377112627</v>
      </c>
      <c r="L59" s="163">
        <v>252268421</v>
      </c>
      <c r="M59" s="163">
        <v>0</v>
      </c>
      <c r="N59" s="163">
        <v>1.202828105</v>
      </c>
      <c r="O59" s="163">
        <v>0</v>
      </c>
      <c r="P59" s="163">
        <v>27655014.75</v>
      </c>
      <c r="Q59" s="163">
        <v>0.70081421238459896</v>
      </c>
      <c r="R59" s="163">
        <v>3.3499999999999899</v>
      </c>
      <c r="S59" s="163">
        <v>0</v>
      </c>
      <c r="T59" s="164">
        <v>36028.75</v>
      </c>
      <c r="U59" s="163">
        <v>30.18</v>
      </c>
      <c r="V59" s="163">
        <v>3.7</v>
      </c>
      <c r="W59" s="163">
        <v>0</v>
      </c>
      <c r="X59" s="163">
        <v>0</v>
      </c>
      <c r="Y59" s="163">
        <v>0</v>
      </c>
      <c r="Z59" s="163">
        <v>0</v>
      </c>
      <c r="AA59" s="163">
        <v>0</v>
      </c>
      <c r="AB59" s="163">
        <v>0</v>
      </c>
      <c r="AC59" s="163">
        <v>0</v>
      </c>
      <c r="AD59" s="163">
        <v>0</v>
      </c>
      <c r="AE59" s="163">
        <v>-5558473.21680748</v>
      </c>
      <c r="AF59" s="163">
        <v>0</v>
      </c>
      <c r="AG59" s="163">
        <v>-3460648.1577024702</v>
      </c>
      <c r="AH59" s="163">
        <v>0</v>
      </c>
      <c r="AI59" s="163">
        <v>5472958.5723219998</v>
      </c>
      <c r="AJ59" s="163">
        <v>2343096.95432653</v>
      </c>
      <c r="AK59" s="163">
        <v>904086.39545191801</v>
      </c>
      <c r="AL59" s="163">
        <v>0</v>
      </c>
      <c r="AM59" s="163">
        <v>3676828.8500022599</v>
      </c>
      <c r="AN59" s="163">
        <v>-1252568.7206051401</v>
      </c>
      <c r="AO59" s="163">
        <v>-1855986.25548471</v>
      </c>
      <c r="AP59" s="163">
        <v>0</v>
      </c>
      <c r="AQ59" s="163">
        <v>0</v>
      </c>
      <c r="AR59" s="163">
        <v>0</v>
      </c>
      <c r="AS59" s="168">
        <v>0</v>
      </c>
      <c r="AT59" s="163">
        <v>0</v>
      </c>
      <c r="AU59" s="168">
        <v>0</v>
      </c>
      <c r="AV59" s="163">
        <v>0</v>
      </c>
      <c r="AW59" s="168">
        <v>0</v>
      </c>
      <c r="AX59" s="163">
        <v>269294.42150290601</v>
      </c>
      <c r="AY59" s="3">
        <v>228122.43495317001</v>
      </c>
      <c r="AZ59">
        <v>-26101422.434952602</v>
      </c>
      <c r="BA59" s="3">
        <v>0</v>
      </c>
      <c r="BB59">
        <v>-25873299.999999501</v>
      </c>
      <c r="BC59" s="3"/>
      <c r="BF59" s="3"/>
      <c r="BH59" s="3"/>
      <c r="BJ59" s="3"/>
      <c r="BK59"/>
      <c r="BL59"/>
      <c r="BM59"/>
      <c r="BN59"/>
      <c r="BO59"/>
      <c r="BP59"/>
    </row>
    <row r="60" spans="1:68" x14ac:dyDescent="0.25">
      <c r="A60" t="str">
        <f t="shared" si="0"/>
        <v>0_10_2007</v>
      </c>
      <c r="B60">
        <v>0</v>
      </c>
      <c r="C60">
        <v>10</v>
      </c>
      <c r="D60" s="163">
        <v>2007</v>
      </c>
      <c r="E60" s="163">
        <v>1201007994</v>
      </c>
      <c r="F60" s="163">
        <v>1032661299</v>
      </c>
      <c r="G60" s="163">
        <v>1159540668.99999</v>
      </c>
      <c r="H60" s="163">
        <v>1100711966.99999</v>
      </c>
      <c r="I60" s="163">
        <v>-58828702.000000402</v>
      </c>
      <c r="J60" s="163">
        <v>1241658936.5309</v>
      </c>
      <c r="K60" s="163">
        <v>10342450.4512982</v>
      </c>
      <c r="L60" s="163">
        <v>256261700.99999899</v>
      </c>
      <c r="M60" s="163">
        <v>0</v>
      </c>
      <c r="N60" s="163">
        <v>1.2309854982699999</v>
      </c>
      <c r="O60" s="163">
        <v>0</v>
      </c>
      <c r="P60" s="163">
        <v>27714120</v>
      </c>
      <c r="Q60" s="163">
        <v>0.69978105660465495</v>
      </c>
      <c r="R60" s="163">
        <v>3.4605999999999901</v>
      </c>
      <c r="S60" s="163">
        <v>0</v>
      </c>
      <c r="T60" s="164">
        <v>36660.58</v>
      </c>
      <c r="U60" s="163">
        <v>30.4</v>
      </c>
      <c r="V60" s="163">
        <v>3.6</v>
      </c>
      <c r="W60" s="163">
        <v>0</v>
      </c>
      <c r="X60" s="163">
        <v>0</v>
      </c>
      <c r="Y60" s="163">
        <v>0</v>
      </c>
      <c r="Z60" s="163">
        <v>0</v>
      </c>
      <c r="AA60" s="163">
        <v>0</v>
      </c>
      <c r="AB60" s="163">
        <v>0</v>
      </c>
      <c r="AC60" s="163">
        <v>0</v>
      </c>
      <c r="AD60" s="163">
        <v>0</v>
      </c>
      <c r="AE60" s="163">
        <v>11972481.6986589</v>
      </c>
      <c r="AF60" s="163">
        <v>0</v>
      </c>
      <c r="AG60" s="163">
        <v>-2887568.4142199499</v>
      </c>
      <c r="AH60" s="163">
        <v>0</v>
      </c>
      <c r="AI60" s="163">
        <v>543941.81609568698</v>
      </c>
      <c r="AJ60" s="163">
        <v>-496420.26844496402</v>
      </c>
      <c r="AK60" s="163">
        <v>291937.96549054299</v>
      </c>
      <c r="AL60" s="163">
        <v>0</v>
      </c>
      <c r="AM60" s="163">
        <v>-1107527.6424553101</v>
      </c>
      <c r="AN60" s="163">
        <v>539511.55186363205</v>
      </c>
      <c r="AO60" s="163">
        <v>908805.71151507297</v>
      </c>
      <c r="AP60" s="163">
        <v>0</v>
      </c>
      <c r="AQ60" s="163">
        <v>0</v>
      </c>
      <c r="AR60" s="163">
        <v>0</v>
      </c>
      <c r="AS60" s="168">
        <v>0</v>
      </c>
      <c r="AT60" s="163">
        <v>0</v>
      </c>
      <c r="AU60" s="168">
        <v>0</v>
      </c>
      <c r="AV60" s="163">
        <v>0</v>
      </c>
      <c r="AW60" s="168">
        <v>0</v>
      </c>
      <c r="AX60" s="163">
        <v>9765162.41850367</v>
      </c>
      <c r="AY60" s="3">
        <v>9739569.0311762597</v>
      </c>
      <c r="AZ60">
        <v>-68568271.031176701</v>
      </c>
      <c r="BA60" s="3">
        <v>0</v>
      </c>
      <c r="BB60">
        <v>-58828702.000000402</v>
      </c>
      <c r="BC60" s="3"/>
      <c r="BF60" s="3"/>
      <c r="BH60" s="3"/>
      <c r="BJ60" s="3"/>
      <c r="BK60"/>
      <c r="BL60"/>
      <c r="BM60"/>
      <c r="BN60"/>
      <c r="BO60"/>
      <c r="BP60"/>
    </row>
    <row r="61" spans="1:68" x14ac:dyDescent="0.25">
      <c r="A61" t="str">
        <f t="shared" si="0"/>
        <v>0_10_2008</v>
      </c>
      <c r="B61">
        <v>0</v>
      </c>
      <c r="C61">
        <v>10</v>
      </c>
      <c r="D61" s="163">
        <v>2008</v>
      </c>
      <c r="E61" s="163">
        <v>1201007994</v>
      </c>
      <c r="F61" s="163">
        <v>1032661299</v>
      </c>
      <c r="G61" s="163">
        <v>1100711966.99999</v>
      </c>
      <c r="H61" s="163">
        <v>1112567173.99999</v>
      </c>
      <c r="I61" s="163">
        <v>11855207.0000004</v>
      </c>
      <c r="J61" s="163">
        <v>1257212807.76439</v>
      </c>
      <c r="K61" s="163">
        <v>15553871.2334852</v>
      </c>
      <c r="L61" s="163">
        <v>260943221</v>
      </c>
      <c r="M61" s="163">
        <v>0</v>
      </c>
      <c r="N61" s="163">
        <v>1.24213280256</v>
      </c>
      <c r="O61" s="163">
        <v>0</v>
      </c>
      <c r="P61" s="163">
        <v>27956797.669999901</v>
      </c>
      <c r="Q61" s="163">
        <v>0.69861119861852705</v>
      </c>
      <c r="R61" s="163">
        <v>3.91949999999999</v>
      </c>
      <c r="S61" s="163">
        <v>0</v>
      </c>
      <c r="T61" s="164">
        <v>36716.94</v>
      </c>
      <c r="U61" s="163">
        <v>30.42</v>
      </c>
      <c r="V61" s="163">
        <v>3.7</v>
      </c>
      <c r="W61" s="163">
        <v>0</v>
      </c>
      <c r="X61" s="163">
        <v>0</v>
      </c>
      <c r="Y61" s="163">
        <v>0</v>
      </c>
      <c r="Z61" s="163">
        <v>0</v>
      </c>
      <c r="AA61" s="163">
        <v>0</v>
      </c>
      <c r="AB61" s="163">
        <v>0</v>
      </c>
      <c r="AC61" s="163">
        <v>0</v>
      </c>
      <c r="AD61" s="163">
        <v>0</v>
      </c>
      <c r="AE61" s="163">
        <v>13110739.801950101</v>
      </c>
      <c r="AF61" s="163">
        <v>0</v>
      </c>
      <c r="AG61" s="163">
        <v>-1076436.4003143599</v>
      </c>
      <c r="AH61" s="163">
        <v>0</v>
      </c>
      <c r="AI61" s="163">
        <v>2110084.9954449302</v>
      </c>
      <c r="AJ61" s="163">
        <v>-533571.02786776202</v>
      </c>
      <c r="AK61" s="163">
        <v>1081239.2713112901</v>
      </c>
      <c r="AL61" s="163">
        <v>0</v>
      </c>
      <c r="AM61" s="163">
        <v>-92939.229790303696</v>
      </c>
      <c r="AN61" s="163">
        <v>46548.311695948003</v>
      </c>
      <c r="AO61" s="163">
        <v>-862022.29751637904</v>
      </c>
      <c r="AP61" s="163">
        <v>0</v>
      </c>
      <c r="AQ61" s="163">
        <v>0</v>
      </c>
      <c r="AR61" s="163">
        <v>0</v>
      </c>
      <c r="AS61" s="168">
        <v>0</v>
      </c>
      <c r="AT61" s="163">
        <v>0</v>
      </c>
      <c r="AU61" s="168">
        <v>0</v>
      </c>
      <c r="AV61" s="163">
        <v>0</v>
      </c>
      <c r="AW61" s="168">
        <v>0</v>
      </c>
      <c r="AX61" s="163">
        <v>13783643.4249135</v>
      </c>
      <c r="AY61" s="3">
        <v>13788272.847056501</v>
      </c>
      <c r="AZ61">
        <v>-1933065.8470560301</v>
      </c>
      <c r="BA61" s="3">
        <v>0</v>
      </c>
      <c r="BB61">
        <v>11855207.0000004</v>
      </c>
      <c r="BC61" s="3"/>
      <c r="BF61" s="3"/>
      <c r="BH61" s="3"/>
      <c r="BJ61" s="3"/>
      <c r="BK61"/>
      <c r="BL61"/>
      <c r="BM61"/>
      <c r="BN61"/>
      <c r="BO61"/>
      <c r="BP61"/>
    </row>
    <row r="62" spans="1:68" x14ac:dyDescent="0.25">
      <c r="A62" t="str">
        <f t="shared" si="0"/>
        <v>0_10_2009</v>
      </c>
      <c r="B62">
        <v>0</v>
      </c>
      <c r="C62">
        <v>10</v>
      </c>
      <c r="D62" s="163">
        <v>2009</v>
      </c>
      <c r="E62" s="163">
        <v>1201007994</v>
      </c>
      <c r="F62" s="163">
        <v>1032661299</v>
      </c>
      <c r="G62" s="163">
        <v>1112567173.99999</v>
      </c>
      <c r="H62" s="163">
        <v>1079011273.99999</v>
      </c>
      <c r="I62" s="163">
        <v>-33555900.000001401</v>
      </c>
      <c r="J62" s="163">
        <v>1251891079.2817099</v>
      </c>
      <c r="K62" s="163">
        <v>-5321728.4826767398</v>
      </c>
      <c r="L62" s="163">
        <v>261208990.99999899</v>
      </c>
      <c r="M62" s="163">
        <v>0</v>
      </c>
      <c r="N62" s="163">
        <v>1.2984894877499999</v>
      </c>
      <c r="O62" s="163">
        <v>0</v>
      </c>
      <c r="P62" s="163">
        <v>27734538</v>
      </c>
      <c r="Q62" s="163">
        <v>0.70705174720515196</v>
      </c>
      <c r="R62" s="163">
        <v>2.84309999999999</v>
      </c>
      <c r="S62" s="163">
        <v>0</v>
      </c>
      <c r="T62" s="164">
        <v>35494.29</v>
      </c>
      <c r="U62" s="163">
        <v>30.61</v>
      </c>
      <c r="V62" s="163">
        <v>3.8999999999999901</v>
      </c>
      <c r="W62" s="163">
        <v>0</v>
      </c>
      <c r="X62" s="163">
        <v>0</v>
      </c>
      <c r="Y62" s="163">
        <v>0</v>
      </c>
      <c r="Z62" s="163">
        <v>0</v>
      </c>
      <c r="AA62" s="163">
        <v>0</v>
      </c>
      <c r="AB62" s="163">
        <v>0</v>
      </c>
      <c r="AC62" s="163">
        <v>0</v>
      </c>
      <c r="AD62" s="163">
        <v>0</v>
      </c>
      <c r="AE62" s="163">
        <v>741008.84159129998</v>
      </c>
      <c r="AF62" s="163">
        <v>0</v>
      </c>
      <c r="AG62" s="163">
        <v>-5408633.8875311399</v>
      </c>
      <c r="AH62" s="163">
        <v>0</v>
      </c>
      <c r="AI62" s="163">
        <v>-1949068.1252082901</v>
      </c>
      <c r="AJ62" s="163">
        <v>3898948.3552780901</v>
      </c>
      <c r="AK62" s="163">
        <v>-2751096.28006117</v>
      </c>
      <c r="AL62" s="163">
        <v>0</v>
      </c>
      <c r="AM62" s="163">
        <v>2073026.8792425899</v>
      </c>
      <c r="AN62" s="163">
        <v>447052.11068176699</v>
      </c>
      <c r="AO62" s="163">
        <v>-1741931.03611678</v>
      </c>
      <c r="AP62" s="163">
        <v>0</v>
      </c>
      <c r="AQ62" s="163">
        <v>0</v>
      </c>
      <c r="AR62" s="163">
        <v>0</v>
      </c>
      <c r="AS62" s="168">
        <v>0</v>
      </c>
      <c r="AT62" s="163">
        <v>0</v>
      </c>
      <c r="AU62" s="168">
        <v>0</v>
      </c>
      <c r="AV62" s="163">
        <v>0</v>
      </c>
      <c r="AW62" s="168">
        <v>0</v>
      </c>
      <c r="AX62" s="163">
        <v>-4690693.1421236396</v>
      </c>
      <c r="AY62" s="3">
        <v>-4709449.65100653</v>
      </c>
      <c r="AZ62">
        <v>-28846450.3489949</v>
      </c>
      <c r="BA62" s="3">
        <v>0</v>
      </c>
      <c r="BB62">
        <v>-33555900.000001401</v>
      </c>
      <c r="BC62" s="3"/>
      <c r="BF62" s="3"/>
      <c r="BH62" s="3"/>
      <c r="BJ62" s="3"/>
      <c r="BK62"/>
      <c r="BL62"/>
      <c r="BM62"/>
      <c r="BN62"/>
      <c r="BO62"/>
      <c r="BP62"/>
    </row>
    <row r="63" spans="1:68" x14ac:dyDescent="0.25">
      <c r="A63" t="str">
        <f t="shared" si="0"/>
        <v>0_10_2010</v>
      </c>
      <c r="B63">
        <v>0</v>
      </c>
      <c r="C63">
        <v>10</v>
      </c>
      <c r="D63" s="163">
        <v>2010</v>
      </c>
      <c r="E63" s="163">
        <v>1201007994</v>
      </c>
      <c r="F63" s="163">
        <v>1032661299</v>
      </c>
      <c r="G63" s="163">
        <v>1079011273.99999</v>
      </c>
      <c r="H63" s="163">
        <v>1055804062.99999</v>
      </c>
      <c r="I63" s="163">
        <v>-23207211.000000101</v>
      </c>
      <c r="J63" s="163">
        <v>1166310531.9249699</v>
      </c>
      <c r="K63" s="163">
        <v>-85580547.356740698</v>
      </c>
      <c r="L63" s="163">
        <v>234440206.99999899</v>
      </c>
      <c r="M63" s="163">
        <v>0</v>
      </c>
      <c r="N63" s="163">
        <v>1.3328625246499901</v>
      </c>
      <c r="O63" s="163">
        <v>0</v>
      </c>
      <c r="P63" s="163">
        <v>27553600.749999899</v>
      </c>
      <c r="Q63" s="163">
        <v>0.71198282361478205</v>
      </c>
      <c r="R63" s="163">
        <v>3.2889999999999899</v>
      </c>
      <c r="S63" s="163">
        <v>0</v>
      </c>
      <c r="T63" s="164">
        <v>35213</v>
      </c>
      <c r="U63" s="163">
        <v>30.93</v>
      </c>
      <c r="V63" s="163">
        <v>3.8999999999999901</v>
      </c>
      <c r="W63" s="163">
        <v>0</v>
      </c>
      <c r="X63" s="163">
        <v>0</v>
      </c>
      <c r="Y63" s="163">
        <v>0</v>
      </c>
      <c r="Z63" s="163">
        <v>0</v>
      </c>
      <c r="AA63" s="163">
        <v>0</v>
      </c>
      <c r="AB63" s="163">
        <v>0</v>
      </c>
      <c r="AC63" s="163">
        <v>0</v>
      </c>
      <c r="AD63" s="163">
        <v>0</v>
      </c>
      <c r="AE63" s="163">
        <v>-73668409.043669805</v>
      </c>
      <c r="AF63" s="163">
        <v>0</v>
      </c>
      <c r="AG63" s="163">
        <v>-3139628.2176085198</v>
      </c>
      <c r="AH63" s="163">
        <v>0</v>
      </c>
      <c r="AI63" s="163">
        <v>-1550306.25181195</v>
      </c>
      <c r="AJ63" s="163">
        <v>2207507.9732140899</v>
      </c>
      <c r="AK63" s="163">
        <v>1188264.30431495</v>
      </c>
      <c r="AL63" s="163">
        <v>0</v>
      </c>
      <c r="AM63" s="163">
        <v>472007.14809959702</v>
      </c>
      <c r="AN63" s="163">
        <v>730321.28968624095</v>
      </c>
      <c r="AO63" s="163">
        <v>0</v>
      </c>
      <c r="AP63" s="163">
        <v>0</v>
      </c>
      <c r="AQ63" s="163">
        <v>0</v>
      </c>
      <c r="AR63" s="163">
        <v>0</v>
      </c>
      <c r="AS63" s="168">
        <v>0</v>
      </c>
      <c r="AT63" s="163">
        <v>0</v>
      </c>
      <c r="AU63" s="168">
        <v>0</v>
      </c>
      <c r="AV63" s="163">
        <v>0</v>
      </c>
      <c r="AW63" s="168">
        <v>0</v>
      </c>
      <c r="AX63" s="163">
        <v>-73760242.797775403</v>
      </c>
      <c r="AY63" s="3">
        <v>-73762308.048393607</v>
      </c>
      <c r="AZ63">
        <v>50555097.048393503</v>
      </c>
      <c r="BA63" s="3">
        <v>0</v>
      </c>
      <c r="BB63">
        <v>-23207211.000000101</v>
      </c>
      <c r="BC63" s="3"/>
      <c r="BF63" s="3"/>
      <c r="BH63" s="3"/>
      <c r="BJ63" s="3"/>
      <c r="BK63"/>
      <c r="BL63"/>
      <c r="BM63"/>
      <c r="BN63"/>
      <c r="BO63"/>
      <c r="BP63"/>
    </row>
    <row r="64" spans="1:68" x14ac:dyDescent="0.25">
      <c r="A64" t="str">
        <f t="shared" si="0"/>
        <v>0_10_2011</v>
      </c>
      <c r="B64">
        <v>0</v>
      </c>
      <c r="C64">
        <v>10</v>
      </c>
      <c r="D64" s="163">
        <v>2011</v>
      </c>
      <c r="E64" s="163">
        <v>1201007994</v>
      </c>
      <c r="F64" s="163">
        <v>1032661299</v>
      </c>
      <c r="G64" s="163">
        <v>1055804062.99999</v>
      </c>
      <c r="H64" s="163">
        <v>1024067732.99999</v>
      </c>
      <c r="I64" s="163">
        <v>-31736329.9999988</v>
      </c>
      <c r="J64" s="163">
        <v>1145440457.89768</v>
      </c>
      <c r="K64" s="163">
        <v>-20870074.0272891</v>
      </c>
      <c r="L64" s="163">
        <v>228510747.99999899</v>
      </c>
      <c r="M64" s="163">
        <v>0</v>
      </c>
      <c r="N64" s="163">
        <v>1.4103132355200001</v>
      </c>
      <c r="O64" s="163">
        <v>0</v>
      </c>
      <c r="P64" s="163">
        <v>27682634.670000002</v>
      </c>
      <c r="Q64" s="163">
        <v>0.71184921256512901</v>
      </c>
      <c r="R64" s="163">
        <v>4.0655999999999999</v>
      </c>
      <c r="S64" s="163">
        <v>0</v>
      </c>
      <c r="T64" s="164">
        <v>34147.68</v>
      </c>
      <c r="U64" s="163">
        <v>31.299999999999901</v>
      </c>
      <c r="V64" s="163">
        <v>3.8999999999999901</v>
      </c>
      <c r="W64" s="163">
        <v>0</v>
      </c>
      <c r="X64" s="163">
        <v>0</v>
      </c>
      <c r="Y64" s="163">
        <v>0</v>
      </c>
      <c r="Z64" s="163">
        <v>0</v>
      </c>
      <c r="AA64" s="163">
        <v>0</v>
      </c>
      <c r="AB64" s="163">
        <v>0</v>
      </c>
      <c r="AC64" s="163">
        <v>0</v>
      </c>
      <c r="AD64" s="163">
        <v>0</v>
      </c>
      <c r="AE64" s="163">
        <v>-17542747.198876601</v>
      </c>
      <c r="AF64" s="163">
        <v>0</v>
      </c>
      <c r="AG64" s="163">
        <v>-6747662.9553659</v>
      </c>
      <c r="AH64" s="163">
        <v>0</v>
      </c>
      <c r="AI64" s="163">
        <v>1084158.93281941</v>
      </c>
      <c r="AJ64" s="163">
        <v>-58466.133111494797</v>
      </c>
      <c r="AK64" s="163">
        <v>1763177.57571454</v>
      </c>
      <c r="AL64" s="163">
        <v>0</v>
      </c>
      <c r="AM64" s="163">
        <v>1784374.2352903101</v>
      </c>
      <c r="AN64" s="163">
        <v>826315.71645583503</v>
      </c>
      <c r="AO64" s="163">
        <v>0</v>
      </c>
      <c r="AP64" s="163">
        <v>0</v>
      </c>
      <c r="AQ64" s="163">
        <v>0</v>
      </c>
      <c r="AR64" s="163">
        <v>0</v>
      </c>
      <c r="AS64" s="168">
        <v>0</v>
      </c>
      <c r="AT64" s="163">
        <v>0</v>
      </c>
      <c r="AU64" s="168">
        <v>0</v>
      </c>
      <c r="AV64" s="163">
        <v>0</v>
      </c>
      <c r="AW64" s="168">
        <v>0</v>
      </c>
      <c r="AX64" s="163">
        <v>-18890849.827073898</v>
      </c>
      <c r="AY64" s="3">
        <v>-18892660.5307719</v>
      </c>
      <c r="AZ64">
        <v>-12843669.4692269</v>
      </c>
      <c r="BA64" s="3">
        <v>0</v>
      </c>
      <c r="BB64">
        <v>-31736329.9999988</v>
      </c>
      <c r="BC64" s="3"/>
      <c r="BF64" s="3"/>
      <c r="BH64" s="3"/>
      <c r="BJ64" s="3"/>
      <c r="BK64"/>
      <c r="BL64"/>
      <c r="BM64"/>
      <c r="BN64"/>
      <c r="BO64"/>
      <c r="BP64"/>
    </row>
    <row r="65" spans="1:68" x14ac:dyDescent="0.25">
      <c r="A65" t="str">
        <f t="shared" si="0"/>
        <v>0_10_2012</v>
      </c>
      <c r="B65">
        <v>0</v>
      </c>
      <c r="C65">
        <v>10</v>
      </c>
      <c r="D65" s="163">
        <v>2012</v>
      </c>
      <c r="E65" s="163">
        <v>1201007994</v>
      </c>
      <c r="F65" s="163">
        <v>1032661299</v>
      </c>
      <c r="G65" s="163">
        <v>1024067732.99999</v>
      </c>
      <c r="H65" s="163">
        <v>1032661299</v>
      </c>
      <c r="I65" s="163">
        <v>8593566.0000015497</v>
      </c>
      <c r="J65" s="163">
        <v>1112558961.9739001</v>
      </c>
      <c r="K65" s="163">
        <v>-32881495.9237816</v>
      </c>
      <c r="L65" s="163">
        <v>227959423.99999899</v>
      </c>
      <c r="M65" s="163">
        <v>0</v>
      </c>
      <c r="N65" s="163">
        <v>1.36910030643</v>
      </c>
      <c r="O65" s="163">
        <v>0</v>
      </c>
      <c r="P65" s="163">
        <v>27909105.420000002</v>
      </c>
      <c r="Q65" s="163">
        <v>0.70702565886186597</v>
      </c>
      <c r="R65" s="163">
        <v>4.1093000000000002</v>
      </c>
      <c r="S65" s="163">
        <v>0</v>
      </c>
      <c r="T65" s="164">
        <v>33963.31</v>
      </c>
      <c r="U65" s="163">
        <v>31.51</v>
      </c>
      <c r="V65" s="163">
        <v>4.0999999999999996</v>
      </c>
      <c r="W65" s="163">
        <v>0</v>
      </c>
      <c r="X65" s="163">
        <v>0</v>
      </c>
      <c r="Y65" s="163">
        <v>1</v>
      </c>
      <c r="Z65" s="163">
        <v>0</v>
      </c>
      <c r="AA65" s="163">
        <v>0</v>
      </c>
      <c r="AB65" s="163">
        <v>0</v>
      </c>
      <c r="AC65" s="163">
        <v>0</v>
      </c>
      <c r="AD65" s="163">
        <v>0</v>
      </c>
      <c r="AE65" s="163">
        <v>-1616679.91803253</v>
      </c>
      <c r="AF65" s="163">
        <v>0</v>
      </c>
      <c r="AG65" s="163">
        <v>3472965.44272146</v>
      </c>
      <c r="AH65" s="163">
        <v>0</v>
      </c>
      <c r="AI65" s="163">
        <v>1834542.50766251</v>
      </c>
      <c r="AJ65" s="163">
        <v>-2045278.44633642</v>
      </c>
      <c r="AK65" s="163">
        <v>88202.077091429499</v>
      </c>
      <c r="AL65" s="163">
        <v>0</v>
      </c>
      <c r="AM65" s="163">
        <v>304791.03431959997</v>
      </c>
      <c r="AN65" s="163">
        <v>454815.72019043902</v>
      </c>
      <c r="AO65" s="163">
        <v>-1603368.6854025801</v>
      </c>
      <c r="AP65" s="163">
        <v>0</v>
      </c>
      <c r="AQ65" s="163">
        <v>0</v>
      </c>
      <c r="AR65" s="163">
        <v>-30249500.752714202</v>
      </c>
      <c r="AS65" s="168">
        <v>0</v>
      </c>
      <c r="AT65" s="163">
        <v>0</v>
      </c>
      <c r="AU65" s="168">
        <v>0</v>
      </c>
      <c r="AV65" s="163">
        <v>0</v>
      </c>
      <c r="AW65" s="168">
        <v>0</v>
      </c>
      <c r="AX65" s="163">
        <v>-29359511.020500399</v>
      </c>
      <c r="AY65" s="3">
        <v>-29397319.394600399</v>
      </c>
      <c r="AZ65">
        <v>37990885.394601896</v>
      </c>
      <c r="BA65" s="3">
        <v>0</v>
      </c>
      <c r="BB65">
        <v>8593566.0000015404</v>
      </c>
      <c r="BC65" s="3"/>
      <c r="BF65" s="3"/>
      <c r="BH65" s="3"/>
      <c r="BJ65" s="3"/>
      <c r="BK65"/>
      <c r="BL65"/>
      <c r="BM65"/>
      <c r="BN65"/>
      <c r="BO65"/>
      <c r="BP65"/>
    </row>
    <row r="66" spans="1:68" x14ac:dyDescent="0.25">
      <c r="A66" t="str">
        <f t="shared" si="0"/>
        <v>0_10_2013</v>
      </c>
      <c r="B66">
        <v>0</v>
      </c>
      <c r="C66">
        <v>10</v>
      </c>
      <c r="D66" s="163">
        <v>2013</v>
      </c>
      <c r="E66" s="163">
        <v>1201007994</v>
      </c>
      <c r="F66" s="163">
        <v>1032661299</v>
      </c>
      <c r="G66" s="163">
        <v>1032661299</v>
      </c>
      <c r="H66" s="163">
        <v>1031511812</v>
      </c>
      <c r="I66" s="163">
        <v>-1149486.9999998801</v>
      </c>
      <c r="J66" s="163">
        <v>1059271555.5811</v>
      </c>
      <c r="K66" s="163">
        <v>-53287406.392799497</v>
      </c>
      <c r="L66" s="163">
        <v>232024740.99999899</v>
      </c>
      <c r="M66" s="163">
        <v>0</v>
      </c>
      <c r="N66" s="163">
        <v>1.6314814637999999</v>
      </c>
      <c r="O66" s="163">
        <v>0</v>
      </c>
      <c r="P66" s="163">
        <v>28818049.079999998</v>
      </c>
      <c r="Q66" s="163">
        <v>0.70818988617793599</v>
      </c>
      <c r="R66" s="163">
        <v>3.9420000000000002</v>
      </c>
      <c r="S66" s="163">
        <v>0</v>
      </c>
      <c r="T66" s="164">
        <v>33700.32</v>
      </c>
      <c r="U66" s="163">
        <v>29.93</v>
      </c>
      <c r="V66" s="163">
        <v>4.2</v>
      </c>
      <c r="W66" s="163">
        <v>0</v>
      </c>
      <c r="X66" s="163">
        <v>0</v>
      </c>
      <c r="Y66" s="163">
        <v>2</v>
      </c>
      <c r="Z66" s="163">
        <v>0</v>
      </c>
      <c r="AA66" s="163">
        <v>0</v>
      </c>
      <c r="AB66" s="163">
        <v>0</v>
      </c>
      <c r="AC66" s="163">
        <v>1</v>
      </c>
      <c r="AD66" s="163">
        <v>0</v>
      </c>
      <c r="AE66" s="163">
        <v>12008184.571405901</v>
      </c>
      <c r="AF66" s="163">
        <v>0</v>
      </c>
      <c r="AG66" s="163">
        <v>-21074924.661579899</v>
      </c>
      <c r="AH66" s="163">
        <v>0</v>
      </c>
      <c r="AI66" s="163">
        <v>7295865.8602839001</v>
      </c>
      <c r="AJ66" s="163">
        <v>498415.06717093702</v>
      </c>
      <c r="AK66" s="163">
        <v>-344648.748330481</v>
      </c>
      <c r="AL66" s="163">
        <v>0</v>
      </c>
      <c r="AM66" s="163">
        <v>441338.17462731898</v>
      </c>
      <c r="AN66" s="163">
        <v>-3444140.1507663899</v>
      </c>
      <c r="AO66" s="163">
        <v>-808728.43414843699</v>
      </c>
      <c r="AP66" s="163">
        <v>0</v>
      </c>
      <c r="AQ66" s="163">
        <v>0</v>
      </c>
      <c r="AR66" s="163">
        <v>-30503342.439947199</v>
      </c>
      <c r="AS66" s="168">
        <v>0</v>
      </c>
      <c r="AT66" s="163">
        <v>0</v>
      </c>
      <c r="AU66" s="168">
        <v>0</v>
      </c>
      <c r="AV66" s="163">
        <v>-13879346.1775977</v>
      </c>
      <c r="AW66" s="168">
        <v>0</v>
      </c>
      <c r="AX66" s="163">
        <v>-49811326.938882098</v>
      </c>
      <c r="AY66" s="3">
        <v>-49460607.650221601</v>
      </c>
      <c r="AZ66">
        <v>48311120.650221698</v>
      </c>
      <c r="BA66" s="3">
        <v>0</v>
      </c>
      <c r="BB66">
        <v>-1149486.9999998801</v>
      </c>
      <c r="BC66" s="3"/>
      <c r="BF66" s="3"/>
      <c r="BH66" s="3"/>
      <c r="BJ66" s="3"/>
      <c r="BK66"/>
      <c r="BL66"/>
      <c r="BM66"/>
      <c r="BN66"/>
      <c r="BO66"/>
      <c r="BP66"/>
    </row>
    <row r="67" spans="1:68" x14ac:dyDescent="0.25">
      <c r="A67" t="str">
        <f t="shared" si="0"/>
        <v>0_10_2014</v>
      </c>
      <c r="B67">
        <v>0</v>
      </c>
      <c r="C67">
        <v>10</v>
      </c>
      <c r="D67" s="163">
        <v>2014</v>
      </c>
      <c r="E67" s="163">
        <v>1201007994</v>
      </c>
      <c r="F67" s="163">
        <v>1032661299</v>
      </c>
      <c r="G67" s="163">
        <v>1031511812</v>
      </c>
      <c r="H67" s="163">
        <v>1020949725.99999</v>
      </c>
      <c r="I67" s="163">
        <v>-10562086.0000026</v>
      </c>
      <c r="J67" s="163">
        <v>1031803206.41144</v>
      </c>
      <c r="K67" s="163">
        <v>-27468349.169664498</v>
      </c>
      <c r="L67" s="163">
        <v>232003465</v>
      </c>
      <c r="M67" s="163">
        <v>0</v>
      </c>
      <c r="N67" s="163">
        <v>1.62762807398</v>
      </c>
      <c r="O67" s="163">
        <v>0</v>
      </c>
      <c r="P67" s="163">
        <v>29110612.079999998</v>
      </c>
      <c r="Q67" s="163">
        <v>0.71033623275977098</v>
      </c>
      <c r="R67" s="163">
        <v>3.75239999999999</v>
      </c>
      <c r="S67" s="163">
        <v>0</v>
      </c>
      <c r="T67" s="164">
        <v>33580.799999999901</v>
      </c>
      <c r="U67" s="163">
        <v>30.2</v>
      </c>
      <c r="V67" s="163">
        <v>4.2</v>
      </c>
      <c r="W67" s="163">
        <v>0</v>
      </c>
      <c r="X67" s="163">
        <v>0</v>
      </c>
      <c r="Y67" s="163">
        <v>3</v>
      </c>
      <c r="Z67" s="163">
        <v>0</v>
      </c>
      <c r="AA67" s="163">
        <v>0</v>
      </c>
      <c r="AB67" s="163">
        <v>0</v>
      </c>
      <c r="AC67" s="163">
        <v>1</v>
      </c>
      <c r="AD67" s="163">
        <v>0</v>
      </c>
      <c r="AE67" s="163">
        <v>-61865.777015776301</v>
      </c>
      <c r="AF67" s="163">
        <v>0</v>
      </c>
      <c r="AG67" s="163">
        <v>296779.73436114599</v>
      </c>
      <c r="AH67" s="163">
        <v>0</v>
      </c>
      <c r="AI67" s="163">
        <v>2291352.2248982899</v>
      </c>
      <c r="AJ67" s="163">
        <v>918032.24250533502</v>
      </c>
      <c r="AK67" s="163">
        <v>-404519.33561871498</v>
      </c>
      <c r="AL67" s="163">
        <v>0</v>
      </c>
      <c r="AM67" s="163">
        <v>201464.73902649799</v>
      </c>
      <c r="AN67" s="163">
        <v>589051.15317138704</v>
      </c>
      <c r="AO67" s="163">
        <v>0</v>
      </c>
      <c r="AP67" s="163">
        <v>0</v>
      </c>
      <c r="AQ67" s="163">
        <v>0</v>
      </c>
      <c r="AR67" s="163">
        <v>-30469388.232865699</v>
      </c>
      <c r="AS67" s="168">
        <v>0</v>
      </c>
      <c r="AT67" s="163">
        <v>0</v>
      </c>
      <c r="AU67" s="168">
        <v>0</v>
      </c>
      <c r="AV67" s="163">
        <v>0</v>
      </c>
      <c r="AW67" s="168">
        <v>0</v>
      </c>
      <c r="AX67" s="163">
        <v>-26639093.251537599</v>
      </c>
      <c r="AY67" s="3">
        <v>-26748501.340721399</v>
      </c>
      <c r="AZ67">
        <v>16186415.3407188</v>
      </c>
      <c r="BA67" s="3">
        <v>0</v>
      </c>
      <c r="BB67">
        <v>-10562086.0000026</v>
      </c>
      <c r="BC67" s="3"/>
      <c r="BF67" s="3"/>
      <c r="BH67" s="3"/>
      <c r="BJ67" s="3"/>
      <c r="BK67"/>
      <c r="BL67"/>
      <c r="BM67"/>
      <c r="BN67"/>
      <c r="BO67"/>
      <c r="BP67"/>
    </row>
    <row r="68" spans="1:68" x14ac:dyDescent="0.25">
      <c r="A68" t="str">
        <f t="shared" si="0"/>
        <v>0_10_2015</v>
      </c>
      <c r="B68">
        <v>0</v>
      </c>
      <c r="C68">
        <v>10</v>
      </c>
      <c r="D68" s="163">
        <v>2015</v>
      </c>
      <c r="E68" s="163">
        <v>1201007994</v>
      </c>
      <c r="F68" s="163">
        <v>1032661299</v>
      </c>
      <c r="G68" s="163">
        <v>1020949725.99999</v>
      </c>
      <c r="H68" s="163">
        <v>997331165.99999905</v>
      </c>
      <c r="I68" s="163">
        <v>-23618559.9999988</v>
      </c>
      <c r="J68" s="163">
        <v>1000076889.03106</v>
      </c>
      <c r="K68" s="163">
        <v>-31726317.380382098</v>
      </c>
      <c r="L68" s="163">
        <v>232760765</v>
      </c>
      <c r="M68" s="163">
        <v>0</v>
      </c>
      <c r="N68" s="163">
        <v>1.6811518782799999</v>
      </c>
      <c r="O68" s="163">
        <v>0</v>
      </c>
      <c r="P68" s="163">
        <v>29378317.829999901</v>
      </c>
      <c r="Q68" s="163">
        <v>0.71350123486694395</v>
      </c>
      <c r="R68" s="163">
        <v>2.7029999999999998</v>
      </c>
      <c r="S68" s="163">
        <v>0</v>
      </c>
      <c r="T68" s="164">
        <v>34173.339999999902</v>
      </c>
      <c r="U68" s="163">
        <v>30.169999999999899</v>
      </c>
      <c r="V68" s="163">
        <v>4.0999999999999996</v>
      </c>
      <c r="W68" s="163">
        <v>0</v>
      </c>
      <c r="X68" s="163">
        <v>0</v>
      </c>
      <c r="Y68" s="163">
        <v>4</v>
      </c>
      <c r="Z68" s="163">
        <v>0</v>
      </c>
      <c r="AA68" s="163">
        <v>0</v>
      </c>
      <c r="AB68" s="163">
        <v>0</v>
      </c>
      <c r="AC68" s="163">
        <v>1</v>
      </c>
      <c r="AD68" s="163">
        <v>0</v>
      </c>
      <c r="AE68" s="163">
        <v>2178445.0815328299</v>
      </c>
      <c r="AF68" s="163">
        <v>0</v>
      </c>
      <c r="AG68" s="163">
        <v>-4033469.5565605699</v>
      </c>
      <c r="AH68" s="163">
        <v>0</v>
      </c>
      <c r="AI68" s="163">
        <v>2055106.26000674</v>
      </c>
      <c r="AJ68" s="163">
        <v>1340151.61669511</v>
      </c>
      <c r="AK68" s="163">
        <v>-2550882.7397066699</v>
      </c>
      <c r="AL68" s="163">
        <v>0</v>
      </c>
      <c r="AM68" s="163">
        <v>-981122.41621494503</v>
      </c>
      <c r="AN68" s="163">
        <v>-64759.413161375902</v>
      </c>
      <c r="AO68" s="163">
        <v>800183.18198250898</v>
      </c>
      <c r="AP68" s="163">
        <v>0</v>
      </c>
      <c r="AQ68" s="163">
        <v>0</v>
      </c>
      <c r="AR68" s="163">
        <v>-30157399.271480002</v>
      </c>
      <c r="AS68" s="168">
        <v>0</v>
      </c>
      <c r="AT68" s="163">
        <v>0</v>
      </c>
      <c r="AU68" s="168">
        <v>0</v>
      </c>
      <c r="AV68" s="163">
        <v>0</v>
      </c>
      <c r="AW68" s="168">
        <v>0</v>
      </c>
      <c r="AX68" s="163">
        <v>-31413747.256906401</v>
      </c>
      <c r="AY68" s="3">
        <v>-31392590.016408499</v>
      </c>
      <c r="AZ68">
        <v>7774030.0164096998</v>
      </c>
      <c r="BA68" s="3">
        <v>0</v>
      </c>
      <c r="BB68">
        <v>-23618559.9999988</v>
      </c>
      <c r="BC68" s="3"/>
      <c r="BF68" s="3"/>
      <c r="BH68" s="3"/>
      <c r="BJ68" s="3"/>
      <c r="BK68"/>
      <c r="BL68"/>
      <c r="BM68"/>
      <c r="BN68"/>
      <c r="BO68"/>
      <c r="BP68"/>
    </row>
    <row r="69" spans="1:68" x14ac:dyDescent="0.25">
      <c r="A69" t="str">
        <f t="shared" si="0"/>
        <v>0_10_2016</v>
      </c>
      <c r="B69">
        <v>0</v>
      </c>
      <c r="C69">
        <v>10</v>
      </c>
      <c r="D69" s="163">
        <v>2016</v>
      </c>
      <c r="E69" s="163">
        <v>1201007994</v>
      </c>
      <c r="F69" s="163">
        <v>1032661299</v>
      </c>
      <c r="G69" s="163">
        <v>997331165.99999905</v>
      </c>
      <c r="H69" s="163">
        <v>999255570.00000095</v>
      </c>
      <c r="I69" s="163">
        <v>1924404.0000016601</v>
      </c>
      <c r="J69" s="163">
        <v>962936476.40502906</v>
      </c>
      <c r="K69" s="163">
        <v>-37140412.626031101</v>
      </c>
      <c r="L69" s="163">
        <v>232107588.99999899</v>
      </c>
      <c r="M69" s="163">
        <v>0</v>
      </c>
      <c r="N69" s="163">
        <v>1.6875652615500001</v>
      </c>
      <c r="O69" s="163">
        <v>0</v>
      </c>
      <c r="P69" s="163">
        <v>29437697.499999899</v>
      </c>
      <c r="Q69" s="163">
        <v>0.71426500750022204</v>
      </c>
      <c r="R69" s="163">
        <v>2.4255</v>
      </c>
      <c r="S69" s="163">
        <v>0</v>
      </c>
      <c r="T69" s="164">
        <v>35302.049999999901</v>
      </c>
      <c r="U69" s="163">
        <v>29.8799999999999</v>
      </c>
      <c r="V69" s="163">
        <v>4.5</v>
      </c>
      <c r="W69" s="163">
        <v>0</v>
      </c>
      <c r="X69" s="163">
        <v>0</v>
      </c>
      <c r="Y69" s="163">
        <v>5</v>
      </c>
      <c r="Z69" s="163">
        <v>0</v>
      </c>
      <c r="AA69" s="163">
        <v>0</v>
      </c>
      <c r="AB69" s="163">
        <v>0</v>
      </c>
      <c r="AC69" s="163">
        <v>1</v>
      </c>
      <c r="AD69" s="163">
        <v>0</v>
      </c>
      <c r="AE69" s="163">
        <v>-1831405.6381568999</v>
      </c>
      <c r="AF69" s="163">
        <v>0</v>
      </c>
      <c r="AG69" s="163">
        <v>-467650.26937779097</v>
      </c>
      <c r="AH69" s="163">
        <v>0</v>
      </c>
      <c r="AI69" s="163">
        <v>442470.34760293597</v>
      </c>
      <c r="AJ69" s="163">
        <v>315764.21947540902</v>
      </c>
      <c r="AK69" s="163">
        <v>-778630.89433811395</v>
      </c>
      <c r="AL69" s="163">
        <v>0</v>
      </c>
      <c r="AM69" s="163">
        <v>-1779820.4266564001</v>
      </c>
      <c r="AN69" s="163">
        <v>-611357.59489358601</v>
      </c>
      <c r="AO69" s="163">
        <v>-3120570.39363172</v>
      </c>
      <c r="AP69" s="163">
        <v>0</v>
      </c>
      <c r="AQ69" s="163">
        <v>0</v>
      </c>
      <c r="AR69" s="163">
        <v>-29459740.683600299</v>
      </c>
      <c r="AS69" s="168">
        <v>0</v>
      </c>
      <c r="AT69" s="163">
        <v>0</v>
      </c>
      <c r="AU69" s="168">
        <v>0</v>
      </c>
      <c r="AV69" s="163">
        <v>0</v>
      </c>
      <c r="AW69" s="168">
        <v>0</v>
      </c>
      <c r="AX69" s="163">
        <v>-37290941.333576404</v>
      </c>
      <c r="AY69" s="3">
        <v>-37038443.1800327</v>
      </c>
      <c r="AZ69">
        <v>38962847.180034302</v>
      </c>
      <c r="BA69" s="3">
        <v>0</v>
      </c>
      <c r="BB69">
        <v>1924404.0000016601</v>
      </c>
      <c r="BC69" s="3"/>
      <c r="BF69" s="3"/>
      <c r="BH69" s="3"/>
      <c r="BJ69" s="3"/>
      <c r="BK69"/>
      <c r="BL69"/>
      <c r="BM69"/>
      <c r="BN69"/>
      <c r="BO69"/>
      <c r="BP69"/>
    </row>
    <row r="70" spans="1:68" x14ac:dyDescent="0.25">
      <c r="A70" t="str">
        <f t="shared" si="0"/>
        <v>0_10_2017</v>
      </c>
      <c r="B70">
        <v>0</v>
      </c>
      <c r="C70">
        <v>10</v>
      </c>
      <c r="D70" s="163">
        <v>2017</v>
      </c>
      <c r="E70" s="163">
        <v>1201007994</v>
      </c>
      <c r="F70" s="163">
        <v>1032661299</v>
      </c>
      <c r="G70" s="163">
        <v>999255570.00000095</v>
      </c>
      <c r="H70" s="163">
        <v>942661585.99999905</v>
      </c>
      <c r="I70" s="163">
        <v>-56593984.000002198</v>
      </c>
      <c r="J70" s="163">
        <v>930391945.20058799</v>
      </c>
      <c r="K70" s="163">
        <v>-32544531.204440799</v>
      </c>
      <c r="L70" s="163">
        <v>230935446.99999899</v>
      </c>
      <c r="M70" s="163">
        <v>0</v>
      </c>
      <c r="N70" s="163">
        <v>1.7337943710599999</v>
      </c>
      <c r="O70" s="163">
        <v>0</v>
      </c>
      <c r="P70" s="163">
        <v>29668394.669999901</v>
      </c>
      <c r="Q70" s="163">
        <v>0.71555075149007497</v>
      </c>
      <c r="R70" s="163">
        <v>2.6928000000000001</v>
      </c>
      <c r="S70" s="163">
        <v>0</v>
      </c>
      <c r="T70" s="164">
        <v>35945.819999999898</v>
      </c>
      <c r="U70" s="163">
        <v>30</v>
      </c>
      <c r="V70" s="163">
        <v>4.5</v>
      </c>
      <c r="W70" s="163">
        <v>0</v>
      </c>
      <c r="X70" s="163">
        <v>0</v>
      </c>
      <c r="Y70" s="163">
        <v>6</v>
      </c>
      <c r="Z70" s="163">
        <v>0</v>
      </c>
      <c r="AA70" s="163">
        <v>0</v>
      </c>
      <c r="AB70" s="163">
        <v>0</v>
      </c>
      <c r="AC70" s="163">
        <v>1</v>
      </c>
      <c r="AD70" s="163">
        <v>0</v>
      </c>
      <c r="AE70" s="163">
        <v>-3303400.3855579598</v>
      </c>
      <c r="AF70" s="163">
        <v>0</v>
      </c>
      <c r="AG70" s="163">
        <v>-3339906.97356075</v>
      </c>
      <c r="AH70" s="163">
        <v>0</v>
      </c>
      <c r="AI70" s="163">
        <v>1715012.76402682</v>
      </c>
      <c r="AJ70" s="163">
        <v>532644.55855030997</v>
      </c>
      <c r="AK70" s="163">
        <v>753086.00379254005</v>
      </c>
      <c r="AL70" s="163">
        <v>0</v>
      </c>
      <c r="AM70" s="163">
        <v>-992126.11347605404</v>
      </c>
      <c r="AN70" s="163">
        <v>253573.572272944</v>
      </c>
      <c r="AO70" s="163">
        <v>0</v>
      </c>
      <c r="AP70" s="163">
        <v>0</v>
      </c>
      <c r="AQ70" s="163">
        <v>0</v>
      </c>
      <c r="AR70" s="163">
        <v>-29516584.834012099</v>
      </c>
      <c r="AS70" s="168">
        <v>0</v>
      </c>
      <c r="AT70" s="163">
        <v>0</v>
      </c>
      <c r="AU70" s="168">
        <v>0</v>
      </c>
      <c r="AV70" s="163">
        <v>0</v>
      </c>
      <c r="AW70" s="168">
        <v>0</v>
      </c>
      <c r="AX70" s="163">
        <v>-33897701.407964297</v>
      </c>
      <c r="AY70" s="3">
        <v>-33772013.9136132</v>
      </c>
      <c r="AZ70">
        <v>-22821970.086389001</v>
      </c>
      <c r="BA70" s="3">
        <v>0</v>
      </c>
      <c r="BB70">
        <v>-56593984.000002198</v>
      </c>
      <c r="BC70" s="3"/>
      <c r="BF70" s="3"/>
      <c r="BH70" s="3"/>
      <c r="BJ70" s="3"/>
      <c r="BK70"/>
      <c r="BL70"/>
      <c r="BM70"/>
      <c r="BN70"/>
      <c r="BO70"/>
      <c r="BP70"/>
    </row>
    <row r="71" spans="1:68" x14ac:dyDescent="0.25">
      <c r="A71" t="str">
        <f t="shared" si="0"/>
        <v>0_10_2018</v>
      </c>
      <c r="B71">
        <v>0</v>
      </c>
      <c r="C71">
        <v>10</v>
      </c>
      <c r="D71" s="163">
        <v>2018</v>
      </c>
      <c r="E71" s="163">
        <v>1201007994</v>
      </c>
      <c r="F71" s="163">
        <v>1032661299</v>
      </c>
      <c r="G71" s="163">
        <v>942661585.99999905</v>
      </c>
      <c r="H71" s="163">
        <v>935808062.99999905</v>
      </c>
      <c r="I71" s="163">
        <v>-6853522.9999997597</v>
      </c>
      <c r="J71" s="163">
        <v>877547904.14027405</v>
      </c>
      <c r="K71" s="163">
        <v>-52844041.060313702</v>
      </c>
      <c r="L71" s="163">
        <v>230662402</v>
      </c>
      <c r="M71" s="163">
        <v>0</v>
      </c>
      <c r="N71" s="163">
        <v>1.7232403279999999</v>
      </c>
      <c r="O71" s="163">
        <v>0</v>
      </c>
      <c r="P71" s="163">
        <v>29807700.839999899</v>
      </c>
      <c r="Q71" s="163">
        <v>0.71440492607780803</v>
      </c>
      <c r="R71" s="163">
        <v>2.9199999999999902</v>
      </c>
      <c r="S71" s="163">
        <v>0</v>
      </c>
      <c r="T71" s="164">
        <v>36801.5</v>
      </c>
      <c r="U71" s="163">
        <v>30.01</v>
      </c>
      <c r="V71" s="163">
        <v>4.5999999999999996</v>
      </c>
      <c r="W71" s="163">
        <v>0</v>
      </c>
      <c r="X71" s="163">
        <v>0</v>
      </c>
      <c r="Y71" s="163">
        <v>7</v>
      </c>
      <c r="Z71" s="163">
        <v>0</v>
      </c>
      <c r="AA71" s="163">
        <v>0</v>
      </c>
      <c r="AB71" s="163">
        <v>0</v>
      </c>
      <c r="AC71" s="163">
        <v>1</v>
      </c>
      <c r="AD71" s="163">
        <v>1</v>
      </c>
      <c r="AE71" s="163">
        <v>-729124.99820252496</v>
      </c>
      <c r="AF71" s="163">
        <v>0</v>
      </c>
      <c r="AG71" s="163">
        <v>716061.22095326299</v>
      </c>
      <c r="AH71" s="163">
        <v>0</v>
      </c>
      <c r="AI71" s="163">
        <v>970541.50203480502</v>
      </c>
      <c r="AJ71" s="163">
        <v>-447570.88764427102</v>
      </c>
      <c r="AK71" s="163">
        <v>564489.90350573801</v>
      </c>
      <c r="AL71" s="163">
        <v>0</v>
      </c>
      <c r="AM71" s="163">
        <v>-1218218.0225521801</v>
      </c>
      <c r="AN71" s="163">
        <v>19932.027064354701</v>
      </c>
      <c r="AO71" s="163">
        <v>-738245.18176075502</v>
      </c>
      <c r="AP71" s="163">
        <v>0</v>
      </c>
      <c r="AQ71" s="163">
        <v>0</v>
      </c>
      <c r="AR71" s="163">
        <v>-27844879.2363833</v>
      </c>
      <c r="AS71" s="168">
        <v>0</v>
      </c>
      <c r="AT71" s="163">
        <v>0</v>
      </c>
      <c r="AU71" s="168">
        <v>0</v>
      </c>
      <c r="AV71" s="163">
        <v>0</v>
      </c>
      <c r="AW71" s="168">
        <v>-25637533.854587201</v>
      </c>
      <c r="AX71" s="163">
        <v>-54344547.527572103</v>
      </c>
      <c r="AY71" s="3">
        <v>-53540927.362418897</v>
      </c>
      <c r="AZ71">
        <v>46687404.362419203</v>
      </c>
      <c r="BA71" s="3">
        <v>0</v>
      </c>
      <c r="BB71">
        <v>-6853522.9999997597</v>
      </c>
      <c r="BC71" s="3"/>
      <c r="BF71" s="3"/>
      <c r="BH71" s="3"/>
      <c r="BJ71" s="3"/>
      <c r="BK71"/>
      <c r="BL71"/>
      <c r="BM71"/>
      <c r="BN71"/>
      <c r="BO71"/>
      <c r="BP71"/>
    </row>
    <row r="72" spans="1:68" x14ac:dyDescent="0.25"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G72" s="163"/>
      <c r="AI72" s="163"/>
      <c r="AK72" s="163"/>
      <c r="AO72" s="163"/>
      <c r="AQ72" s="163"/>
      <c r="AS72" s="168"/>
      <c r="AU72" s="168"/>
      <c r="AW72" s="168"/>
      <c r="AY72" s="3"/>
      <c r="BA72" s="3"/>
      <c r="BC72" s="3"/>
      <c r="BF72" s="3"/>
      <c r="BH72" s="3"/>
      <c r="BJ72" s="3"/>
      <c r="BK72"/>
      <c r="BL72"/>
      <c r="BM72"/>
      <c r="BN72"/>
      <c r="BO72"/>
      <c r="BP72"/>
    </row>
    <row r="73" spans="1:68" x14ac:dyDescent="0.25"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G73" s="163"/>
      <c r="AI73" s="163"/>
      <c r="AK73" s="163"/>
      <c r="AO73" s="163"/>
      <c r="AQ73" s="163"/>
      <c r="AS73" s="168"/>
      <c r="AT73" s="168"/>
      <c r="AU73" s="168"/>
      <c r="AV73" s="168"/>
      <c r="AW73" s="168"/>
      <c r="AX73" s="168"/>
      <c r="AY73" s="3"/>
      <c r="AZ73" s="3"/>
      <c r="BA73" s="3"/>
      <c r="BB73" s="3"/>
      <c r="BC73" s="3"/>
      <c r="BF73" s="3"/>
      <c r="BH73" s="3"/>
      <c r="BJ73" s="3"/>
      <c r="BK73"/>
      <c r="BL73"/>
      <c r="BM73"/>
      <c r="BN73"/>
      <c r="BO73"/>
    </row>
    <row r="74" spans="1:68" x14ac:dyDescent="0.25">
      <c r="C74" s="1" t="s">
        <v>13</v>
      </c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G74" s="163"/>
      <c r="AI74" s="163"/>
      <c r="AK74" s="163"/>
      <c r="AO74" s="163"/>
      <c r="AQ74" s="163"/>
      <c r="AS74" s="168"/>
      <c r="AT74" s="168"/>
      <c r="AU74" s="168"/>
      <c r="AV74" s="168"/>
      <c r="AW74" s="168"/>
      <c r="AX74" s="168"/>
      <c r="AY74" s="3"/>
      <c r="AZ74" s="3"/>
      <c r="BA74" s="3"/>
      <c r="BB74" s="3"/>
      <c r="BC74" s="3"/>
      <c r="BF74" s="3"/>
      <c r="BH74" s="3"/>
      <c r="BJ74" s="3"/>
      <c r="BK74"/>
      <c r="BL74"/>
      <c r="BM74"/>
      <c r="BN74"/>
      <c r="BO74"/>
    </row>
    <row r="75" spans="1:68" s="5" customFormat="1" x14ac:dyDescent="0.25">
      <c r="B75" s="5" t="s">
        <v>0</v>
      </c>
      <c r="C75" s="5" t="s">
        <v>2</v>
      </c>
      <c r="D75" s="162" t="s">
        <v>1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94</v>
      </c>
      <c r="M75" t="s">
        <v>95</v>
      </c>
      <c r="N75" t="s">
        <v>78</v>
      </c>
      <c r="O75" t="s">
        <v>79</v>
      </c>
      <c r="P75" t="s">
        <v>8</v>
      </c>
      <c r="Q75" t="s">
        <v>73</v>
      </c>
      <c r="R75" t="s">
        <v>96</v>
      </c>
      <c r="S75" t="s">
        <v>97</v>
      </c>
      <c r="T75" t="s">
        <v>14</v>
      </c>
      <c r="U75" t="s">
        <v>9</v>
      </c>
      <c r="V75" t="s">
        <v>28</v>
      </c>
      <c r="W75" t="s">
        <v>80</v>
      </c>
      <c r="X75" t="s">
        <v>81</v>
      </c>
      <c r="Y75" t="s">
        <v>82</v>
      </c>
      <c r="Z75" t="s">
        <v>83</v>
      </c>
      <c r="AA75" t="s">
        <v>84</v>
      </c>
      <c r="AB75" t="s">
        <v>69</v>
      </c>
      <c r="AC75" t="s">
        <v>43</v>
      </c>
      <c r="AD75" t="s">
        <v>44</v>
      </c>
      <c r="AE75" t="s">
        <v>98</v>
      </c>
      <c r="AF75" t="s">
        <v>99</v>
      </c>
      <c r="AG75" t="s">
        <v>91</v>
      </c>
      <c r="AH75" t="s">
        <v>92</v>
      </c>
      <c r="AI75" t="s">
        <v>10</v>
      </c>
      <c r="AJ75" t="s">
        <v>75</v>
      </c>
      <c r="AK75" t="s">
        <v>100</v>
      </c>
      <c r="AL75" t="s">
        <v>101</v>
      </c>
      <c r="AM75" t="s">
        <v>29</v>
      </c>
      <c r="AN75" t="s">
        <v>11</v>
      </c>
      <c r="AO75" t="s">
        <v>30</v>
      </c>
      <c r="AP75" t="s">
        <v>85</v>
      </c>
      <c r="AQ75" t="s">
        <v>86</v>
      </c>
      <c r="AR75" t="s">
        <v>87</v>
      </c>
      <c r="AS75" t="s">
        <v>88</v>
      </c>
      <c r="AT75" t="s">
        <v>89</v>
      </c>
      <c r="AU75" t="s">
        <v>70</v>
      </c>
      <c r="AV75" t="s">
        <v>76</v>
      </c>
      <c r="AW75" t="s">
        <v>77</v>
      </c>
      <c r="AX75" t="s">
        <v>38</v>
      </c>
      <c r="AY75" t="s">
        <v>39</v>
      </c>
      <c r="AZ75" t="s">
        <v>40</v>
      </c>
      <c r="BA75" t="s">
        <v>41</v>
      </c>
      <c r="BB75" t="s">
        <v>42</v>
      </c>
      <c r="BL75" s="6"/>
      <c r="BM75" s="6"/>
      <c r="BN75" s="6"/>
      <c r="BO75" s="6"/>
      <c r="BP75" s="6"/>
    </row>
    <row r="76" spans="1:68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3">
        <v>2002</v>
      </c>
      <c r="E76" s="169">
        <v>1292016171.99999</v>
      </c>
      <c r="F76" s="169">
        <v>1615530131</v>
      </c>
      <c r="G76" s="169">
        <v>0</v>
      </c>
      <c r="H76" s="169">
        <v>1292016171.99999</v>
      </c>
      <c r="I76" s="169">
        <v>0</v>
      </c>
      <c r="J76" s="169">
        <v>1101135402.0741401</v>
      </c>
      <c r="K76" s="169">
        <v>0</v>
      </c>
      <c r="L76" s="169">
        <v>49814785.827601902</v>
      </c>
      <c r="M76" s="169">
        <v>0</v>
      </c>
      <c r="N76" s="169">
        <v>1.6449755572275599</v>
      </c>
      <c r="O76" s="169">
        <v>0</v>
      </c>
      <c r="P76" s="169">
        <v>8445944.2099834904</v>
      </c>
      <c r="Q76" s="169">
        <v>0.44361978439460098</v>
      </c>
      <c r="R76" s="169">
        <v>1.9566243795576801</v>
      </c>
      <c r="S76" s="169">
        <v>0</v>
      </c>
      <c r="T76" s="170">
        <v>43672.133831359701</v>
      </c>
      <c r="U76" s="169">
        <v>11.080959921196699</v>
      </c>
      <c r="V76" s="169">
        <v>3.9039838032305898</v>
      </c>
      <c r="W76" s="169">
        <v>0</v>
      </c>
      <c r="X76" s="169">
        <v>0</v>
      </c>
      <c r="Y76" s="169">
        <v>0</v>
      </c>
      <c r="Z76" s="169">
        <v>0</v>
      </c>
      <c r="AA76" s="169">
        <v>0</v>
      </c>
      <c r="AB76" s="169">
        <v>0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3">
        <v>0</v>
      </c>
      <c r="AT76" s="163">
        <v>0</v>
      </c>
      <c r="AU76" s="163">
        <v>0</v>
      </c>
      <c r="AV76" s="163">
        <v>0</v>
      </c>
      <c r="AW76" s="163">
        <v>0</v>
      </c>
      <c r="AX76" s="163">
        <v>0</v>
      </c>
      <c r="AY76">
        <v>0</v>
      </c>
      <c r="AZ76">
        <v>0</v>
      </c>
      <c r="BA76">
        <v>1292016171.99999</v>
      </c>
      <c r="BB76">
        <v>1292016171.99999</v>
      </c>
      <c r="BK76"/>
      <c r="BL76"/>
      <c r="BM76"/>
      <c r="BN76"/>
      <c r="BO76"/>
      <c r="BP76"/>
    </row>
    <row r="77" spans="1:68" x14ac:dyDescent="0.25">
      <c r="A77" t="str">
        <f t="shared" si="2"/>
        <v>1_1_2003</v>
      </c>
      <c r="B77">
        <v>1</v>
      </c>
      <c r="C77">
        <v>1</v>
      </c>
      <c r="D77" s="163">
        <v>2003</v>
      </c>
      <c r="E77" s="169">
        <v>1292016171.99999</v>
      </c>
      <c r="F77" s="169">
        <v>1615530131</v>
      </c>
      <c r="G77" s="169">
        <v>1292016171.99999</v>
      </c>
      <c r="H77" s="169">
        <v>1278422089.99999</v>
      </c>
      <c r="I77" s="169">
        <v>-13594081.999999501</v>
      </c>
      <c r="J77" s="169">
        <v>1405871631.2980001</v>
      </c>
      <c r="K77" s="169">
        <v>53056184.437800102</v>
      </c>
      <c r="L77" s="169">
        <v>53476957.519653298</v>
      </c>
      <c r="M77" s="169">
        <v>0</v>
      </c>
      <c r="N77" s="169">
        <v>1.63477406438543</v>
      </c>
      <c r="O77" s="169">
        <v>0</v>
      </c>
      <c r="P77" s="169">
        <v>8588747.4397300407</v>
      </c>
      <c r="Q77" s="169">
        <v>0.44763182550222702</v>
      </c>
      <c r="R77" s="169">
        <v>2.2347407564421702</v>
      </c>
      <c r="S77" s="169">
        <v>0</v>
      </c>
      <c r="T77" s="170">
        <v>42662.3778793827</v>
      </c>
      <c r="U77" s="169">
        <v>10.9928921766545</v>
      </c>
      <c r="V77" s="169">
        <v>3.9039838032305898</v>
      </c>
      <c r="W77" s="169">
        <v>0</v>
      </c>
      <c r="X77" s="169">
        <v>0</v>
      </c>
      <c r="Y77" s="169">
        <v>0</v>
      </c>
      <c r="Z77" s="169">
        <v>0</v>
      </c>
      <c r="AA77" s="169">
        <v>0</v>
      </c>
      <c r="AB77" s="169">
        <v>0</v>
      </c>
      <c r="AC77" s="169">
        <v>0</v>
      </c>
      <c r="AD77" s="169">
        <v>0</v>
      </c>
      <c r="AE77" s="169">
        <v>52788289.428824</v>
      </c>
      <c r="AF77" s="169">
        <v>0</v>
      </c>
      <c r="AG77" s="169">
        <v>482519.03325534798</v>
      </c>
      <c r="AH77" s="169">
        <v>0</v>
      </c>
      <c r="AI77" s="169">
        <v>5171061.5856576199</v>
      </c>
      <c r="AJ77" s="169">
        <v>-2909054.6300649899</v>
      </c>
      <c r="AK77" s="169">
        <v>1156863.0499469501</v>
      </c>
      <c r="AL77" s="169">
        <v>0</v>
      </c>
      <c r="AM77" s="169">
        <v>1687009.6034032099</v>
      </c>
      <c r="AN77" s="169">
        <v>-240420.89565398899</v>
      </c>
      <c r="AO77" s="169">
        <v>0</v>
      </c>
      <c r="AP77" s="169">
        <v>0</v>
      </c>
      <c r="AQ77" s="169">
        <v>0</v>
      </c>
      <c r="AR77" s="169">
        <v>0</v>
      </c>
      <c r="AS77" s="168">
        <v>0</v>
      </c>
      <c r="AT77" s="163">
        <v>0</v>
      </c>
      <c r="AU77" s="168">
        <v>0</v>
      </c>
      <c r="AV77" s="163">
        <v>0</v>
      </c>
      <c r="AW77" s="168">
        <v>0</v>
      </c>
      <c r="AX77" s="163">
        <v>55566062.862911597</v>
      </c>
      <c r="AY77" s="3">
        <v>55676133.359846398</v>
      </c>
      <c r="AZ77">
        <v>-65508271.359846301</v>
      </c>
      <c r="BA77" s="3">
        <v>0</v>
      </c>
      <c r="BB77">
        <v>-9832137.9999998696</v>
      </c>
      <c r="BC77" s="3"/>
      <c r="BF77" s="3"/>
      <c r="BH77" s="3"/>
      <c r="BJ77" s="3"/>
      <c r="BK77"/>
      <c r="BL77"/>
      <c r="BM77"/>
      <c r="BN77"/>
      <c r="BO77"/>
      <c r="BP77"/>
    </row>
    <row r="78" spans="1:68" x14ac:dyDescent="0.25">
      <c r="A78" t="str">
        <f t="shared" si="2"/>
        <v>1_1_2004</v>
      </c>
      <c r="B78">
        <v>1</v>
      </c>
      <c r="C78">
        <v>1</v>
      </c>
      <c r="D78" s="163">
        <v>2004</v>
      </c>
      <c r="E78" s="169">
        <v>1299712058.99999</v>
      </c>
      <c r="F78" s="169">
        <v>1626917221</v>
      </c>
      <c r="G78" s="169">
        <v>1278422089.99999</v>
      </c>
      <c r="H78" s="169">
        <v>1357509238</v>
      </c>
      <c r="I78" s="169">
        <v>71391261.000000805</v>
      </c>
      <c r="J78" s="169">
        <v>1447227413.07706</v>
      </c>
      <c r="K78" s="169">
        <v>34111661.504783601</v>
      </c>
      <c r="L78" s="169">
        <v>53624570.0609565</v>
      </c>
      <c r="M78" s="169">
        <v>0</v>
      </c>
      <c r="N78" s="169">
        <v>1.6039997652573901</v>
      </c>
      <c r="O78" s="169">
        <v>0</v>
      </c>
      <c r="P78" s="169">
        <v>8759934.6714768</v>
      </c>
      <c r="Q78" s="169">
        <v>0.44616962027495799</v>
      </c>
      <c r="R78" s="169">
        <v>2.55672892248112</v>
      </c>
      <c r="S78" s="169">
        <v>0</v>
      </c>
      <c r="T78" s="170">
        <v>41255.156164403401</v>
      </c>
      <c r="U78" s="169">
        <v>10.8848475131367</v>
      </c>
      <c r="V78" s="169">
        <v>3.89803898964978</v>
      </c>
      <c r="W78" s="169">
        <v>0</v>
      </c>
      <c r="X78" s="169">
        <v>0</v>
      </c>
      <c r="Y78" s="169">
        <v>0</v>
      </c>
      <c r="Z78" s="169">
        <v>0</v>
      </c>
      <c r="AA78" s="169">
        <v>0</v>
      </c>
      <c r="AB78" s="169">
        <v>0</v>
      </c>
      <c r="AC78" s="169">
        <v>0</v>
      </c>
      <c r="AD78" s="169">
        <v>0</v>
      </c>
      <c r="AE78" s="169">
        <v>19778751.4329216</v>
      </c>
      <c r="AF78" s="169">
        <v>0</v>
      </c>
      <c r="AG78" s="169">
        <v>3515879.3793826099</v>
      </c>
      <c r="AH78" s="169">
        <v>0</v>
      </c>
      <c r="AI78" s="169">
        <v>6200506.09323736</v>
      </c>
      <c r="AJ78" s="169">
        <v>-797207.57095234306</v>
      </c>
      <c r="AK78" s="169">
        <v>1225684.76399267</v>
      </c>
      <c r="AL78" s="169">
        <v>0</v>
      </c>
      <c r="AM78" s="169">
        <v>2290943.7334383898</v>
      </c>
      <c r="AN78" s="169">
        <v>-237647.68808560399</v>
      </c>
      <c r="AO78" s="169">
        <v>0</v>
      </c>
      <c r="AP78" s="169">
        <v>0</v>
      </c>
      <c r="AQ78" s="169">
        <v>0</v>
      </c>
      <c r="AR78" s="169">
        <v>0</v>
      </c>
      <c r="AS78" s="168">
        <v>0</v>
      </c>
      <c r="AT78" s="163">
        <v>0</v>
      </c>
      <c r="AU78" s="168">
        <v>0</v>
      </c>
      <c r="AV78" s="163">
        <v>0</v>
      </c>
      <c r="AW78" s="168">
        <v>0</v>
      </c>
      <c r="AX78" s="163">
        <v>31976910.143934701</v>
      </c>
      <c r="AY78" s="3">
        <v>32445629.925739601</v>
      </c>
      <c r="AZ78">
        <v>38945631.074261099</v>
      </c>
      <c r="BA78" s="3">
        <v>7695887</v>
      </c>
      <c r="BB78">
        <v>79087148.000000805</v>
      </c>
      <c r="BC78" s="3"/>
      <c r="BF78" s="3"/>
      <c r="BH78" s="3"/>
      <c r="BJ78" s="3"/>
      <c r="BK78"/>
      <c r="BL78"/>
      <c r="BM78"/>
      <c r="BN78"/>
      <c r="BO78"/>
      <c r="BP78"/>
    </row>
    <row r="79" spans="1:68" x14ac:dyDescent="0.25">
      <c r="A79" t="str">
        <f t="shared" si="2"/>
        <v>1_1_2005</v>
      </c>
      <c r="B79">
        <v>1</v>
      </c>
      <c r="C79">
        <v>1</v>
      </c>
      <c r="D79" s="163">
        <v>2005</v>
      </c>
      <c r="E79" s="169">
        <v>1307613726.99999</v>
      </c>
      <c r="F79" s="169">
        <v>1638115735</v>
      </c>
      <c r="G79" s="169">
        <v>1357509238</v>
      </c>
      <c r="H79" s="169">
        <v>1408403510.99999</v>
      </c>
      <c r="I79" s="169">
        <v>42992604.999998502</v>
      </c>
      <c r="J79" s="169">
        <v>1473643891.7895999</v>
      </c>
      <c r="K79" s="169">
        <v>16961710.4966304</v>
      </c>
      <c r="L79" s="169">
        <v>53761949.449261203</v>
      </c>
      <c r="M79" s="169">
        <v>0</v>
      </c>
      <c r="N79" s="169">
        <v>1.6174486989549699</v>
      </c>
      <c r="O79" s="169">
        <v>0</v>
      </c>
      <c r="P79" s="169">
        <v>8923104.8121413607</v>
      </c>
      <c r="Q79" s="169">
        <v>0.444593895191704</v>
      </c>
      <c r="R79" s="169">
        <v>3.0157989098701101</v>
      </c>
      <c r="S79" s="169">
        <v>0</v>
      </c>
      <c r="T79" s="170">
        <v>40064.462040692903</v>
      </c>
      <c r="U79" s="169">
        <v>10.7637173728522</v>
      </c>
      <c r="V79" s="169">
        <v>3.8998636842086301</v>
      </c>
      <c r="W79" s="169">
        <v>0</v>
      </c>
      <c r="X79" s="169">
        <v>0</v>
      </c>
      <c r="Y79" s="169">
        <v>0</v>
      </c>
      <c r="Z79" s="169">
        <v>0</v>
      </c>
      <c r="AA79" s="169">
        <v>0</v>
      </c>
      <c r="AB79" s="169">
        <v>0</v>
      </c>
      <c r="AC79" s="169">
        <v>0</v>
      </c>
      <c r="AD79" s="169">
        <v>0</v>
      </c>
      <c r="AE79" s="169">
        <v>8174468.2673446201</v>
      </c>
      <c r="AF79" s="169">
        <v>0</v>
      </c>
      <c r="AG79" s="169">
        <v>-1763686.2245950799</v>
      </c>
      <c r="AH79" s="169">
        <v>0</v>
      </c>
      <c r="AI79" s="169">
        <v>6729164.4829217801</v>
      </c>
      <c r="AJ79" s="169">
        <v>-572860.71748877503</v>
      </c>
      <c r="AK79" s="169">
        <v>1657274.93039686</v>
      </c>
      <c r="AL79" s="169">
        <v>0</v>
      </c>
      <c r="AM79" s="169">
        <v>2233222.8982215198</v>
      </c>
      <c r="AN79" s="169">
        <v>-264769.50331355602</v>
      </c>
      <c r="AO79" s="169">
        <v>0</v>
      </c>
      <c r="AP79" s="169">
        <v>0</v>
      </c>
      <c r="AQ79" s="169">
        <v>0</v>
      </c>
      <c r="AR79" s="169">
        <v>0</v>
      </c>
      <c r="AS79" s="168">
        <v>0</v>
      </c>
      <c r="AT79" s="163">
        <v>0</v>
      </c>
      <c r="AU79" s="168">
        <v>0</v>
      </c>
      <c r="AV79" s="163">
        <v>0</v>
      </c>
      <c r="AW79" s="168">
        <v>0</v>
      </c>
      <c r="AX79" s="163">
        <v>16192814.133487299</v>
      </c>
      <c r="AY79" s="3">
        <v>16187567.828580599</v>
      </c>
      <c r="AZ79">
        <v>26805037.171417899</v>
      </c>
      <c r="BA79" s="3">
        <v>7901667.9999999898</v>
      </c>
      <c r="BB79">
        <v>50894272.999998502</v>
      </c>
      <c r="BC79" s="3"/>
      <c r="BF79" s="3"/>
      <c r="BH79" s="3"/>
      <c r="BJ79" s="3"/>
      <c r="BK79"/>
      <c r="BL79"/>
      <c r="BM79"/>
      <c r="BN79"/>
      <c r="BO79"/>
      <c r="BP79"/>
    </row>
    <row r="80" spans="1:68" x14ac:dyDescent="0.25">
      <c r="A80" t="str">
        <f t="shared" si="2"/>
        <v>1_1_2006</v>
      </c>
      <c r="B80">
        <v>1</v>
      </c>
      <c r="C80">
        <v>1</v>
      </c>
      <c r="D80" s="163">
        <v>2006</v>
      </c>
      <c r="E80" s="169">
        <v>1307613726.99999</v>
      </c>
      <c r="F80" s="169">
        <v>1638115735</v>
      </c>
      <c r="G80" s="169">
        <v>1408403510.99999</v>
      </c>
      <c r="H80" s="169">
        <v>1469130430</v>
      </c>
      <c r="I80" s="169">
        <v>60726919.000001803</v>
      </c>
      <c r="J80" s="169">
        <v>1517927246.9147401</v>
      </c>
      <c r="K80" s="169">
        <v>44283355.125139996</v>
      </c>
      <c r="L80" s="169">
        <v>55473498.633775398</v>
      </c>
      <c r="M80" s="169">
        <v>0</v>
      </c>
      <c r="N80" s="169">
        <v>1.65989734756735</v>
      </c>
      <c r="O80" s="169">
        <v>0</v>
      </c>
      <c r="P80" s="169">
        <v>9174149.7475559302</v>
      </c>
      <c r="Q80" s="169">
        <v>0.44452868037432802</v>
      </c>
      <c r="R80" s="169">
        <v>3.30744520275673</v>
      </c>
      <c r="S80" s="169">
        <v>0</v>
      </c>
      <c r="T80" s="170">
        <v>38281.879250446204</v>
      </c>
      <c r="U80" s="169">
        <v>10.6937486709559</v>
      </c>
      <c r="V80" s="169">
        <v>4.1667720405477198</v>
      </c>
      <c r="W80" s="169">
        <v>0</v>
      </c>
      <c r="X80" s="169">
        <v>0</v>
      </c>
      <c r="Y80" s="169">
        <v>0</v>
      </c>
      <c r="Z80" s="169">
        <v>0</v>
      </c>
      <c r="AA80" s="169">
        <v>0</v>
      </c>
      <c r="AB80" s="169">
        <v>0</v>
      </c>
      <c r="AC80" s="169">
        <v>0</v>
      </c>
      <c r="AD80" s="169">
        <v>0</v>
      </c>
      <c r="AE80" s="169">
        <v>37687492.558109403</v>
      </c>
      <c r="AF80" s="169">
        <v>0</v>
      </c>
      <c r="AG80" s="169">
        <v>-3960460.4125918802</v>
      </c>
      <c r="AH80" s="169">
        <v>0</v>
      </c>
      <c r="AI80" s="169">
        <v>8881053.1129166</v>
      </c>
      <c r="AJ80" s="169">
        <v>-6814.5613587759999</v>
      </c>
      <c r="AK80" s="169">
        <v>991134.07613850699</v>
      </c>
      <c r="AL80" s="169">
        <v>0</v>
      </c>
      <c r="AM80" s="169">
        <v>3568128.2126964</v>
      </c>
      <c r="AN80" s="169">
        <v>-214376.306683242</v>
      </c>
      <c r="AO80" s="169">
        <v>-2968592.0439349199</v>
      </c>
      <c r="AP80" s="169">
        <v>0</v>
      </c>
      <c r="AQ80" s="169">
        <v>0</v>
      </c>
      <c r="AR80" s="169">
        <v>0</v>
      </c>
      <c r="AS80" s="168">
        <v>0</v>
      </c>
      <c r="AT80" s="163">
        <v>0</v>
      </c>
      <c r="AU80" s="168">
        <v>0</v>
      </c>
      <c r="AV80" s="163">
        <v>0</v>
      </c>
      <c r="AW80" s="168">
        <v>0</v>
      </c>
      <c r="AX80" s="163">
        <v>43977564.635292098</v>
      </c>
      <c r="AY80" s="3">
        <v>43921424.644674897</v>
      </c>
      <c r="AZ80">
        <v>16805494.355326802</v>
      </c>
      <c r="BA80" s="3">
        <v>0</v>
      </c>
      <c r="BB80">
        <v>60726919.000001803</v>
      </c>
      <c r="BC80" s="3"/>
      <c r="BF80" s="3"/>
      <c r="BH80" s="3"/>
      <c r="BJ80" s="3"/>
      <c r="BK80"/>
      <c r="BL80"/>
      <c r="BM80"/>
      <c r="BN80"/>
      <c r="BO80"/>
      <c r="BP80"/>
    </row>
    <row r="81" spans="1:68" x14ac:dyDescent="0.25">
      <c r="A81" t="str">
        <f t="shared" si="2"/>
        <v>1_1_2007</v>
      </c>
      <c r="B81">
        <v>1</v>
      </c>
      <c r="C81">
        <v>1</v>
      </c>
      <c r="D81" s="163">
        <v>2007</v>
      </c>
      <c r="E81" s="169">
        <v>1307613726.99999</v>
      </c>
      <c r="F81" s="169">
        <v>1638115735</v>
      </c>
      <c r="G81" s="169">
        <v>1469130430</v>
      </c>
      <c r="H81" s="169">
        <v>1495052844</v>
      </c>
      <c r="I81" s="169">
        <v>25922413.9999994</v>
      </c>
      <c r="J81" s="169">
        <v>1573671752.43451</v>
      </c>
      <c r="K81" s="169">
        <v>55744505.519772202</v>
      </c>
      <c r="L81" s="169">
        <v>59233535.894104697</v>
      </c>
      <c r="M81" s="169">
        <v>0</v>
      </c>
      <c r="N81" s="169">
        <v>1.6705105768762201</v>
      </c>
      <c r="O81" s="169">
        <v>0</v>
      </c>
      <c r="P81" s="169">
        <v>9238295.0831263307</v>
      </c>
      <c r="Q81" s="169">
        <v>0.43660698405144799</v>
      </c>
      <c r="R81" s="169">
        <v>3.4721448447248502</v>
      </c>
      <c r="S81" s="169">
        <v>0</v>
      </c>
      <c r="T81" s="170">
        <v>38811.654393435099</v>
      </c>
      <c r="U81" s="169">
        <v>10.5528566382356</v>
      </c>
      <c r="V81" s="169">
        <v>4.3817532843932803</v>
      </c>
      <c r="W81" s="169">
        <v>0</v>
      </c>
      <c r="X81" s="169">
        <v>0</v>
      </c>
      <c r="Y81" s="169">
        <v>0</v>
      </c>
      <c r="Z81" s="169">
        <v>0</v>
      </c>
      <c r="AA81" s="169">
        <v>0</v>
      </c>
      <c r="AB81" s="169">
        <v>0</v>
      </c>
      <c r="AC81" s="169">
        <v>0</v>
      </c>
      <c r="AD81" s="169">
        <v>0</v>
      </c>
      <c r="AE81" s="169">
        <v>66064089.450318202</v>
      </c>
      <c r="AF81" s="169">
        <v>0</v>
      </c>
      <c r="AG81" s="169">
        <v>-1540228.40302351</v>
      </c>
      <c r="AH81" s="169">
        <v>0</v>
      </c>
      <c r="AI81" s="169">
        <v>2549147.0897872499</v>
      </c>
      <c r="AJ81" s="169">
        <v>-4730725.2071333798</v>
      </c>
      <c r="AK81" s="169">
        <v>550607.85844434297</v>
      </c>
      <c r="AL81" s="169">
        <v>0</v>
      </c>
      <c r="AM81" s="169">
        <v>-1079761.0010670901</v>
      </c>
      <c r="AN81" s="169">
        <v>-424092.12649508403</v>
      </c>
      <c r="AO81" s="169">
        <v>-2480092.7418929799</v>
      </c>
      <c r="AP81" s="169">
        <v>0</v>
      </c>
      <c r="AQ81" s="169">
        <v>0</v>
      </c>
      <c r="AR81" s="169">
        <v>0</v>
      </c>
      <c r="AS81" s="168">
        <v>0</v>
      </c>
      <c r="AT81" s="163">
        <v>0</v>
      </c>
      <c r="AU81" s="168">
        <v>0</v>
      </c>
      <c r="AV81" s="163">
        <v>0</v>
      </c>
      <c r="AW81" s="168">
        <v>0</v>
      </c>
      <c r="AX81" s="163">
        <v>58908944.918937698</v>
      </c>
      <c r="AY81" s="3">
        <v>58434025.165912099</v>
      </c>
      <c r="AZ81">
        <v>-32511611.165912699</v>
      </c>
      <c r="BA81" s="3">
        <v>0</v>
      </c>
      <c r="BB81">
        <v>25922413.9999994</v>
      </c>
      <c r="BC81" s="3"/>
      <c r="BF81" s="3"/>
      <c r="BH81" s="3"/>
      <c r="BJ81" s="3"/>
      <c r="BK81"/>
      <c r="BL81"/>
      <c r="BM81"/>
      <c r="BN81"/>
      <c r="BO81"/>
      <c r="BP81"/>
    </row>
    <row r="82" spans="1:68" x14ac:dyDescent="0.25">
      <c r="A82" t="str">
        <f t="shared" si="2"/>
        <v>1_1_2008</v>
      </c>
      <c r="B82">
        <v>1</v>
      </c>
      <c r="C82">
        <v>1</v>
      </c>
      <c r="D82" s="163">
        <v>2008</v>
      </c>
      <c r="E82" s="169">
        <v>1307613726.99999</v>
      </c>
      <c r="F82" s="169">
        <v>1638115735</v>
      </c>
      <c r="G82" s="169">
        <v>1495052844</v>
      </c>
      <c r="H82" s="169">
        <v>1569203376</v>
      </c>
      <c r="I82" s="169">
        <v>74150532.000000596</v>
      </c>
      <c r="J82" s="169">
        <v>1599165345.6133001</v>
      </c>
      <c r="K82" s="169">
        <v>25493593.178792901</v>
      </c>
      <c r="L82" s="169">
        <v>60581042.589064397</v>
      </c>
      <c r="M82" s="169">
        <v>0</v>
      </c>
      <c r="N82" s="169">
        <v>1.72393728577326</v>
      </c>
      <c r="O82" s="169">
        <v>0</v>
      </c>
      <c r="P82" s="169">
        <v>9282061.6386980992</v>
      </c>
      <c r="Q82" s="169">
        <v>0.44021721953809001</v>
      </c>
      <c r="R82" s="169">
        <v>3.9052019498353698</v>
      </c>
      <c r="S82" s="169">
        <v>0</v>
      </c>
      <c r="T82" s="170">
        <v>38751.552879671501</v>
      </c>
      <c r="U82" s="169">
        <v>10.697540509767</v>
      </c>
      <c r="V82" s="169">
        <v>4.4775093495175504</v>
      </c>
      <c r="W82" s="169">
        <v>0</v>
      </c>
      <c r="X82" s="169">
        <v>0</v>
      </c>
      <c r="Y82" s="169">
        <v>0</v>
      </c>
      <c r="Z82" s="169">
        <v>0</v>
      </c>
      <c r="AA82" s="169">
        <v>0</v>
      </c>
      <c r="AB82" s="169">
        <v>0</v>
      </c>
      <c r="AC82" s="169">
        <v>0.18901792394536401</v>
      </c>
      <c r="AD82" s="169">
        <v>0</v>
      </c>
      <c r="AE82" s="169">
        <v>29421350.148887198</v>
      </c>
      <c r="AF82" s="169">
        <v>0</v>
      </c>
      <c r="AG82" s="169">
        <v>-6307101.8339285897</v>
      </c>
      <c r="AH82" s="169">
        <v>0</v>
      </c>
      <c r="AI82" s="169">
        <v>2158547.7493570698</v>
      </c>
      <c r="AJ82" s="169">
        <v>2087754.55820194</v>
      </c>
      <c r="AK82" s="169">
        <v>1387776.63881309</v>
      </c>
      <c r="AL82" s="169">
        <v>0</v>
      </c>
      <c r="AM82" s="169">
        <v>56725.201370735696</v>
      </c>
      <c r="AN82" s="169">
        <v>456080.51314619102</v>
      </c>
      <c r="AO82" s="169">
        <v>-1053044.22247981</v>
      </c>
      <c r="AP82" s="169">
        <v>0</v>
      </c>
      <c r="AQ82" s="169">
        <v>0</v>
      </c>
      <c r="AR82" s="169">
        <v>0</v>
      </c>
      <c r="AS82" s="168">
        <v>0</v>
      </c>
      <c r="AT82" s="163">
        <v>0</v>
      </c>
      <c r="AU82" s="168">
        <v>0</v>
      </c>
      <c r="AV82" s="163">
        <v>-3820357.7540009902</v>
      </c>
      <c r="AW82" s="168">
        <v>0</v>
      </c>
      <c r="AX82" s="163">
        <v>24387730.999366902</v>
      </c>
      <c r="AY82" s="3">
        <v>24135195.237329599</v>
      </c>
      <c r="AZ82">
        <v>50015336.762671001</v>
      </c>
      <c r="BA82" s="3">
        <v>0</v>
      </c>
      <c r="BB82">
        <v>74150532.000000596</v>
      </c>
      <c r="BC82" s="3"/>
      <c r="BF82" s="3"/>
      <c r="BH82" s="3"/>
      <c r="BJ82" s="3"/>
      <c r="BK82"/>
      <c r="BL82"/>
      <c r="BM82"/>
      <c r="BN82"/>
      <c r="BO82"/>
      <c r="BP82"/>
    </row>
    <row r="83" spans="1:68" x14ac:dyDescent="0.25">
      <c r="A83" t="str">
        <f t="shared" si="2"/>
        <v>1_1_2009</v>
      </c>
      <c r="B83">
        <v>1</v>
      </c>
      <c r="C83">
        <v>1</v>
      </c>
      <c r="D83" s="163">
        <v>2009</v>
      </c>
      <c r="E83" s="169">
        <v>1318962067.99999</v>
      </c>
      <c r="F83" s="169">
        <v>1652157743</v>
      </c>
      <c r="G83" s="169">
        <v>1569203376</v>
      </c>
      <c r="H83" s="169">
        <v>1550224962.99999</v>
      </c>
      <c r="I83" s="169">
        <v>-30326754.000001501</v>
      </c>
      <c r="J83" s="169">
        <v>1608818695.6140001</v>
      </c>
      <c r="K83" s="169">
        <v>-6658242.2470447598</v>
      </c>
      <c r="L83" s="169">
        <v>60094979.920444697</v>
      </c>
      <c r="M83" s="169">
        <v>0</v>
      </c>
      <c r="N83" s="169">
        <v>1.8300204332162899</v>
      </c>
      <c r="O83" s="169">
        <v>0</v>
      </c>
      <c r="P83" s="169">
        <v>9213955.7715363298</v>
      </c>
      <c r="Q83" s="169">
        <v>0.44168584296614399</v>
      </c>
      <c r="R83" s="169">
        <v>2.8468452607200301</v>
      </c>
      <c r="S83" s="169">
        <v>0</v>
      </c>
      <c r="T83" s="170">
        <v>37106.287685291798</v>
      </c>
      <c r="U83" s="169">
        <v>10.7946765710247</v>
      </c>
      <c r="V83" s="169">
        <v>4.6405117032524004</v>
      </c>
      <c r="W83" s="169">
        <v>0</v>
      </c>
      <c r="X83" s="169">
        <v>0</v>
      </c>
      <c r="Y83" s="169">
        <v>0</v>
      </c>
      <c r="Z83" s="169">
        <v>0</v>
      </c>
      <c r="AA83" s="169">
        <v>0</v>
      </c>
      <c r="AB83" s="169">
        <v>0</v>
      </c>
      <c r="AC83" s="169">
        <v>0.18739161496492701</v>
      </c>
      <c r="AD83" s="169">
        <v>0</v>
      </c>
      <c r="AE83" s="169">
        <v>7241499.7121534199</v>
      </c>
      <c r="AF83" s="169">
        <v>0</v>
      </c>
      <c r="AG83" s="169">
        <v>-13334230.6785313</v>
      </c>
      <c r="AH83" s="169">
        <v>0</v>
      </c>
      <c r="AI83" s="169">
        <v>-699280.73735835601</v>
      </c>
      <c r="AJ83" s="169">
        <v>785082.92513115704</v>
      </c>
      <c r="AK83" s="169">
        <v>-3829001.9580045301</v>
      </c>
      <c r="AL83" s="169">
        <v>0</v>
      </c>
      <c r="AM83" s="169">
        <v>3809807.8619613801</v>
      </c>
      <c r="AN83" s="169">
        <v>403652.49756305799</v>
      </c>
      <c r="AO83" s="169">
        <v>-2040670.30956084</v>
      </c>
      <c r="AP83" s="169">
        <v>0</v>
      </c>
      <c r="AQ83" s="169">
        <v>0</v>
      </c>
      <c r="AR83" s="169">
        <v>0</v>
      </c>
      <c r="AS83" s="168">
        <v>0</v>
      </c>
      <c r="AT83" s="163">
        <v>0</v>
      </c>
      <c r="AU83" s="168">
        <v>0</v>
      </c>
      <c r="AV83" s="163">
        <v>0</v>
      </c>
      <c r="AW83" s="168">
        <v>0</v>
      </c>
      <c r="AX83" s="163">
        <v>-7663140.6866460899</v>
      </c>
      <c r="AY83" s="3">
        <v>-7668646.7953239996</v>
      </c>
      <c r="AZ83">
        <v>-22658107.2046775</v>
      </c>
      <c r="BA83" s="3">
        <v>11348341</v>
      </c>
      <c r="BB83">
        <v>-18978413.000001501</v>
      </c>
      <c r="BC83" s="3"/>
      <c r="BF83" s="3"/>
      <c r="BH83" s="3"/>
      <c r="BJ83" s="3"/>
      <c r="BK83"/>
      <c r="BL83"/>
      <c r="BM83"/>
      <c r="BN83"/>
      <c r="BO83"/>
      <c r="BP83"/>
    </row>
    <row r="84" spans="1:68" x14ac:dyDescent="0.25">
      <c r="A84" t="str">
        <f t="shared" si="2"/>
        <v>1_1_2010</v>
      </c>
      <c r="B84">
        <v>1</v>
      </c>
      <c r="C84">
        <v>1</v>
      </c>
      <c r="D84" s="163">
        <v>2010</v>
      </c>
      <c r="E84" s="169">
        <v>1348461645.99999</v>
      </c>
      <c r="F84" s="169">
        <v>1684310471</v>
      </c>
      <c r="G84" s="169">
        <v>1550224962.99999</v>
      </c>
      <c r="H84" s="169">
        <v>1584263533</v>
      </c>
      <c r="I84" s="169">
        <v>4538992.00000061</v>
      </c>
      <c r="J84" s="169">
        <v>1650552951.1856501</v>
      </c>
      <c r="K84" s="169">
        <v>13446663.521883</v>
      </c>
      <c r="L84" s="169">
        <v>58921440.617594697</v>
      </c>
      <c r="M84" s="169">
        <v>0</v>
      </c>
      <c r="N84" s="169">
        <v>1.8402475882898399</v>
      </c>
      <c r="O84" s="169">
        <v>0</v>
      </c>
      <c r="P84" s="169">
        <v>9102911.0181594603</v>
      </c>
      <c r="Q84" s="169">
        <v>0.45513338431330602</v>
      </c>
      <c r="R84" s="169">
        <v>3.3032801750955398</v>
      </c>
      <c r="S84" s="169">
        <v>0</v>
      </c>
      <c r="T84" s="170">
        <v>36265.8085243354</v>
      </c>
      <c r="U84" s="169">
        <v>11.0848252453225</v>
      </c>
      <c r="V84" s="169">
        <v>4.8605585541437</v>
      </c>
      <c r="W84" s="169">
        <v>0</v>
      </c>
      <c r="X84" s="169">
        <v>0</v>
      </c>
      <c r="Y84" s="169">
        <v>0</v>
      </c>
      <c r="Z84" s="169">
        <v>0</v>
      </c>
      <c r="AA84" s="169">
        <v>0</v>
      </c>
      <c r="AB84" s="169">
        <v>0</v>
      </c>
      <c r="AC84" s="169">
        <v>0.196881693882452</v>
      </c>
      <c r="AD84" s="169">
        <v>0</v>
      </c>
      <c r="AE84" s="169">
        <v>-880456.99342997698</v>
      </c>
      <c r="AF84" s="169">
        <v>0</v>
      </c>
      <c r="AG84" s="169">
        <v>-327776.91181425902</v>
      </c>
      <c r="AH84" s="169">
        <v>0</v>
      </c>
      <c r="AI84" s="169">
        <v>935446.67178320803</v>
      </c>
      <c r="AJ84" s="169">
        <v>9355765.3748776</v>
      </c>
      <c r="AK84" s="169">
        <v>1744542.47349695</v>
      </c>
      <c r="AL84" s="169">
        <v>0</v>
      </c>
      <c r="AM84" s="169">
        <v>2077067.33616359</v>
      </c>
      <c r="AN84" s="169">
        <v>935720.36406306899</v>
      </c>
      <c r="AO84" s="169">
        <v>-2810941.8088898598</v>
      </c>
      <c r="AP84" s="169">
        <v>0</v>
      </c>
      <c r="AQ84" s="169">
        <v>0</v>
      </c>
      <c r="AR84" s="169">
        <v>0</v>
      </c>
      <c r="AS84" s="168">
        <v>0</v>
      </c>
      <c r="AT84" s="163">
        <v>0</v>
      </c>
      <c r="AU84" s="168">
        <v>0</v>
      </c>
      <c r="AV84" s="163">
        <v>-399082.88960120297</v>
      </c>
      <c r="AW84" s="168">
        <v>0</v>
      </c>
      <c r="AX84" s="163">
        <v>10630283.616649101</v>
      </c>
      <c r="AY84" s="3">
        <v>10142358.0030389</v>
      </c>
      <c r="AZ84">
        <v>-5603366.0030383701</v>
      </c>
      <c r="BA84" s="3">
        <v>29499578</v>
      </c>
      <c r="BB84">
        <v>34038570.000000603</v>
      </c>
      <c r="BC84" s="3"/>
      <c r="BF84" s="3"/>
      <c r="BH84" s="3"/>
      <c r="BJ84" s="3"/>
      <c r="BK84"/>
      <c r="BL84"/>
      <c r="BM84"/>
      <c r="BN84"/>
      <c r="BO84"/>
      <c r="BP84"/>
    </row>
    <row r="85" spans="1:68" x14ac:dyDescent="0.25">
      <c r="A85" t="str">
        <f t="shared" si="2"/>
        <v>1_1_2011</v>
      </c>
      <c r="B85">
        <v>1</v>
      </c>
      <c r="C85">
        <v>1</v>
      </c>
      <c r="D85" s="163">
        <v>2011</v>
      </c>
      <c r="E85" s="169">
        <v>1348461645.99999</v>
      </c>
      <c r="F85" s="169">
        <v>1684310471</v>
      </c>
      <c r="G85" s="169">
        <v>1584263533</v>
      </c>
      <c r="H85" s="169">
        <v>1649966415</v>
      </c>
      <c r="I85" s="169">
        <v>65702881.999999799</v>
      </c>
      <c r="J85" s="169">
        <v>1655160208.9567001</v>
      </c>
      <c r="K85" s="169">
        <v>4607257.7710528597</v>
      </c>
      <c r="L85" s="169">
        <v>59029313.630040102</v>
      </c>
      <c r="M85" s="169">
        <v>0</v>
      </c>
      <c r="N85" s="169">
        <v>1.85648633936772</v>
      </c>
      <c r="O85" s="169">
        <v>0</v>
      </c>
      <c r="P85" s="169">
        <v>9187108.4648355693</v>
      </c>
      <c r="Q85" s="169">
        <v>0.45042543885263497</v>
      </c>
      <c r="R85" s="169">
        <v>4.05484602852931</v>
      </c>
      <c r="S85" s="169">
        <v>0</v>
      </c>
      <c r="T85" s="170">
        <v>35665.449243729599</v>
      </c>
      <c r="U85" s="169">
        <v>11.381459884458501</v>
      </c>
      <c r="V85" s="169">
        <v>4.8247493441129699</v>
      </c>
      <c r="W85" s="169">
        <v>0</v>
      </c>
      <c r="X85" s="169">
        <v>0</v>
      </c>
      <c r="Y85" s="169">
        <v>0</v>
      </c>
      <c r="Z85" s="169">
        <v>0</v>
      </c>
      <c r="AA85" s="169">
        <v>0.121694376318953</v>
      </c>
      <c r="AB85" s="169">
        <v>0</v>
      </c>
      <c r="AC85" s="169">
        <v>0.361489874366067</v>
      </c>
      <c r="AD85" s="169">
        <v>0</v>
      </c>
      <c r="AE85" s="169">
        <v>5043573.3464545105</v>
      </c>
      <c r="AF85" s="169">
        <v>0</v>
      </c>
      <c r="AG85" s="169">
        <v>-1892141.16783343</v>
      </c>
      <c r="AH85" s="169">
        <v>0</v>
      </c>
      <c r="AI85" s="169">
        <v>3588438.6753518502</v>
      </c>
      <c r="AJ85" s="169">
        <v>-3049996.7113443199</v>
      </c>
      <c r="AK85" s="169">
        <v>2551385.1814814499</v>
      </c>
      <c r="AL85" s="169">
        <v>0</v>
      </c>
      <c r="AM85" s="169">
        <v>1459724.14123761</v>
      </c>
      <c r="AN85" s="169">
        <v>1000120.05349987</v>
      </c>
      <c r="AO85" s="169">
        <v>484503.14260673901</v>
      </c>
      <c r="AP85" s="169">
        <v>0</v>
      </c>
      <c r="AQ85" s="169">
        <v>0</v>
      </c>
      <c r="AR85" s="169">
        <v>0</v>
      </c>
      <c r="AS85" s="168">
        <v>0</v>
      </c>
      <c r="AT85" s="163">
        <v>-1113872.5711975</v>
      </c>
      <c r="AU85" s="168">
        <v>0</v>
      </c>
      <c r="AV85" s="163">
        <v>-3189856.6070306199</v>
      </c>
      <c r="AW85" s="168">
        <v>0</v>
      </c>
      <c r="AX85" s="163">
        <v>4881877.4832261596</v>
      </c>
      <c r="AY85" s="3">
        <v>4879199.6646352103</v>
      </c>
      <c r="AZ85">
        <v>60823682.335364699</v>
      </c>
      <c r="BA85" s="3">
        <v>0</v>
      </c>
      <c r="BB85">
        <v>65702881.999999799</v>
      </c>
      <c r="BC85" s="3"/>
      <c r="BF85" s="3"/>
      <c r="BH85" s="3"/>
      <c r="BJ85" s="3"/>
      <c r="BK85"/>
      <c r="BL85"/>
      <c r="BM85"/>
      <c r="BN85"/>
      <c r="BO85"/>
      <c r="BP85"/>
    </row>
    <row r="86" spans="1:68" x14ac:dyDescent="0.25">
      <c r="A86" t="str">
        <f t="shared" si="2"/>
        <v>1_1_2012</v>
      </c>
      <c r="B86">
        <v>1</v>
      </c>
      <c r="C86">
        <v>1</v>
      </c>
      <c r="D86" s="163">
        <v>2012</v>
      </c>
      <c r="E86" s="169">
        <v>1348461645.99999</v>
      </c>
      <c r="F86" s="169">
        <v>1684310471</v>
      </c>
      <c r="G86" s="169">
        <v>1649966415</v>
      </c>
      <c r="H86" s="169">
        <v>1684310471</v>
      </c>
      <c r="I86" s="169">
        <v>34344055.999999903</v>
      </c>
      <c r="J86" s="169">
        <v>1681261249.1603601</v>
      </c>
      <c r="K86" s="169">
        <v>26101040.203655999</v>
      </c>
      <c r="L86" s="169">
        <v>60620023.984365799</v>
      </c>
      <c r="M86" s="169">
        <v>0</v>
      </c>
      <c r="N86" s="169">
        <v>1.8698545848518999</v>
      </c>
      <c r="O86" s="169">
        <v>0</v>
      </c>
      <c r="P86" s="169">
        <v>9293102.7426205203</v>
      </c>
      <c r="Q86" s="169">
        <v>0.44631449946228402</v>
      </c>
      <c r="R86" s="169">
        <v>4.08321637315274</v>
      </c>
      <c r="S86" s="169">
        <v>0</v>
      </c>
      <c r="T86" s="170">
        <v>35327.404692929696</v>
      </c>
      <c r="U86" s="169">
        <v>11.2691753249984</v>
      </c>
      <c r="V86" s="169">
        <v>4.8815823185081504</v>
      </c>
      <c r="W86" s="169">
        <v>0</v>
      </c>
      <c r="X86" s="169">
        <v>0</v>
      </c>
      <c r="Y86" s="169">
        <v>0</v>
      </c>
      <c r="Z86" s="169">
        <v>0</v>
      </c>
      <c r="AA86" s="169">
        <v>0.617326143067772</v>
      </c>
      <c r="AB86" s="169">
        <v>0</v>
      </c>
      <c r="AC86" s="169">
        <v>0.367197034835056</v>
      </c>
      <c r="AD86" s="169">
        <v>0</v>
      </c>
      <c r="AE86" s="169">
        <v>32714634.128830101</v>
      </c>
      <c r="AF86" s="169">
        <v>0</v>
      </c>
      <c r="AG86" s="169">
        <v>-1161053.9267279401</v>
      </c>
      <c r="AH86" s="169">
        <v>0</v>
      </c>
      <c r="AI86" s="169">
        <v>4551993.4586880598</v>
      </c>
      <c r="AJ86" s="169">
        <v>-2759271.96891155</v>
      </c>
      <c r="AK86" s="169">
        <v>95607.730205214102</v>
      </c>
      <c r="AL86" s="169">
        <v>0</v>
      </c>
      <c r="AM86" s="169">
        <v>826534.26027085097</v>
      </c>
      <c r="AN86" s="169">
        <v>-394506.21531191102</v>
      </c>
      <c r="AO86" s="169">
        <v>-775367.22434074106</v>
      </c>
      <c r="AP86" s="169">
        <v>0</v>
      </c>
      <c r="AQ86" s="169">
        <v>0</v>
      </c>
      <c r="AR86" s="169">
        <v>0</v>
      </c>
      <c r="AS86" s="168">
        <v>0</v>
      </c>
      <c r="AT86" s="163">
        <v>-4813376.0121569699</v>
      </c>
      <c r="AU86" s="168">
        <v>0</v>
      </c>
      <c r="AV86" s="163">
        <v>-144993.27442300299</v>
      </c>
      <c r="AW86" s="168">
        <v>0</v>
      </c>
      <c r="AX86" s="163">
        <v>28140200.9561221</v>
      </c>
      <c r="AY86" s="3">
        <v>28140043.7662724</v>
      </c>
      <c r="AZ86">
        <v>6204012.23372743</v>
      </c>
      <c r="BA86" s="3">
        <v>0</v>
      </c>
      <c r="BB86">
        <v>34344055.999999903</v>
      </c>
      <c r="BC86" s="3"/>
      <c r="BF86" s="3"/>
      <c r="BH86" s="3"/>
      <c r="BJ86" s="3"/>
      <c r="BK86"/>
      <c r="BL86"/>
      <c r="BM86"/>
      <c r="BN86"/>
      <c r="BO86"/>
      <c r="BP86"/>
    </row>
    <row r="87" spans="1:68" x14ac:dyDescent="0.25">
      <c r="A87" t="str">
        <f t="shared" si="2"/>
        <v>1_1_2013</v>
      </c>
      <c r="B87">
        <v>1</v>
      </c>
      <c r="C87">
        <v>1</v>
      </c>
      <c r="D87" s="163">
        <v>2013</v>
      </c>
      <c r="E87" s="169">
        <v>1348461645.99999</v>
      </c>
      <c r="F87" s="169">
        <v>1684310471</v>
      </c>
      <c r="G87" s="169">
        <v>1684310471</v>
      </c>
      <c r="H87" s="169">
        <v>1692923428</v>
      </c>
      <c r="I87" s="169">
        <v>8612957.0000004098</v>
      </c>
      <c r="J87" s="169">
        <v>1689512460.3896799</v>
      </c>
      <c r="K87" s="169">
        <v>8251211.2293188497</v>
      </c>
      <c r="L87" s="169">
        <v>61912327.9651917</v>
      </c>
      <c r="M87" s="169">
        <v>0</v>
      </c>
      <c r="N87" s="169">
        <v>2.0023978015123198</v>
      </c>
      <c r="O87" s="169">
        <v>0</v>
      </c>
      <c r="P87" s="169">
        <v>9387755.4966509305</v>
      </c>
      <c r="Q87" s="169">
        <v>0.44664992778050999</v>
      </c>
      <c r="R87" s="169">
        <v>3.9249606180582401</v>
      </c>
      <c r="S87" s="169">
        <v>0</v>
      </c>
      <c r="T87" s="170">
        <v>35621.551276388702</v>
      </c>
      <c r="U87" s="169">
        <v>10.9305916687006</v>
      </c>
      <c r="V87" s="169">
        <v>4.8838862169610398</v>
      </c>
      <c r="W87" s="169">
        <v>0</v>
      </c>
      <c r="X87" s="169">
        <v>0</v>
      </c>
      <c r="Y87" s="169">
        <v>0</v>
      </c>
      <c r="Z87" s="169">
        <v>0</v>
      </c>
      <c r="AA87" s="169">
        <v>1.54039834070297</v>
      </c>
      <c r="AB87" s="169">
        <v>0</v>
      </c>
      <c r="AC87" s="169">
        <v>0.367197034835056</v>
      </c>
      <c r="AD87" s="169">
        <v>0</v>
      </c>
      <c r="AE87" s="169">
        <v>30541014.565476701</v>
      </c>
      <c r="AF87" s="169">
        <v>0</v>
      </c>
      <c r="AG87" s="169">
        <v>-14509252.436163699</v>
      </c>
      <c r="AH87" s="169">
        <v>0</v>
      </c>
      <c r="AI87" s="169">
        <v>4124324.9296190999</v>
      </c>
      <c r="AJ87" s="169">
        <v>188517.99738237599</v>
      </c>
      <c r="AK87" s="169">
        <v>-538936.32811471296</v>
      </c>
      <c r="AL87" s="169">
        <v>0</v>
      </c>
      <c r="AM87" s="169">
        <v>-798935.67675394705</v>
      </c>
      <c r="AN87" s="169">
        <v>-1188297.91947809</v>
      </c>
      <c r="AO87" s="169">
        <v>-38398.703565711097</v>
      </c>
      <c r="AP87" s="169">
        <v>0</v>
      </c>
      <c r="AQ87" s="169">
        <v>0</v>
      </c>
      <c r="AR87" s="169">
        <v>0</v>
      </c>
      <c r="AS87" s="168">
        <v>0</v>
      </c>
      <c r="AT87" s="163">
        <v>-9242137.4341016691</v>
      </c>
      <c r="AU87" s="168">
        <v>0</v>
      </c>
      <c r="AV87" s="163">
        <v>0</v>
      </c>
      <c r="AW87" s="168">
        <v>0</v>
      </c>
      <c r="AX87" s="163">
        <v>8537898.9943003897</v>
      </c>
      <c r="AY87" s="3">
        <v>8257298.9317928003</v>
      </c>
      <c r="AZ87">
        <v>355658.06820761203</v>
      </c>
      <c r="BA87" s="3">
        <v>0</v>
      </c>
      <c r="BB87">
        <v>8612957.0000004098</v>
      </c>
      <c r="BC87" s="3"/>
      <c r="BF87" s="3"/>
      <c r="BH87" s="3"/>
      <c r="BJ87" s="3"/>
      <c r="BK87"/>
      <c r="BL87"/>
      <c r="BM87"/>
      <c r="BN87"/>
      <c r="BO87"/>
      <c r="BP87"/>
    </row>
    <row r="88" spans="1:68" x14ac:dyDescent="0.25">
      <c r="A88" t="str">
        <f t="shared" si="2"/>
        <v>1_1_2014</v>
      </c>
      <c r="B88">
        <v>1</v>
      </c>
      <c r="C88">
        <v>1</v>
      </c>
      <c r="D88" s="163">
        <v>2014</v>
      </c>
      <c r="E88" s="169">
        <v>1348461645.99999</v>
      </c>
      <c r="F88" s="169">
        <v>1684310471</v>
      </c>
      <c r="G88" s="169">
        <v>1692923428</v>
      </c>
      <c r="H88" s="169">
        <v>1741056553</v>
      </c>
      <c r="I88" s="169">
        <v>48133124.999999397</v>
      </c>
      <c r="J88" s="169">
        <v>1718880026.55461</v>
      </c>
      <c r="K88" s="169">
        <v>29367566.164933201</v>
      </c>
      <c r="L88" s="169">
        <v>63808073.878680401</v>
      </c>
      <c r="M88" s="169">
        <v>0</v>
      </c>
      <c r="N88" s="169">
        <v>1.97437898713241</v>
      </c>
      <c r="O88" s="169">
        <v>0</v>
      </c>
      <c r="P88" s="169">
        <v>9499424.7345857695</v>
      </c>
      <c r="Q88" s="169">
        <v>0.44625592959895699</v>
      </c>
      <c r="R88" s="169">
        <v>3.7144731767193302</v>
      </c>
      <c r="S88" s="169">
        <v>0</v>
      </c>
      <c r="T88" s="170">
        <v>35751.001409943201</v>
      </c>
      <c r="U88" s="169">
        <v>10.899748533767299</v>
      </c>
      <c r="V88" s="169">
        <v>5.1363096295287498</v>
      </c>
      <c r="W88" s="169">
        <v>0</v>
      </c>
      <c r="X88" s="169">
        <v>0</v>
      </c>
      <c r="Y88" s="169">
        <v>0</v>
      </c>
      <c r="Z88" s="169">
        <v>0</v>
      </c>
      <c r="AA88" s="169">
        <v>2.4930767871465198</v>
      </c>
      <c r="AB88" s="169">
        <v>0</v>
      </c>
      <c r="AC88" s="169">
        <v>0.59594222452211998</v>
      </c>
      <c r="AD88" s="169">
        <v>0</v>
      </c>
      <c r="AE88" s="169">
        <v>41923774.255630501</v>
      </c>
      <c r="AF88" s="169">
        <v>0</v>
      </c>
      <c r="AG88" s="169">
        <v>2602002.20004154</v>
      </c>
      <c r="AH88" s="169">
        <v>0</v>
      </c>
      <c r="AI88" s="169">
        <v>4866754.9732684204</v>
      </c>
      <c r="AJ88" s="169">
        <v>-255939.704596767</v>
      </c>
      <c r="AK88" s="169">
        <v>-740046.30842344998</v>
      </c>
      <c r="AL88" s="169">
        <v>0</v>
      </c>
      <c r="AM88" s="169">
        <v>-484359.04347572499</v>
      </c>
      <c r="AN88" s="169">
        <v>-134952.06703636801</v>
      </c>
      <c r="AO88" s="169">
        <v>-3220770.42547685</v>
      </c>
      <c r="AP88" s="169">
        <v>0</v>
      </c>
      <c r="AQ88" s="169">
        <v>0</v>
      </c>
      <c r="AR88" s="169">
        <v>0</v>
      </c>
      <c r="AS88" s="168">
        <v>0</v>
      </c>
      <c r="AT88" s="163">
        <v>-9608478.5575530697</v>
      </c>
      <c r="AU88" s="168">
        <v>0</v>
      </c>
      <c r="AV88" s="163">
        <v>-5430281.3129724599</v>
      </c>
      <c r="AW88" s="168">
        <v>0</v>
      </c>
      <c r="AX88" s="163">
        <v>29517704.009405799</v>
      </c>
      <c r="AY88" s="3">
        <v>29505138.866660099</v>
      </c>
      <c r="AZ88">
        <v>18627986.133339301</v>
      </c>
      <c r="BA88" s="3">
        <v>0</v>
      </c>
      <c r="BB88">
        <v>48133124.999999397</v>
      </c>
      <c r="BC88" s="3"/>
      <c r="BF88" s="3"/>
      <c r="BH88" s="3"/>
      <c r="BJ88" s="3"/>
      <c r="BK88"/>
      <c r="BL88"/>
      <c r="BM88"/>
      <c r="BN88"/>
      <c r="BO88"/>
      <c r="BP88"/>
    </row>
    <row r="89" spans="1:68" x14ac:dyDescent="0.25">
      <c r="A89" t="str">
        <f t="shared" si="2"/>
        <v>1_1_2015</v>
      </c>
      <c r="B89">
        <v>1</v>
      </c>
      <c r="C89">
        <v>1</v>
      </c>
      <c r="D89" s="163">
        <v>2015</v>
      </c>
      <c r="E89" s="169">
        <v>1348461645.99999</v>
      </c>
      <c r="F89" s="169">
        <v>1684310471</v>
      </c>
      <c r="G89" s="169">
        <v>1741056553</v>
      </c>
      <c r="H89" s="169">
        <v>1722971063.99999</v>
      </c>
      <c r="I89" s="169">
        <v>-18085489.000000302</v>
      </c>
      <c r="J89" s="169">
        <v>1685744653.2528901</v>
      </c>
      <c r="K89" s="169">
        <v>-33135373.3017198</v>
      </c>
      <c r="L89" s="169">
        <v>64475637.401056699</v>
      </c>
      <c r="M89" s="169">
        <v>0</v>
      </c>
      <c r="N89" s="169">
        <v>2.1168833723129099</v>
      </c>
      <c r="O89" s="169">
        <v>0</v>
      </c>
      <c r="P89" s="169">
        <v>9597316.0393252391</v>
      </c>
      <c r="Q89" s="169">
        <v>0.44720697187630298</v>
      </c>
      <c r="R89" s="169">
        <v>2.73275402862396</v>
      </c>
      <c r="S89" s="169">
        <v>0</v>
      </c>
      <c r="T89" s="170">
        <v>36768.102004864297</v>
      </c>
      <c r="U89" s="169">
        <v>10.9063403568839</v>
      </c>
      <c r="V89" s="169">
        <v>5.1597966592073101</v>
      </c>
      <c r="W89" s="169">
        <v>9.1646074151670906E-2</v>
      </c>
      <c r="X89" s="169">
        <v>0</v>
      </c>
      <c r="Y89" s="169">
        <v>0</v>
      </c>
      <c r="Z89" s="169">
        <v>0</v>
      </c>
      <c r="AA89" s="169">
        <v>3.4930767871465198</v>
      </c>
      <c r="AB89" s="169">
        <v>0</v>
      </c>
      <c r="AC89" s="169">
        <v>0.90019945142733404</v>
      </c>
      <c r="AD89" s="169">
        <v>0</v>
      </c>
      <c r="AE89" s="169">
        <v>21011379.4801705</v>
      </c>
      <c r="AF89" s="169">
        <v>0</v>
      </c>
      <c r="AG89" s="169">
        <v>-14121643.470843701</v>
      </c>
      <c r="AH89" s="169">
        <v>0</v>
      </c>
      <c r="AI89" s="169">
        <v>4507151.8188679405</v>
      </c>
      <c r="AJ89" s="169">
        <v>586245.61522187199</v>
      </c>
      <c r="AK89" s="169">
        <v>-4022712.5383723001</v>
      </c>
      <c r="AL89" s="169">
        <v>0</v>
      </c>
      <c r="AM89" s="169">
        <v>-2804594.73259881</v>
      </c>
      <c r="AN89" s="169">
        <v>-44891.537718913598</v>
      </c>
      <c r="AO89" s="169">
        <v>-424250.75585926499</v>
      </c>
      <c r="AP89" s="169">
        <v>-20681951.626063298</v>
      </c>
      <c r="AQ89" s="169">
        <v>0</v>
      </c>
      <c r="AR89" s="169">
        <v>0</v>
      </c>
      <c r="AS89" s="168">
        <v>0</v>
      </c>
      <c r="AT89" s="163">
        <v>-10492559.121199301</v>
      </c>
      <c r="AU89" s="168">
        <v>0</v>
      </c>
      <c r="AV89" s="163">
        <v>-6950482.9805716397</v>
      </c>
      <c r="AW89" s="168">
        <v>0</v>
      </c>
      <c r="AX89" s="163">
        <v>-33438309.848967001</v>
      </c>
      <c r="AY89" s="3">
        <v>-33322630.727964099</v>
      </c>
      <c r="AZ89">
        <v>15237141.727963701</v>
      </c>
      <c r="BA89" s="3">
        <v>0</v>
      </c>
      <c r="BB89">
        <v>-18085489.000000302</v>
      </c>
      <c r="BC89" s="3"/>
      <c r="BF89" s="3"/>
      <c r="BH89" s="3"/>
      <c r="BJ89" s="3"/>
      <c r="BK89"/>
      <c r="BL89"/>
      <c r="BM89"/>
      <c r="BN89"/>
      <c r="BO89"/>
      <c r="BP89"/>
    </row>
    <row r="90" spans="1:68" x14ac:dyDescent="0.25">
      <c r="A90" t="str">
        <f t="shared" si="2"/>
        <v>1_1_2016</v>
      </c>
      <c r="B90">
        <v>1</v>
      </c>
      <c r="C90">
        <v>1</v>
      </c>
      <c r="D90" s="163">
        <v>2016</v>
      </c>
      <c r="E90" s="169">
        <v>1348461645.99999</v>
      </c>
      <c r="F90" s="169">
        <v>1684310471</v>
      </c>
      <c r="G90" s="169">
        <v>1722971063.99999</v>
      </c>
      <c r="H90" s="169">
        <v>1698078949.99999</v>
      </c>
      <c r="I90" s="169">
        <v>-24892114.0000007</v>
      </c>
      <c r="J90" s="169">
        <v>1669596995.6301999</v>
      </c>
      <c r="K90" s="169">
        <v>-16147657.6226929</v>
      </c>
      <c r="L90" s="169">
        <v>64972951.721614502</v>
      </c>
      <c r="M90" s="169">
        <v>0</v>
      </c>
      <c r="N90" s="169">
        <v>2.1667661301475198</v>
      </c>
      <c r="O90" s="169">
        <v>0</v>
      </c>
      <c r="P90" s="169">
        <v>9670646.8315011896</v>
      </c>
      <c r="Q90" s="169">
        <v>0.44695859518805098</v>
      </c>
      <c r="R90" s="169">
        <v>2.4309537042598199</v>
      </c>
      <c r="S90" s="169">
        <v>0</v>
      </c>
      <c r="T90" s="170">
        <v>37585.313674696801</v>
      </c>
      <c r="U90" s="169">
        <v>10.821973808181999</v>
      </c>
      <c r="V90" s="169">
        <v>5.6674323375601503</v>
      </c>
      <c r="W90" s="169">
        <v>0.18329214830334101</v>
      </c>
      <c r="X90" s="169">
        <v>0</v>
      </c>
      <c r="Y90" s="169">
        <v>0</v>
      </c>
      <c r="Z90" s="169">
        <v>0</v>
      </c>
      <c r="AA90" s="169">
        <v>4.4930767871465198</v>
      </c>
      <c r="AB90" s="169">
        <v>0</v>
      </c>
      <c r="AC90" s="169">
        <v>0.99489204826816402</v>
      </c>
      <c r="AD90" s="169">
        <v>0</v>
      </c>
      <c r="AE90" s="169">
        <v>26730824.288447</v>
      </c>
      <c r="AF90" s="169">
        <v>0</v>
      </c>
      <c r="AG90" s="169">
        <v>-4367632.52679927</v>
      </c>
      <c r="AH90" s="169">
        <v>0</v>
      </c>
      <c r="AI90" s="169">
        <v>3395303.2580730398</v>
      </c>
      <c r="AJ90" s="169">
        <v>-158576.640595184</v>
      </c>
      <c r="AK90" s="169">
        <v>-1473450.4183228</v>
      </c>
      <c r="AL90" s="169">
        <v>0</v>
      </c>
      <c r="AM90" s="169">
        <v>-2046674.9193861999</v>
      </c>
      <c r="AN90" s="169">
        <v>-362222.92736531299</v>
      </c>
      <c r="AO90" s="169">
        <v>-6725318.3252270296</v>
      </c>
      <c r="AP90" s="169">
        <v>-19881114.807899501</v>
      </c>
      <c r="AQ90" s="169">
        <v>0</v>
      </c>
      <c r="AR90" s="169">
        <v>0</v>
      </c>
      <c r="AS90" s="168">
        <v>0</v>
      </c>
      <c r="AT90" s="163">
        <v>-10383566.071983701</v>
      </c>
      <c r="AU90" s="168">
        <v>0</v>
      </c>
      <c r="AV90" s="163">
        <v>-2504301.5421371502</v>
      </c>
      <c r="AW90" s="168">
        <v>0</v>
      </c>
      <c r="AX90" s="163">
        <v>-17776730.633196101</v>
      </c>
      <c r="AY90" s="3">
        <v>-17199424.372113999</v>
      </c>
      <c r="AZ90">
        <v>-7692689.62788672</v>
      </c>
      <c r="BA90" s="3">
        <v>0</v>
      </c>
      <c r="BB90">
        <v>-24892114.0000007</v>
      </c>
      <c r="BC90" s="3"/>
      <c r="BF90" s="3"/>
      <c r="BH90" s="3"/>
      <c r="BJ90" s="3"/>
      <c r="BK90"/>
      <c r="BL90"/>
      <c r="BM90"/>
      <c r="BN90"/>
      <c r="BO90"/>
      <c r="BP90"/>
    </row>
    <row r="91" spans="1:68" x14ac:dyDescent="0.25">
      <c r="A91" t="str">
        <f t="shared" si="2"/>
        <v>1_1_2017</v>
      </c>
      <c r="B91">
        <v>1</v>
      </c>
      <c r="C91">
        <v>1</v>
      </c>
      <c r="D91" s="163">
        <v>2017</v>
      </c>
      <c r="E91" s="169">
        <v>1348461645.99999</v>
      </c>
      <c r="F91" s="169">
        <v>1684310471</v>
      </c>
      <c r="G91" s="169">
        <v>1698078949.99999</v>
      </c>
      <c r="H91" s="169">
        <v>1666633098</v>
      </c>
      <c r="I91" s="169">
        <v>-31445851.999998201</v>
      </c>
      <c r="J91" s="169">
        <v>1695281925.3945301</v>
      </c>
      <c r="K91" s="169">
        <v>25684929.764330499</v>
      </c>
      <c r="L91" s="169">
        <v>66908995.533109598</v>
      </c>
      <c r="M91" s="169">
        <v>0</v>
      </c>
      <c r="N91" s="169">
        <v>2.1247639014318298</v>
      </c>
      <c r="O91" s="169">
        <v>0</v>
      </c>
      <c r="P91" s="169">
        <v>9766946.3240716998</v>
      </c>
      <c r="Q91" s="169">
        <v>0.44589046285177097</v>
      </c>
      <c r="R91" s="169">
        <v>2.6448248546655302</v>
      </c>
      <c r="S91" s="169">
        <v>0</v>
      </c>
      <c r="T91" s="170">
        <v>38434.438182861901</v>
      </c>
      <c r="U91" s="169">
        <v>10.630065689936499</v>
      </c>
      <c r="V91" s="169">
        <v>5.8191674142728997</v>
      </c>
      <c r="W91" s="169">
        <v>0.18329214830334101</v>
      </c>
      <c r="X91" s="169">
        <v>0</v>
      </c>
      <c r="Y91" s="169">
        <v>0</v>
      </c>
      <c r="Z91" s="169">
        <v>0</v>
      </c>
      <c r="AA91" s="169">
        <v>5.4930767871465198</v>
      </c>
      <c r="AB91" s="169">
        <v>0</v>
      </c>
      <c r="AC91" s="169">
        <v>0.99489204826816402</v>
      </c>
      <c r="AD91" s="169">
        <v>0</v>
      </c>
      <c r="AE91" s="169">
        <v>34080705.2481369</v>
      </c>
      <c r="AF91" s="169">
        <v>0</v>
      </c>
      <c r="AG91" s="169">
        <v>3431129.1497822902</v>
      </c>
      <c r="AH91" s="169">
        <v>0</v>
      </c>
      <c r="AI91" s="169">
        <v>4154294.7106728898</v>
      </c>
      <c r="AJ91" s="169">
        <v>-787730.33509433898</v>
      </c>
      <c r="AK91" s="169">
        <v>1031560.5404602</v>
      </c>
      <c r="AL91" s="169">
        <v>0</v>
      </c>
      <c r="AM91" s="169">
        <v>-2071064.6591245499</v>
      </c>
      <c r="AN91" s="169">
        <v>-600600.95223092602</v>
      </c>
      <c r="AO91" s="169">
        <v>-1991711.4913796401</v>
      </c>
      <c r="AP91" s="169">
        <v>0</v>
      </c>
      <c r="AQ91" s="169">
        <v>0</v>
      </c>
      <c r="AR91" s="169">
        <v>0</v>
      </c>
      <c r="AS91" s="168">
        <v>0</v>
      </c>
      <c r="AT91" s="163">
        <v>-10233552.577392399</v>
      </c>
      <c r="AU91" s="168">
        <v>0</v>
      </c>
      <c r="AV91" s="163">
        <v>0</v>
      </c>
      <c r="AW91" s="168">
        <v>0</v>
      </c>
      <c r="AX91" s="163">
        <v>27013029.633830398</v>
      </c>
      <c r="AY91" s="3">
        <v>26863577.453865599</v>
      </c>
      <c r="AZ91">
        <v>-58309429.453863896</v>
      </c>
      <c r="BA91" s="3">
        <v>0</v>
      </c>
      <c r="BB91">
        <v>-31445851.999998201</v>
      </c>
      <c r="BC91" s="3"/>
      <c r="BF91" s="3"/>
      <c r="BH91" s="3"/>
      <c r="BJ91" s="3"/>
      <c r="BK91"/>
      <c r="BL91"/>
      <c r="BM91"/>
      <c r="BN91"/>
      <c r="BO91"/>
      <c r="BP91"/>
    </row>
    <row r="92" spans="1:68" x14ac:dyDescent="0.25">
      <c r="A92" t="str">
        <f t="shared" si="2"/>
        <v>1_1_2018</v>
      </c>
      <c r="B92">
        <v>1</v>
      </c>
      <c r="C92">
        <v>1</v>
      </c>
      <c r="D92" s="163">
        <v>2018</v>
      </c>
      <c r="E92" s="169">
        <v>1348461645.99999</v>
      </c>
      <c r="F92" s="169">
        <v>1684310471</v>
      </c>
      <c r="G92" s="169">
        <v>1666633098</v>
      </c>
      <c r="H92" s="169">
        <v>1636184632.99999</v>
      </c>
      <c r="I92" s="169">
        <v>-30448465.0000006</v>
      </c>
      <c r="J92" s="169">
        <v>1688095992.17805</v>
      </c>
      <c r="K92" s="169">
        <v>-7185933.2164803399</v>
      </c>
      <c r="L92" s="169">
        <v>67730287.340106294</v>
      </c>
      <c r="M92" s="169">
        <v>0</v>
      </c>
      <c r="N92" s="169">
        <v>2.1117986924347298</v>
      </c>
      <c r="O92" s="169">
        <v>0</v>
      </c>
      <c r="P92" s="169">
        <v>9850048.8443497792</v>
      </c>
      <c r="Q92" s="169">
        <v>0.44665465359601803</v>
      </c>
      <c r="R92" s="169">
        <v>2.9166976773397901</v>
      </c>
      <c r="S92" s="169">
        <v>0</v>
      </c>
      <c r="T92" s="170">
        <v>39371.947471350803</v>
      </c>
      <c r="U92" s="169">
        <v>10.470464082965799</v>
      </c>
      <c r="V92" s="169">
        <v>6.0598776413956603</v>
      </c>
      <c r="W92" s="169">
        <v>9.1646074151670906E-2</v>
      </c>
      <c r="X92" s="169">
        <v>0</v>
      </c>
      <c r="Y92" s="169">
        <v>0</v>
      </c>
      <c r="Z92" s="169">
        <v>0</v>
      </c>
      <c r="AA92" s="169">
        <v>6.4930767871465296</v>
      </c>
      <c r="AB92" s="169">
        <v>0</v>
      </c>
      <c r="AC92" s="169">
        <v>1</v>
      </c>
      <c r="AD92" s="169">
        <v>0.64134854155132504</v>
      </c>
      <c r="AE92" s="169">
        <v>12747238.3109334</v>
      </c>
      <c r="AF92" s="169">
        <v>0</v>
      </c>
      <c r="AG92" s="169">
        <v>784171.212749645</v>
      </c>
      <c r="AH92" s="169">
        <v>0</v>
      </c>
      <c r="AI92" s="169">
        <v>3625014.4738257402</v>
      </c>
      <c r="AJ92" s="169">
        <v>548217.43131257698</v>
      </c>
      <c r="AK92" s="169">
        <v>1232814.12524776</v>
      </c>
      <c r="AL92" s="169">
        <v>0</v>
      </c>
      <c r="AM92" s="169">
        <v>-2186936.6442781999</v>
      </c>
      <c r="AN92" s="169">
        <v>-514509.15406877099</v>
      </c>
      <c r="AO92" s="169">
        <v>-3094521.15462384</v>
      </c>
      <c r="AP92" s="169">
        <v>19170336.816174801</v>
      </c>
      <c r="AQ92" s="169">
        <v>0</v>
      </c>
      <c r="AR92" s="169">
        <v>0</v>
      </c>
      <c r="AS92" s="168">
        <v>0</v>
      </c>
      <c r="AT92" s="163">
        <v>-10044042.6728129</v>
      </c>
      <c r="AU92" s="168">
        <v>0</v>
      </c>
      <c r="AV92" s="163">
        <v>-116344.273357161</v>
      </c>
      <c r="AW92" s="168">
        <v>-28576785.652113698</v>
      </c>
      <c r="AX92" s="163">
        <v>-6425347.1810106598</v>
      </c>
      <c r="AY92" s="3">
        <v>-6529546.3095175503</v>
      </c>
      <c r="AZ92">
        <v>-23918918.690483101</v>
      </c>
      <c r="BA92" s="3">
        <v>0</v>
      </c>
      <c r="BB92">
        <v>-30448465.0000006</v>
      </c>
      <c r="BC92" s="3"/>
      <c r="BF92" s="3"/>
      <c r="BH92" s="3"/>
      <c r="BJ92" s="3"/>
      <c r="BK92"/>
      <c r="BL92"/>
      <c r="BM92"/>
      <c r="BN92"/>
      <c r="BO92"/>
      <c r="BP92"/>
    </row>
    <row r="93" spans="1:68" x14ac:dyDescent="0.25">
      <c r="A93" t="str">
        <f t="shared" si="2"/>
        <v>1_2_2002</v>
      </c>
      <c r="B93">
        <v>1</v>
      </c>
      <c r="C93">
        <v>2</v>
      </c>
      <c r="D93" s="163">
        <v>2002</v>
      </c>
      <c r="E93" s="169">
        <v>47103514.999999903</v>
      </c>
      <c r="F93" s="169">
        <v>65733970</v>
      </c>
      <c r="G93" s="169">
        <v>0</v>
      </c>
      <c r="H93" s="169">
        <v>47103514.999999903</v>
      </c>
      <c r="I93" s="169">
        <v>0</v>
      </c>
      <c r="J93" s="169">
        <v>45656230.287843198</v>
      </c>
      <c r="K93" s="169">
        <v>0</v>
      </c>
      <c r="L93" s="169">
        <v>0</v>
      </c>
      <c r="M93" s="169">
        <v>2988066.6864974699</v>
      </c>
      <c r="N93" s="169">
        <v>0</v>
      </c>
      <c r="O93" s="169">
        <v>1.22446132506114</v>
      </c>
      <c r="P93" s="169">
        <v>2748238.4134659702</v>
      </c>
      <c r="Q93" s="169">
        <v>0.38666408222786403</v>
      </c>
      <c r="R93" s="169">
        <v>0</v>
      </c>
      <c r="S93" s="169">
        <v>1.95863721745606</v>
      </c>
      <c r="T93" s="170">
        <v>35513.769785103097</v>
      </c>
      <c r="U93" s="169">
        <v>7.6754355225931601</v>
      </c>
      <c r="V93" s="169">
        <v>3.5501668442365699</v>
      </c>
      <c r="W93" s="169">
        <v>0</v>
      </c>
      <c r="X93" s="169">
        <v>0</v>
      </c>
      <c r="Y93" s="169">
        <v>0</v>
      </c>
      <c r="Z93" s="169">
        <v>0</v>
      </c>
      <c r="AA93" s="169">
        <v>0</v>
      </c>
      <c r="AB93" s="169">
        <v>0</v>
      </c>
      <c r="AC93" s="169">
        <v>0.31724360697922399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8">
        <v>0</v>
      </c>
      <c r="AT93" s="163">
        <v>0</v>
      </c>
      <c r="AU93" s="168">
        <v>0</v>
      </c>
      <c r="AV93" s="163">
        <v>0</v>
      </c>
      <c r="AW93" s="168">
        <v>0</v>
      </c>
      <c r="AX93" s="163">
        <v>0</v>
      </c>
      <c r="AY93" s="3">
        <v>0</v>
      </c>
      <c r="AZ93">
        <v>0</v>
      </c>
      <c r="BA93" s="3">
        <v>47103514.999999903</v>
      </c>
      <c r="BB93">
        <v>47103514.999999903</v>
      </c>
      <c r="BC93" s="3"/>
      <c r="BF93" s="3"/>
      <c r="BH93" s="3"/>
      <c r="BJ93" s="3"/>
      <c r="BK93"/>
      <c r="BL93"/>
      <c r="BM93"/>
      <c r="BN93"/>
      <c r="BO93"/>
      <c r="BP93"/>
    </row>
    <row r="94" spans="1:68" x14ac:dyDescent="0.25">
      <c r="A94" t="str">
        <f t="shared" si="2"/>
        <v>1_2_2003</v>
      </c>
      <c r="B94">
        <v>1</v>
      </c>
      <c r="C94">
        <v>2</v>
      </c>
      <c r="D94" s="163">
        <v>2003</v>
      </c>
      <c r="E94" s="169">
        <v>47563478.999999903</v>
      </c>
      <c r="F94" s="169">
        <v>66035486</v>
      </c>
      <c r="G94" s="169">
        <v>47103514.999999903</v>
      </c>
      <c r="H94" s="169">
        <v>47597707.999999903</v>
      </c>
      <c r="I94" s="169">
        <v>34228.999999988497</v>
      </c>
      <c r="J94" s="169">
        <v>49995054.207920901</v>
      </c>
      <c r="K94" s="169">
        <v>3961395.99029982</v>
      </c>
      <c r="L94" s="169">
        <v>0</v>
      </c>
      <c r="M94" s="169">
        <v>3067152.0049922299</v>
      </c>
      <c r="N94" s="169">
        <v>0</v>
      </c>
      <c r="O94" s="169">
        <v>0.95425670327989498</v>
      </c>
      <c r="P94" s="169">
        <v>2800412.0870693899</v>
      </c>
      <c r="Q94" s="169">
        <v>0.383466594956062</v>
      </c>
      <c r="R94" s="169">
        <v>0</v>
      </c>
      <c r="S94" s="169">
        <v>2.2248293383059701</v>
      </c>
      <c r="T94" s="170">
        <v>34792.153953380403</v>
      </c>
      <c r="U94" s="169">
        <v>7.72117924132505</v>
      </c>
      <c r="V94" s="169">
        <v>3.5583851803607498</v>
      </c>
      <c r="W94" s="169">
        <v>0</v>
      </c>
      <c r="X94" s="169">
        <v>0</v>
      </c>
      <c r="Y94" s="169">
        <v>0</v>
      </c>
      <c r="Z94" s="169">
        <v>0</v>
      </c>
      <c r="AA94" s="169">
        <v>0</v>
      </c>
      <c r="AB94" s="169">
        <v>0</v>
      </c>
      <c r="AC94" s="169">
        <v>0.314175693497945</v>
      </c>
      <c r="AD94" s="169">
        <v>0</v>
      </c>
      <c r="AE94" s="169">
        <v>0</v>
      </c>
      <c r="AF94" s="169">
        <v>481887.62179712701</v>
      </c>
      <c r="AG94" s="169">
        <v>0</v>
      </c>
      <c r="AH94" s="169">
        <v>3442478.8039004402</v>
      </c>
      <c r="AI94" s="169">
        <v>189176.557615492</v>
      </c>
      <c r="AJ94" s="169">
        <v>-56094.251550307199</v>
      </c>
      <c r="AK94" s="169">
        <v>0</v>
      </c>
      <c r="AL94" s="169">
        <v>633584.29102375498</v>
      </c>
      <c r="AM94" s="169">
        <v>49615.092816063399</v>
      </c>
      <c r="AN94" s="169">
        <v>4419.7022837969398</v>
      </c>
      <c r="AO94" s="169">
        <v>0</v>
      </c>
      <c r="AP94" s="169">
        <v>0</v>
      </c>
      <c r="AQ94" s="169">
        <v>0</v>
      </c>
      <c r="AR94" s="169">
        <v>0</v>
      </c>
      <c r="AS94" s="168">
        <v>0</v>
      </c>
      <c r="AT94" s="163">
        <v>0</v>
      </c>
      <c r="AU94" s="168">
        <v>0</v>
      </c>
      <c r="AV94" s="163">
        <v>0</v>
      </c>
      <c r="AW94" s="168">
        <v>0</v>
      </c>
      <c r="AX94" s="163">
        <v>4745067.81788636</v>
      </c>
      <c r="AY94" s="3">
        <v>4977106.8004435003</v>
      </c>
      <c r="AZ94">
        <v>-4942877.8004435096</v>
      </c>
      <c r="BA94" s="3">
        <v>459964</v>
      </c>
      <c r="BB94">
        <v>494192.99999998801</v>
      </c>
      <c r="BC94" s="3"/>
      <c r="BF94" s="3"/>
      <c r="BH94" s="3"/>
      <c r="BJ94" s="3"/>
      <c r="BK94"/>
      <c r="BL94"/>
      <c r="BM94"/>
      <c r="BN94"/>
      <c r="BO94"/>
      <c r="BP94"/>
    </row>
    <row r="95" spans="1:68" x14ac:dyDescent="0.25">
      <c r="A95" t="str">
        <f t="shared" si="2"/>
        <v>1_2_2004</v>
      </c>
      <c r="B95">
        <v>1</v>
      </c>
      <c r="C95">
        <v>2</v>
      </c>
      <c r="D95" s="163">
        <v>2004</v>
      </c>
      <c r="E95" s="169">
        <v>47563478.999999903</v>
      </c>
      <c r="F95" s="169">
        <v>66035486</v>
      </c>
      <c r="G95" s="169">
        <v>47597707.999999903</v>
      </c>
      <c r="H95" s="169">
        <v>52276659</v>
      </c>
      <c r="I95" s="169">
        <v>4678951.0000000298</v>
      </c>
      <c r="J95" s="169">
        <v>52747666.471512601</v>
      </c>
      <c r="K95" s="169">
        <v>2752612.2635916402</v>
      </c>
      <c r="L95" s="169">
        <v>0</v>
      </c>
      <c r="M95" s="169">
        <v>2963269.7546655</v>
      </c>
      <c r="N95" s="169">
        <v>0</v>
      </c>
      <c r="O95" s="169">
        <v>0.88758600432110801</v>
      </c>
      <c r="P95" s="169">
        <v>2846929.32774525</v>
      </c>
      <c r="Q95" s="169">
        <v>0.380213079512498</v>
      </c>
      <c r="R95" s="169">
        <v>0</v>
      </c>
      <c r="S95" s="169">
        <v>2.5316819613867998</v>
      </c>
      <c r="T95" s="170">
        <v>33820.029088857598</v>
      </c>
      <c r="U95" s="169">
        <v>7.7640478477194597</v>
      </c>
      <c r="V95" s="169">
        <v>3.5583851803607498</v>
      </c>
      <c r="W95" s="169">
        <v>0</v>
      </c>
      <c r="X95" s="169">
        <v>0</v>
      </c>
      <c r="Y95" s="169">
        <v>0</v>
      </c>
      <c r="Z95" s="169">
        <v>0</v>
      </c>
      <c r="AA95" s="169">
        <v>0</v>
      </c>
      <c r="AB95" s="169">
        <v>0</v>
      </c>
      <c r="AC95" s="169">
        <v>0.314175693497945</v>
      </c>
      <c r="AD95" s="169">
        <v>0</v>
      </c>
      <c r="AE95" s="169">
        <v>0</v>
      </c>
      <c r="AF95" s="169">
        <v>598527.18896506901</v>
      </c>
      <c r="AG95" s="169">
        <v>0</v>
      </c>
      <c r="AH95" s="169">
        <v>990307.49066803197</v>
      </c>
      <c r="AI95" s="169">
        <v>205546.85845164399</v>
      </c>
      <c r="AJ95" s="169">
        <v>-63170.572578778199</v>
      </c>
      <c r="AK95" s="169">
        <v>0</v>
      </c>
      <c r="AL95" s="169">
        <v>676411.39054180298</v>
      </c>
      <c r="AM95" s="169">
        <v>71836.114970824099</v>
      </c>
      <c r="AN95" s="169">
        <v>4622.0035279739895</v>
      </c>
      <c r="AO95" s="169">
        <v>0</v>
      </c>
      <c r="AP95" s="169">
        <v>0</v>
      </c>
      <c r="AQ95" s="169">
        <v>0</v>
      </c>
      <c r="AR95" s="169">
        <v>0</v>
      </c>
      <c r="AS95" s="168">
        <v>0</v>
      </c>
      <c r="AT95" s="163">
        <v>0</v>
      </c>
      <c r="AU95" s="168">
        <v>0</v>
      </c>
      <c r="AV95" s="163">
        <v>0</v>
      </c>
      <c r="AW95" s="168">
        <v>0</v>
      </c>
      <c r="AX95" s="163">
        <v>2484080.4745465601</v>
      </c>
      <c r="AY95" s="3">
        <v>2537294.9305336098</v>
      </c>
      <c r="AZ95">
        <v>2141656.06946642</v>
      </c>
      <c r="BA95" s="3">
        <v>0</v>
      </c>
      <c r="BB95">
        <v>4678951.0000000298</v>
      </c>
      <c r="BC95" s="3"/>
      <c r="BF95" s="3"/>
      <c r="BH95" s="3"/>
      <c r="BJ95" s="3"/>
      <c r="BK95"/>
      <c r="BL95"/>
      <c r="BM95"/>
      <c r="BN95"/>
      <c r="BO95"/>
      <c r="BP95"/>
    </row>
    <row r="96" spans="1:68" x14ac:dyDescent="0.25">
      <c r="A96" t="str">
        <f t="shared" si="2"/>
        <v>1_2_2005</v>
      </c>
      <c r="B96">
        <v>1</v>
      </c>
      <c r="C96">
        <v>2</v>
      </c>
      <c r="D96" s="163">
        <v>2005</v>
      </c>
      <c r="E96" s="169">
        <v>47563478.999999903</v>
      </c>
      <c r="F96" s="169">
        <v>66035486</v>
      </c>
      <c r="G96" s="169">
        <v>52276659</v>
      </c>
      <c r="H96" s="169">
        <v>58690113</v>
      </c>
      <c r="I96" s="169">
        <v>6413453.9999999898</v>
      </c>
      <c r="J96" s="169">
        <v>56127360.165152103</v>
      </c>
      <c r="K96" s="169">
        <v>3379693.6936395401</v>
      </c>
      <c r="L96" s="169">
        <v>0</v>
      </c>
      <c r="M96" s="169">
        <v>3111608.7239264101</v>
      </c>
      <c r="N96" s="169">
        <v>0</v>
      </c>
      <c r="O96" s="169">
        <v>0.84445403853827095</v>
      </c>
      <c r="P96" s="169">
        <v>2900400.9844958899</v>
      </c>
      <c r="Q96" s="169">
        <v>0.37600376212261699</v>
      </c>
      <c r="R96" s="169">
        <v>0</v>
      </c>
      <c r="S96" s="169">
        <v>2.98787226562842</v>
      </c>
      <c r="T96" s="170">
        <v>32966.477874573997</v>
      </c>
      <c r="U96" s="169">
        <v>7.7825434993937197</v>
      </c>
      <c r="V96" s="169">
        <v>3.5583851803607498</v>
      </c>
      <c r="W96" s="169">
        <v>0</v>
      </c>
      <c r="X96" s="169">
        <v>0</v>
      </c>
      <c r="Y96" s="169">
        <v>0</v>
      </c>
      <c r="Z96" s="169">
        <v>0</v>
      </c>
      <c r="AA96" s="169">
        <v>0</v>
      </c>
      <c r="AB96" s="169">
        <v>0</v>
      </c>
      <c r="AC96" s="169">
        <v>0.314175693497945</v>
      </c>
      <c r="AD96" s="169">
        <v>0</v>
      </c>
      <c r="AE96" s="169">
        <v>0</v>
      </c>
      <c r="AF96" s="169">
        <v>1446154.29775224</v>
      </c>
      <c r="AG96" s="169">
        <v>0</v>
      </c>
      <c r="AH96" s="169">
        <v>613473.651384164</v>
      </c>
      <c r="AI96" s="169">
        <v>258905.372783414</v>
      </c>
      <c r="AJ96" s="169">
        <v>-90158.342253274095</v>
      </c>
      <c r="AK96" s="169">
        <v>0</v>
      </c>
      <c r="AL96" s="169">
        <v>988757.19937026501</v>
      </c>
      <c r="AM96" s="169">
        <v>68279.914705991105</v>
      </c>
      <c r="AN96" s="169">
        <v>2344.1393644346599</v>
      </c>
      <c r="AO96" s="169">
        <v>0</v>
      </c>
      <c r="AP96" s="169">
        <v>0</v>
      </c>
      <c r="AQ96" s="169">
        <v>0</v>
      </c>
      <c r="AR96" s="169">
        <v>0</v>
      </c>
      <c r="AS96" s="168">
        <v>0</v>
      </c>
      <c r="AT96" s="163">
        <v>0</v>
      </c>
      <c r="AU96" s="168">
        <v>0</v>
      </c>
      <c r="AV96" s="163">
        <v>0</v>
      </c>
      <c r="AW96" s="168">
        <v>0</v>
      </c>
      <c r="AX96" s="163">
        <v>3287756.2331072399</v>
      </c>
      <c r="AY96" s="3">
        <v>3356536.1926386901</v>
      </c>
      <c r="AZ96">
        <v>3056917.8073613001</v>
      </c>
      <c r="BA96" s="3">
        <v>0</v>
      </c>
      <c r="BB96">
        <v>6413453.9999999898</v>
      </c>
      <c r="BC96" s="3"/>
      <c r="BF96" s="3"/>
      <c r="BH96" s="3"/>
      <c r="BJ96" s="3"/>
      <c r="BK96"/>
      <c r="BL96"/>
      <c r="BM96"/>
      <c r="BN96"/>
      <c r="BO96"/>
      <c r="BP96"/>
    </row>
    <row r="97" spans="1:68" x14ac:dyDescent="0.25">
      <c r="A97" t="str">
        <f t="shared" si="2"/>
        <v>1_2_2006</v>
      </c>
      <c r="B97">
        <v>1</v>
      </c>
      <c r="C97">
        <v>2</v>
      </c>
      <c r="D97" s="163">
        <v>2006</v>
      </c>
      <c r="E97" s="169">
        <v>47563478.999999903</v>
      </c>
      <c r="F97" s="169">
        <v>66035486</v>
      </c>
      <c r="G97" s="169">
        <v>58690113</v>
      </c>
      <c r="H97" s="169">
        <v>64424944.999999903</v>
      </c>
      <c r="I97" s="169">
        <v>5734831.9999999497</v>
      </c>
      <c r="J97" s="169">
        <v>59334655.665720701</v>
      </c>
      <c r="K97" s="169">
        <v>3207295.5005685701</v>
      </c>
      <c r="L97" s="169">
        <v>0</v>
      </c>
      <c r="M97" s="169">
        <v>3372635.91564218</v>
      </c>
      <c r="N97" s="169">
        <v>0</v>
      </c>
      <c r="O97" s="169">
        <v>0.82515410950917401</v>
      </c>
      <c r="P97" s="169">
        <v>2968493.4504525298</v>
      </c>
      <c r="Q97" s="169">
        <v>0.375386769583476</v>
      </c>
      <c r="R97" s="169">
        <v>0</v>
      </c>
      <c r="S97" s="169">
        <v>3.27363007287587</v>
      </c>
      <c r="T97" s="170">
        <v>31633.004303496102</v>
      </c>
      <c r="U97" s="169">
        <v>7.8729895351010697</v>
      </c>
      <c r="V97" s="169">
        <v>3.6039527806618099</v>
      </c>
      <c r="W97" s="169">
        <v>0</v>
      </c>
      <c r="X97" s="169">
        <v>0</v>
      </c>
      <c r="Y97" s="169">
        <v>0</v>
      </c>
      <c r="Z97" s="169">
        <v>0</v>
      </c>
      <c r="AA97" s="169">
        <v>0</v>
      </c>
      <c r="AB97" s="169">
        <v>0</v>
      </c>
      <c r="AC97" s="169">
        <v>0.314175693497945</v>
      </c>
      <c r="AD97" s="169">
        <v>0</v>
      </c>
      <c r="AE97" s="169">
        <v>0</v>
      </c>
      <c r="AF97" s="169">
        <v>1834235.8672925299</v>
      </c>
      <c r="AG97" s="169">
        <v>0</v>
      </c>
      <c r="AH97" s="169">
        <v>468000.29467007599</v>
      </c>
      <c r="AI97" s="169">
        <v>337004.92526081798</v>
      </c>
      <c r="AJ97" s="169">
        <v>-8367.1865097880309</v>
      </c>
      <c r="AK97" s="169">
        <v>0</v>
      </c>
      <c r="AL97" s="169">
        <v>632969.54727340804</v>
      </c>
      <c r="AM97" s="169">
        <v>128949.638869449</v>
      </c>
      <c r="AN97" s="169">
        <v>13680.7398603818</v>
      </c>
      <c r="AO97" s="169">
        <v>-30775.604193245101</v>
      </c>
      <c r="AP97" s="169">
        <v>0</v>
      </c>
      <c r="AQ97" s="169">
        <v>0</v>
      </c>
      <c r="AR97" s="169">
        <v>0</v>
      </c>
      <c r="AS97" s="168">
        <v>0</v>
      </c>
      <c r="AT97" s="163">
        <v>0</v>
      </c>
      <c r="AU97" s="168">
        <v>0</v>
      </c>
      <c r="AV97" s="163">
        <v>0</v>
      </c>
      <c r="AW97" s="168">
        <v>0</v>
      </c>
      <c r="AX97" s="163">
        <v>3375698.2225236301</v>
      </c>
      <c r="AY97" s="3">
        <v>3419007.2914326801</v>
      </c>
      <c r="AZ97">
        <v>2315824.7085672701</v>
      </c>
      <c r="BA97" s="3">
        <v>0</v>
      </c>
      <c r="BB97">
        <v>5734831.9999999497</v>
      </c>
      <c r="BC97" s="3"/>
      <c r="BF97" s="3"/>
      <c r="BH97" s="3"/>
      <c r="BJ97" s="3"/>
      <c r="BK97"/>
      <c r="BL97"/>
      <c r="BM97"/>
      <c r="BN97"/>
      <c r="BO97"/>
      <c r="BP97"/>
    </row>
    <row r="98" spans="1:68" x14ac:dyDescent="0.25">
      <c r="A98" t="str">
        <f t="shared" si="2"/>
        <v>1_2_2007</v>
      </c>
      <c r="B98">
        <v>1</v>
      </c>
      <c r="C98">
        <v>2</v>
      </c>
      <c r="D98" s="163">
        <v>2007</v>
      </c>
      <c r="E98" s="169">
        <v>49238964.999999903</v>
      </c>
      <c r="F98" s="169">
        <v>73818234</v>
      </c>
      <c r="G98" s="169">
        <v>64424944.999999903</v>
      </c>
      <c r="H98" s="169">
        <v>70014924</v>
      </c>
      <c r="I98" s="169">
        <v>3914493.0000000498</v>
      </c>
      <c r="J98" s="169">
        <v>64137422.403398797</v>
      </c>
      <c r="K98" s="169">
        <v>919279.500208123</v>
      </c>
      <c r="L98" s="169">
        <v>0</v>
      </c>
      <c r="M98" s="169">
        <v>3742531.7688472499</v>
      </c>
      <c r="N98" s="169">
        <v>0</v>
      </c>
      <c r="O98" s="169">
        <v>0.99802413345686802</v>
      </c>
      <c r="P98" s="169">
        <v>2929215.4723490099</v>
      </c>
      <c r="Q98" s="169">
        <v>0.37154202438963502</v>
      </c>
      <c r="R98" s="169">
        <v>0</v>
      </c>
      <c r="S98" s="169">
        <v>3.4715382637713801</v>
      </c>
      <c r="T98" s="170">
        <v>32002.695562030302</v>
      </c>
      <c r="U98" s="169">
        <v>7.6807238155797899</v>
      </c>
      <c r="V98" s="169">
        <v>3.9632681860798602</v>
      </c>
      <c r="W98" s="169">
        <v>0</v>
      </c>
      <c r="X98" s="169">
        <v>0</v>
      </c>
      <c r="Y98" s="169">
        <v>0</v>
      </c>
      <c r="Z98" s="169">
        <v>0</v>
      </c>
      <c r="AA98" s="169">
        <v>0</v>
      </c>
      <c r="AB98" s="169">
        <v>0</v>
      </c>
      <c r="AC98" s="169">
        <v>0.30348503466715798</v>
      </c>
      <c r="AD98" s="169">
        <v>0</v>
      </c>
      <c r="AE98" s="169">
        <v>0</v>
      </c>
      <c r="AF98" s="169">
        <v>2513402.1212896202</v>
      </c>
      <c r="AG98" s="169">
        <v>0</v>
      </c>
      <c r="AH98" s="169">
        <v>-1410759.1322995501</v>
      </c>
      <c r="AI98" s="169">
        <v>107466.73227545399</v>
      </c>
      <c r="AJ98" s="169">
        <v>-168659.98487274401</v>
      </c>
      <c r="AK98" s="169">
        <v>0</v>
      </c>
      <c r="AL98" s="169">
        <v>471988.990676752</v>
      </c>
      <c r="AM98" s="169">
        <v>-60702.7694341112</v>
      </c>
      <c r="AN98" s="169">
        <v>-35302.056703360002</v>
      </c>
      <c r="AO98" s="169">
        <v>-182529.73863257101</v>
      </c>
      <c r="AP98" s="169">
        <v>0</v>
      </c>
      <c r="AQ98" s="169">
        <v>0</v>
      </c>
      <c r="AR98" s="169">
        <v>0</v>
      </c>
      <c r="AS98" s="168">
        <v>0</v>
      </c>
      <c r="AT98" s="163">
        <v>0</v>
      </c>
      <c r="AU98" s="168">
        <v>0</v>
      </c>
      <c r="AV98" s="163">
        <v>0</v>
      </c>
      <c r="AW98" s="168">
        <v>0</v>
      </c>
      <c r="AX98" s="163">
        <v>1234904.1622994801</v>
      </c>
      <c r="AY98" s="3">
        <v>1238465.5724519901</v>
      </c>
      <c r="AZ98">
        <v>2676027.4275480499</v>
      </c>
      <c r="BA98" s="3">
        <v>1675486</v>
      </c>
      <c r="BB98">
        <v>5589979.0000000503</v>
      </c>
      <c r="BC98" s="3"/>
      <c r="BF98" s="3"/>
      <c r="BH98" s="3"/>
      <c r="BJ98" s="3"/>
      <c r="BK98"/>
      <c r="BL98"/>
      <c r="BM98"/>
      <c r="BN98"/>
      <c r="BO98"/>
      <c r="BP98"/>
    </row>
    <row r="99" spans="1:68" x14ac:dyDescent="0.25">
      <c r="A99" t="str">
        <f t="shared" si="2"/>
        <v>1_2_2008</v>
      </c>
      <c r="B99">
        <v>1</v>
      </c>
      <c r="C99">
        <v>2</v>
      </c>
      <c r="D99" s="163">
        <v>2008</v>
      </c>
      <c r="E99" s="169">
        <v>53725603.999999903</v>
      </c>
      <c r="F99" s="169">
        <v>78291320</v>
      </c>
      <c r="G99" s="169">
        <v>70014924</v>
      </c>
      <c r="H99" s="169">
        <v>83554060.999999896</v>
      </c>
      <c r="I99" s="169">
        <v>9052497.9999999292</v>
      </c>
      <c r="J99" s="169">
        <v>75925149.495129794</v>
      </c>
      <c r="K99" s="169">
        <v>7468471.5484626601</v>
      </c>
      <c r="L99" s="169">
        <v>0</v>
      </c>
      <c r="M99" s="169">
        <v>3896924.8286649799</v>
      </c>
      <c r="N99" s="169">
        <v>0</v>
      </c>
      <c r="O99" s="169">
        <v>0.93977045666623504</v>
      </c>
      <c r="P99" s="169">
        <v>2895500.65182896</v>
      </c>
      <c r="Q99" s="169">
        <v>0.35047201012238199</v>
      </c>
      <c r="R99" s="169">
        <v>0</v>
      </c>
      <c r="S99" s="169">
        <v>3.8638884750685998</v>
      </c>
      <c r="T99" s="170">
        <v>32021.545966633101</v>
      </c>
      <c r="U99" s="169">
        <v>7.6301552176128098</v>
      </c>
      <c r="V99" s="169">
        <v>3.9876521555718498</v>
      </c>
      <c r="W99" s="169">
        <v>0</v>
      </c>
      <c r="X99" s="169">
        <v>0</v>
      </c>
      <c r="Y99" s="169">
        <v>0</v>
      </c>
      <c r="Z99" s="169">
        <v>0</v>
      </c>
      <c r="AA99" s="169">
        <v>0</v>
      </c>
      <c r="AB99" s="169">
        <v>0</v>
      </c>
      <c r="AC99" s="169">
        <v>0.27814092141244201</v>
      </c>
      <c r="AD99" s="169">
        <v>0</v>
      </c>
      <c r="AE99" s="169">
        <v>0</v>
      </c>
      <c r="AF99" s="169">
        <v>5033463.3524251003</v>
      </c>
      <c r="AG99" s="169">
        <v>0</v>
      </c>
      <c r="AH99" s="169">
        <v>-569296.38680556801</v>
      </c>
      <c r="AI99" s="169">
        <v>30786.289933993099</v>
      </c>
      <c r="AJ99" s="169">
        <v>20193.753398486198</v>
      </c>
      <c r="AK99" s="169">
        <v>0</v>
      </c>
      <c r="AL99" s="169">
        <v>913110.95572682004</v>
      </c>
      <c r="AM99" s="169">
        <v>32873.045902124701</v>
      </c>
      <c r="AN99" s="169">
        <v>19173.5857337421</v>
      </c>
      <c r="AO99" s="169">
        <v>17889.525762696001</v>
      </c>
      <c r="AP99" s="169">
        <v>0</v>
      </c>
      <c r="AQ99" s="169">
        <v>0</v>
      </c>
      <c r="AR99" s="169">
        <v>0</v>
      </c>
      <c r="AS99" s="168">
        <v>0</v>
      </c>
      <c r="AT99" s="163">
        <v>0</v>
      </c>
      <c r="AU99" s="168">
        <v>0</v>
      </c>
      <c r="AV99" s="163">
        <v>0</v>
      </c>
      <c r="AW99" s="168">
        <v>0</v>
      </c>
      <c r="AX99" s="163">
        <v>5498194.1220773896</v>
      </c>
      <c r="AY99" s="3">
        <v>5448313.45777959</v>
      </c>
      <c r="AZ99">
        <v>3604184.5422203299</v>
      </c>
      <c r="BA99" s="3">
        <v>4486638.9999999898</v>
      </c>
      <c r="BB99">
        <v>13539136.999999899</v>
      </c>
      <c r="BC99" s="3"/>
      <c r="BF99" s="3"/>
      <c r="BH99" s="3"/>
      <c r="BJ99" s="3"/>
      <c r="BK99"/>
      <c r="BL99"/>
      <c r="BM99"/>
      <c r="BN99"/>
      <c r="BO99"/>
      <c r="BP99"/>
    </row>
    <row r="100" spans="1:68" x14ac:dyDescent="0.25">
      <c r="A100" t="str">
        <f t="shared" si="2"/>
        <v>1_2_2009</v>
      </c>
      <c r="B100">
        <v>1</v>
      </c>
      <c r="C100">
        <v>2</v>
      </c>
      <c r="D100" s="163">
        <v>2009</v>
      </c>
      <c r="E100" s="169">
        <v>53725603.999999903</v>
      </c>
      <c r="F100" s="169">
        <v>78291320</v>
      </c>
      <c r="G100" s="169">
        <v>83554060.999999896</v>
      </c>
      <c r="H100" s="169">
        <v>73672879</v>
      </c>
      <c r="I100" s="169">
        <v>-9881181.9999999404</v>
      </c>
      <c r="J100" s="169">
        <v>70388102.295309901</v>
      </c>
      <c r="K100" s="169">
        <v>-5537047.1998199197</v>
      </c>
      <c r="L100" s="169">
        <v>0</v>
      </c>
      <c r="M100" s="169">
        <v>3862212.9981239801</v>
      </c>
      <c r="N100" s="169">
        <v>0</v>
      </c>
      <c r="O100" s="169">
        <v>1.13503110809188</v>
      </c>
      <c r="P100" s="169">
        <v>2873615.5909563601</v>
      </c>
      <c r="Q100" s="169">
        <v>0.35306818515556199</v>
      </c>
      <c r="R100" s="169">
        <v>0</v>
      </c>
      <c r="S100" s="169">
        <v>2.8005855881024599</v>
      </c>
      <c r="T100" s="170">
        <v>30718.835568126098</v>
      </c>
      <c r="U100" s="169">
        <v>7.9748244602331502</v>
      </c>
      <c r="V100" s="169">
        <v>4.0581987556621897</v>
      </c>
      <c r="W100" s="169">
        <v>0</v>
      </c>
      <c r="X100" s="169">
        <v>0</v>
      </c>
      <c r="Y100" s="169">
        <v>0</v>
      </c>
      <c r="Z100" s="169">
        <v>0</v>
      </c>
      <c r="AA100" s="169">
        <v>0</v>
      </c>
      <c r="AB100" s="169">
        <v>0</v>
      </c>
      <c r="AC100" s="169">
        <v>0.27814092141244201</v>
      </c>
      <c r="AD100" s="169">
        <v>0</v>
      </c>
      <c r="AE100" s="169">
        <v>0</v>
      </c>
      <c r="AF100" s="169">
        <v>275718.81416621798</v>
      </c>
      <c r="AG100" s="169">
        <v>0</v>
      </c>
      <c r="AH100" s="169">
        <v>-4249047.5190156102</v>
      </c>
      <c r="AI100" s="169">
        <v>-105692.75448626401</v>
      </c>
      <c r="AJ100" s="169">
        <v>86545.055503632204</v>
      </c>
      <c r="AK100" s="169">
        <v>0</v>
      </c>
      <c r="AL100" s="169">
        <v>-3134403.80599656</v>
      </c>
      <c r="AM100" s="169">
        <v>173692.58743595699</v>
      </c>
      <c r="AN100" s="169">
        <v>61831.362200608797</v>
      </c>
      <c r="AO100" s="169">
        <v>-50150.416474674901</v>
      </c>
      <c r="AP100" s="169">
        <v>0</v>
      </c>
      <c r="AQ100" s="169">
        <v>0</v>
      </c>
      <c r="AR100" s="169">
        <v>0</v>
      </c>
      <c r="AS100" s="168">
        <v>0</v>
      </c>
      <c r="AT100" s="163">
        <v>0</v>
      </c>
      <c r="AU100" s="168">
        <v>0</v>
      </c>
      <c r="AV100" s="163">
        <v>0</v>
      </c>
      <c r="AW100" s="168">
        <v>0</v>
      </c>
      <c r="AX100" s="163">
        <v>-6941506.67666669</v>
      </c>
      <c r="AY100" s="3">
        <v>-6712939.6607739404</v>
      </c>
      <c r="AZ100">
        <v>-3168242.339226</v>
      </c>
      <c r="BA100" s="3">
        <v>0</v>
      </c>
      <c r="BB100">
        <v>-9881181.9999999404</v>
      </c>
      <c r="BC100" s="3"/>
      <c r="BF100" s="3"/>
      <c r="BH100" s="3"/>
      <c r="BJ100" s="3"/>
      <c r="BK100"/>
      <c r="BL100"/>
      <c r="BM100"/>
      <c r="BN100"/>
      <c r="BO100"/>
      <c r="BP100"/>
    </row>
    <row r="101" spans="1:68" x14ac:dyDescent="0.25">
      <c r="A101" t="str">
        <f t="shared" si="2"/>
        <v>1_2_2010</v>
      </c>
      <c r="B101">
        <v>1</v>
      </c>
      <c r="C101">
        <v>2</v>
      </c>
      <c r="D101" s="163">
        <v>2010</v>
      </c>
      <c r="E101" s="169">
        <v>54891290.999999903</v>
      </c>
      <c r="F101" s="169">
        <v>79420623</v>
      </c>
      <c r="G101" s="169">
        <v>73672879</v>
      </c>
      <c r="H101" s="169">
        <v>70894166.999999896</v>
      </c>
      <c r="I101" s="169">
        <v>-3944399.00000002</v>
      </c>
      <c r="J101" s="169">
        <v>72019163.447768703</v>
      </c>
      <c r="K101" s="169">
        <v>638431.76902836596</v>
      </c>
      <c r="L101" s="169">
        <v>0</v>
      </c>
      <c r="M101" s="169">
        <v>3651703.6604625802</v>
      </c>
      <c r="N101" s="169">
        <v>0</v>
      </c>
      <c r="O101" s="169">
        <v>1.16794143281466</v>
      </c>
      <c r="P101" s="169">
        <v>2852151.6969436901</v>
      </c>
      <c r="Q101" s="169">
        <v>0.35513308630724999</v>
      </c>
      <c r="R101" s="169">
        <v>0</v>
      </c>
      <c r="S101" s="169">
        <v>3.2660852247490402</v>
      </c>
      <c r="T101" s="170">
        <v>29966.431743468998</v>
      </c>
      <c r="U101" s="169">
        <v>7.9301054327543499</v>
      </c>
      <c r="V101" s="169">
        <v>4.0089942719692999</v>
      </c>
      <c r="W101" s="169">
        <v>0</v>
      </c>
      <c r="X101" s="169">
        <v>0</v>
      </c>
      <c r="Y101" s="169">
        <v>0</v>
      </c>
      <c r="Z101" s="169">
        <v>0</v>
      </c>
      <c r="AA101" s="169">
        <v>0</v>
      </c>
      <c r="AB101" s="169">
        <v>0</v>
      </c>
      <c r="AC101" s="169">
        <v>0.27223424204032598</v>
      </c>
      <c r="AD101" s="169">
        <v>0</v>
      </c>
      <c r="AE101" s="169">
        <v>0</v>
      </c>
      <c r="AF101" s="169">
        <v>-646720.03377707396</v>
      </c>
      <c r="AG101" s="169">
        <v>0</v>
      </c>
      <c r="AH101" s="169">
        <v>-448841.68866460299</v>
      </c>
      <c r="AI101" s="169">
        <v>39263.942368492499</v>
      </c>
      <c r="AJ101" s="169">
        <v>56594.143073579799</v>
      </c>
      <c r="AK101" s="169">
        <v>0</v>
      </c>
      <c r="AL101" s="169">
        <v>1340136.4745517599</v>
      </c>
      <c r="AM101" s="169">
        <v>105327.506348421</v>
      </c>
      <c r="AN101" s="169">
        <v>6706.2107602501001</v>
      </c>
      <c r="AO101" s="169">
        <v>50566.280510106699</v>
      </c>
      <c r="AP101" s="169">
        <v>0</v>
      </c>
      <c r="AQ101" s="169">
        <v>0</v>
      </c>
      <c r="AR101" s="169">
        <v>0</v>
      </c>
      <c r="AS101" s="168">
        <v>0</v>
      </c>
      <c r="AT101" s="163">
        <v>0</v>
      </c>
      <c r="AU101" s="168">
        <v>0</v>
      </c>
      <c r="AV101" s="163">
        <v>0</v>
      </c>
      <c r="AW101" s="168">
        <v>0</v>
      </c>
      <c r="AX101" s="163">
        <v>503032.83517093799</v>
      </c>
      <c r="AY101" s="3">
        <v>516671.86876428098</v>
      </c>
      <c r="AZ101">
        <v>-4461070.8687642999</v>
      </c>
      <c r="BA101" s="3">
        <v>1165687</v>
      </c>
      <c r="BB101">
        <v>-2778712.00000002</v>
      </c>
      <c r="BC101" s="3"/>
      <c r="BF101" s="3"/>
      <c r="BH101" s="3"/>
      <c r="BJ101" s="3"/>
      <c r="BK101"/>
      <c r="BL101"/>
      <c r="BM101"/>
      <c r="BN101"/>
      <c r="BO101"/>
      <c r="BP101"/>
    </row>
    <row r="102" spans="1:68" x14ac:dyDescent="0.25">
      <c r="A102" t="str">
        <f t="shared" si="2"/>
        <v>1_2_2011</v>
      </c>
      <c r="B102">
        <v>1</v>
      </c>
      <c r="C102">
        <v>2</v>
      </c>
      <c r="D102" s="163">
        <v>2011</v>
      </c>
      <c r="E102" s="169">
        <v>55360618.999999903</v>
      </c>
      <c r="F102" s="169">
        <v>80022377</v>
      </c>
      <c r="G102" s="169">
        <v>70894166.999999896</v>
      </c>
      <c r="H102" s="169">
        <v>75273404.999999896</v>
      </c>
      <c r="I102" s="169">
        <v>3909909.99999998</v>
      </c>
      <c r="J102" s="169">
        <v>76131970.812376902</v>
      </c>
      <c r="K102" s="169">
        <v>4112807.3646082198</v>
      </c>
      <c r="L102" s="169">
        <v>0</v>
      </c>
      <c r="M102" s="169">
        <v>3875937.0241875299</v>
      </c>
      <c r="N102" s="169">
        <v>0</v>
      </c>
      <c r="O102" s="169">
        <v>1.1975799237850999</v>
      </c>
      <c r="P102" s="169">
        <v>2865273.642831</v>
      </c>
      <c r="Q102" s="169">
        <v>0.35320188584372902</v>
      </c>
      <c r="R102" s="169">
        <v>0</v>
      </c>
      <c r="S102" s="169">
        <v>3.9927704960379802</v>
      </c>
      <c r="T102" s="170">
        <v>29426.8221675165</v>
      </c>
      <c r="U102" s="169">
        <v>8.3502916569628596</v>
      </c>
      <c r="V102" s="169">
        <v>4.0791861611951896</v>
      </c>
      <c r="W102" s="169">
        <v>0</v>
      </c>
      <c r="X102" s="169">
        <v>0</v>
      </c>
      <c r="Y102" s="169">
        <v>0</v>
      </c>
      <c r="Z102" s="169">
        <v>0</v>
      </c>
      <c r="AA102" s="169">
        <v>0</v>
      </c>
      <c r="AB102" s="169">
        <v>0</v>
      </c>
      <c r="AC102" s="169">
        <v>0.26992633518060899</v>
      </c>
      <c r="AD102" s="169">
        <v>0</v>
      </c>
      <c r="AE102" s="169">
        <v>0</v>
      </c>
      <c r="AF102" s="169">
        <v>2344068.8895701398</v>
      </c>
      <c r="AG102" s="169">
        <v>0</v>
      </c>
      <c r="AH102" s="169">
        <v>-307264.94853496802</v>
      </c>
      <c r="AI102" s="169">
        <v>101779.045398495</v>
      </c>
      <c r="AJ102" s="169">
        <v>-76610.762574754102</v>
      </c>
      <c r="AK102" s="169">
        <v>0</v>
      </c>
      <c r="AL102" s="169">
        <v>1739955.904226</v>
      </c>
      <c r="AM102" s="169">
        <v>81654.516868003906</v>
      </c>
      <c r="AN102" s="169">
        <v>71678.395455399295</v>
      </c>
      <c r="AO102" s="169">
        <v>-57829.742771965997</v>
      </c>
      <c r="AP102" s="169">
        <v>0</v>
      </c>
      <c r="AQ102" s="169">
        <v>0</v>
      </c>
      <c r="AR102" s="169">
        <v>0</v>
      </c>
      <c r="AS102" s="168">
        <v>0</v>
      </c>
      <c r="AT102" s="163">
        <v>0</v>
      </c>
      <c r="AU102" s="168">
        <v>0</v>
      </c>
      <c r="AV102" s="163">
        <v>0</v>
      </c>
      <c r="AW102" s="168">
        <v>0</v>
      </c>
      <c r="AX102" s="163">
        <v>3897431.2976363599</v>
      </c>
      <c r="AY102" s="3">
        <v>3903516.39706705</v>
      </c>
      <c r="AZ102">
        <v>6393.6029329333196</v>
      </c>
      <c r="BA102" s="3">
        <v>469328</v>
      </c>
      <c r="BB102">
        <v>4379237.9999999804</v>
      </c>
      <c r="BC102" s="3"/>
      <c r="BF102" s="3"/>
      <c r="BH102" s="3"/>
      <c r="BJ102" s="3"/>
      <c r="BK102"/>
      <c r="BL102"/>
      <c r="BM102"/>
      <c r="BN102"/>
      <c r="BO102"/>
      <c r="BP102"/>
    </row>
    <row r="103" spans="1:68" x14ac:dyDescent="0.25">
      <c r="A103" t="str">
        <f t="shared" si="2"/>
        <v>1_2_2012</v>
      </c>
      <c r="B103">
        <v>1</v>
      </c>
      <c r="C103">
        <v>2</v>
      </c>
      <c r="D103" s="163">
        <v>2012</v>
      </c>
      <c r="E103" s="169">
        <v>57011928.999999903</v>
      </c>
      <c r="F103" s="169">
        <v>81673687</v>
      </c>
      <c r="G103" s="169">
        <v>75273404.999999896</v>
      </c>
      <c r="H103" s="169">
        <v>81673687</v>
      </c>
      <c r="I103" s="169">
        <v>4748972.0000000596</v>
      </c>
      <c r="J103" s="169">
        <v>81044618.4647955</v>
      </c>
      <c r="K103" s="169">
        <v>3106033.7478034701</v>
      </c>
      <c r="L103" s="169">
        <v>0</v>
      </c>
      <c r="M103" s="169">
        <v>4140949.1879227501</v>
      </c>
      <c r="N103" s="169">
        <v>0</v>
      </c>
      <c r="O103" s="169">
        <v>1.16958096107573</v>
      </c>
      <c r="P103" s="169">
        <v>2873847.8133243402</v>
      </c>
      <c r="Q103" s="169">
        <v>0.34747122969710198</v>
      </c>
      <c r="R103" s="169">
        <v>0</v>
      </c>
      <c r="S103" s="169">
        <v>4.0037531914838302</v>
      </c>
      <c r="T103" s="170">
        <v>29075.687025196399</v>
      </c>
      <c r="U103" s="169">
        <v>8.3624406793883406</v>
      </c>
      <c r="V103" s="169">
        <v>4.4248857901299896</v>
      </c>
      <c r="W103" s="169">
        <v>0</v>
      </c>
      <c r="X103" s="169">
        <v>0</v>
      </c>
      <c r="Y103" s="169">
        <v>0</v>
      </c>
      <c r="Z103" s="169">
        <v>0</v>
      </c>
      <c r="AA103" s="169">
        <v>0</v>
      </c>
      <c r="AB103" s="169">
        <v>0</v>
      </c>
      <c r="AC103" s="169">
        <v>0.34080460599745599</v>
      </c>
      <c r="AD103" s="169">
        <v>0</v>
      </c>
      <c r="AE103" s="169">
        <v>0</v>
      </c>
      <c r="AF103" s="169">
        <v>2793445.4370242502</v>
      </c>
      <c r="AG103" s="169">
        <v>0</v>
      </c>
      <c r="AH103" s="169">
        <v>398821.79809679399</v>
      </c>
      <c r="AI103" s="169">
        <v>159944.661627439</v>
      </c>
      <c r="AJ103" s="169">
        <v>-221195.70228574</v>
      </c>
      <c r="AK103" s="169">
        <v>0</v>
      </c>
      <c r="AL103" s="169">
        <v>29925.248398764099</v>
      </c>
      <c r="AM103" s="169">
        <v>57907.113875648101</v>
      </c>
      <c r="AN103" s="169">
        <v>-1697.9722763627601</v>
      </c>
      <c r="AO103" s="169">
        <v>-174575.48416183601</v>
      </c>
      <c r="AP103" s="169">
        <v>0</v>
      </c>
      <c r="AQ103" s="169">
        <v>0</v>
      </c>
      <c r="AR103" s="169">
        <v>0</v>
      </c>
      <c r="AS103" s="168">
        <v>0</v>
      </c>
      <c r="AT103" s="163">
        <v>0</v>
      </c>
      <c r="AU103" s="168">
        <v>0</v>
      </c>
      <c r="AV103" s="163">
        <v>-58048.673473257601</v>
      </c>
      <c r="AW103" s="168">
        <v>0</v>
      </c>
      <c r="AX103" s="163">
        <v>3026195.6700460701</v>
      </c>
      <c r="AY103" s="3">
        <v>2955687.3632552898</v>
      </c>
      <c r="AZ103">
        <v>1660858.63674477</v>
      </c>
      <c r="BA103" s="3">
        <v>1651310</v>
      </c>
      <c r="BB103">
        <v>6267856.0000000596</v>
      </c>
      <c r="BC103" s="3"/>
      <c r="BF103" s="3"/>
      <c r="BH103" s="3"/>
      <c r="BJ103" s="3"/>
      <c r="BK103"/>
      <c r="BL103"/>
      <c r="BM103"/>
      <c r="BN103"/>
      <c r="BO103"/>
      <c r="BP103"/>
    </row>
    <row r="104" spans="1:68" x14ac:dyDescent="0.25">
      <c r="A104" t="str">
        <f t="shared" si="2"/>
        <v>1_2_2013</v>
      </c>
      <c r="B104">
        <v>1</v>
      </c>
      <c r="C104">
        <v>2</v>
      </c>
      <c r="D104" s="163">
        <v>2013</v>
      </c>
      <c r="E104" s="169">
        <v>57011928.999999903</v>
      </c>
      <c r="F104" s="169">
        <v>81673687</v>
      </c>
      <c r="G104" s="169">
        <v>81673687</v>
      </c>
      <c r="H104" s="169">
        <v>85768165.999999896</v>
      </c>
      <c r="I104" s="169">
        <v>4094478.9999999399</v>
      </c>
      <c r="J104" s="169">
        <v>84008170.583816797</v>
      </c>
      <c r="K104" s="169">
        <v>2963552.1190212802</v>
      </c>
      <c r="L104" s="169">
        <v>0</v>
      </c>
      <c r="M104" s="169">
        <v>4862612.5704346197</v>
      </c>
      <c r="N104" s="169">
        <v>0</v>
      </c>
      <c r="O104" s="169">
        <v>1.2500587038933799</v>
      </c>
      <c r="P104" s="169">
        <v>2917601.6226869798</v>
      </c>
      <c r="Q104" s="169">
        <v>0.34637836707024799</v>
      </c>
      <c r="R104" s="169">
        <v>0</v>
      </c>
      <c r="S104" s="169">
        <v>3.8547261390716998</v>
      </c>
      <c r="T104" s="170">
        <v>29719.3196618939</v>
      </c>
      <c r="U104" s="169">
        <v>8.19951098392057</v>
      </c>
      <c r="V104" s="169">
        <v>4.38035455702612</v>
      </c>
      <c r="W104" s="169">
        <v>0</v>
      </c>
      <c r="X104" s="169">
        <v>0</v>
      </c>
      <c r="Y104" s="169">
        <v>0</v>
      </c>
      <c r="Z104" s="169">
        <v>0</v>
      </c>
      <c r="AA104" s="169">
        <v>0</v>
      </c>
      <c r="AB104" s="169">
        <v>0</v>
      </c>
      <c r="AC104" s="169">
        <v>0.51006788421419602</v>
      </c>
      <c r="AD104" s="169">
        <v>0</v>
      </c>
      <c r="AE104" s="169">
        <v>0</v>
      </c>
      <c r="AF104" s="169">
        <v>4965955.9500156399</v>
      </c>
      <c r="AG104" s="169">
        <v>0</v>
      </c>
      <c r="AH104" s="169">
        <v>-1531780.29586935</v>
      </c>
      <c r="AI104" s="169">
        <v>239481.03292061001</v>
      </c>
      <c r="AJ104" s="169">
        <v>-51682.613263841798</v>
      </c>
      <c r="AK104" s="169">
        <v>0</v>
      </c>
      <c r="AL104" s="169">
        <v>-384724.12248723803</v>
      </c>
      <c r="AM104" s="169">
        <v>-95137.700011928493</v>
      </c>
      <c r="AN104" s="169">
        <v>-26304.1732974962</v>
      </c>
      <c r="AO104" s="169">
        <v>-5787.4586700424898</v>
      </c>
      <c r="AP104" s="169">
        <v>0</v>
      </c>
      <c r="AQ104" s="169">
        <v>0</v>
      </c>
      <c r="AR104" s="169">
        <v>0</v>
      </c>
      <c r="AS104" s="168">
        <v>0</v>
      </c>
      <c r="AT104" s="163">
        <v>0</v>
      </c>
      <c r="AU104" s="168">
        <v>0</v>
      </c>
      <c r="AV104" s="163">
        <v>-260798.60252975699</v>
      </c>
      <c r="AW104" s="168">
        <v>0</v>
      </c>
      <c r="AX104" s="163">
        <v>2853199.3297840199</v>
      </c>
      <c r="AY104" s="3">
        <v>2678946.5483997702</v>
      </c>
      <c r="AZ104">
        <v>1202255.45160017</v>
      </c>
      <c r="BA104" s="3">
        <v>0</v>
      </c>
      <c r="BB104">
        <v>3881201.9999999399</v>
      </c>
      <c r="BC104" s="3"/>
      <c r="BF104" s="3"/>
      <c r="BH104" s="3"/>
      <c r="BJ104" s="3"/>
      <c r="BK104"/>
      <c r="BL104"/>
      <c r="BM104"/>
      <c r="BN104"/>
      <c r="BO104"/>
      <c r="BP104"/>
    </row>
    <row r="105" spans="1:68" x14ac:dyDescent="0.25">
      <c r="A105" t="str">
        <f t="shared" si="2"/>
        <v>1_2_2014</v>
      </c>
      <c r="B105">
        <v>1</v>
      </c>
      <c r="C105">
        <v>2</v>
      </c>
      <c r="D105" s="163">
        <v>2014</v>
      </c>
      <c r="E105" s="169">
        <v>57011928.999999903</v>
      </c>
      <c r="F105" s="169">
        <v>81673687</v>
      </c>
      <c r="G105" s="169">
        <v>85768165.999999896</v>
      </c>
      <c r="H105" s="169">
        <v>84117985.999999896</v>
      </c>
      <c r="I105" s="169">
        <v>-1650179.99999998</v>
      </c>
      <c r="J105" s="169">
        <v>84356804.043660402</v>
      </c>
      <c r="K105" s="169">
        <v>348633.45984360803</v>
      </c>
      <c r="L105" s="169">
        <v>0</v>
      </c>
      <c r="M105" s="169">
        <v>4904447.6096593002</v>
      </c>
      <c r="N105" s="169">
        <v>0</v>
      </c>
      <c r="O105" s="169">
        <v>1.2614354281215301</v>
      </c>
      <c r="P105" s="169">
        <v>2945078.2567917299</v>
      </c>
      <c r="Q105" s="169">
        <v>0.34415309570934399</v>
      </c>
      <c r="R105" s="169">
        <v>0</v>
      </c>
      <c r="S105" s="169">
        <v>3.64570479311794</v>
      </c>
      <c r="T105" s="170">
        <v>29682.6149538504</v>
      </c>
      <c r="U105" s="169">
        <v>8.2014029165720697</v>
      </c>
      <c r="V105" s="169">
        <v>4.4475435079560199</v>
      </c>
      <c r="W105" s="169">
        <v>0</v>
      </c>
      <c r="X105" s="169">
        <v>0</v>
      </c>
      <c r="Y105" s="169">
        <v>0</v>
      </c>
      <c r="Z105" s="169">
        <v>0</v>
      </c>
      <c r="AA105" s="169">
        <v>0</v>
      </c>
      <c r="AB105" s="169">
        <v>0.23491818703415501</v>
      </c>
      <c r="AC105" s="169">
        <v>0.518135739627403</v>
      </c>
      <c r="AD105" s="169">
        <v>0</v>
      </c>
      <c r="AE105" s="169">
        <v>0</v>
      </c>
      <c r="AF105" s="169">
        <v>1116328.66132657</v>
      </c>
      <c r="AG105" s="169">
        <v>0</v>
      </c>
      <c r="AH105" s="169">
        <v>109360.69447256799</v>
      </c>
      <c r="AI105" s="169">
        <v>202034.505033633</v>
      </c>
      <c r="AJ105" s="169">
        <v>-77499.080590847501</v>
      </c>
      <c r="AK105" s="169">
        <v>0</v>
      </c>
      <c r="AL105" s="169">
        <v>-572057.68528782902</v>
      </c>
      <c r="AM105" s="169">
        <v>-12232.0177061697</v>
      </c>
      <c r="AN105" s="169">
        <v>-2152.5963874071799</v>
      </c>
      <c r="AO105" s="169">
        <v>-57932.910072147999</v>
      </c>
      <c r="AP105" s="169">
        <v>0</v>
      </c>
      <c r="AQ105" s="169">
        <v>0</v>
      </c>
      <c r="AR105" s="169">
        <v>0</v>
      </c>
      <c r="AS105" s="168">
        <v>0</v>
      </c>
      <c r="AT105" s="163">
        <v>0</v>
      </c>
      <c r="AU105" s="168">
        <v>-279100.04897336301</v>
      </c>
      <c r="AV105" s="163">
        <v>-3988.1599080615601</v>
      </c>
      <c r="AW105" s="168">
        <v>0</v>
      </c>
      <c r="AX105" s="163">
        <v>407472.537835603</v>
      </c>
      <c r="AY105" s="3">
        <v>388605.452061105</v>
      </c>
      <c r="AZ105">
        <v>-2001648.4520610799</v>
      </c>
      <c r="BA105" s="3">
        <v>0</v>
      </c>
      <c r="BB105">
        <v>-1613042.99999997</v>
      </c>
      <c r="BC105" s="3"/>
      <c r="BF105" s="3"/>
      <c r="BH105" s="3"/>
      <c r="BJ105" s="3"/>
      <c r="BK105"/>
      <c r="BL105"/>
      <c r="BM105"/>
      <c r="BN105"/>
      <c r="BO105"/>
      <c r="BP105"/>
    </row>
    <row r="106" spans="1:68" x14ac:dyDescent="0.25">
      <c r="A106" t="str">
        <f t="shared" si="2"/>
        <v>1_2_2015</v>
      </c>
      <c r="B106">
        <v>1</v>
      </c>
      <c r="C106">
        <v>2</v>
      </c>
      <c r="D106" s="163">
        <v>2015</v>
      </c>
      <c r="E106" s="169">
        <v>57011928.999999903</v>
      </c>
      <c r="F106" s="169">
        <v>81673687</v>
      </c>
      <c r="G106" s="169">
        <v>84117985.999999896</v>
      </c>
      <c r="H106" s="169">
        <v>82760977</v>
      </c>
      <c r="I106" s="169">
        <v>-1357008.99999997</v>
      </c>
      <c r="J106" s="169">
        <v>79647292.376406506</v>
      </c>
      <c r="K106" s="169">
        <v>-4709511.6672539003</v>
      </c>
      <c r="L106" s="169">
        <v>0</v>
      </c>
      <c r="M106" s="169">
        <v>4977211.7846739898</v>
      </c>
      <c r="N106" s="169">
        <v>0</v>
      </c>
      <c r="O106" s="169">
        <v>1.2778337219458</v>
      </c>
      <c r="P106" s="169">
        <v>2976106.3369197599</v>
      </c>
      <c r="Q106" s="169">
        <v>0.34353704348631398</v>
      </c>
      <c r="R106" s="169">
        <v>0</v>
      </c>
      <c r="S106" s="169">
        <v>2.6703047462224898</v>
      </c>
      <c r="T106" s="170">
        <v>31204.059856400199</v>
      </c>
      <c r="U106" s="169">
        <v>7.9518519189203296</v>
      </c>
      <c r="V106" s="169">
        <v>4.5844473443443698</v>
      </c>
      <c r="W106" s="169">
        <v>0</v>
      </c>
      <c r="X106" s="169">
        <v>0</v>
      </c>
      <c r="Y106" s="169">
        <v>0</v>
      </c>
      <c r="Z106" s="169">
        <v>0</v>
      </c>
      <c r="AA106" s="169">
        <v>0</v>
      </c>
      <c r="AB106" s="169">
        <v>1.2089191369055401</v>
      </c>
      <c r="AC106" s="169">
        <v>0.67952556034369505</v>
      </c>
      <c r="AD106" s="169">
        <v>0</v>
      </c>
      <c r="AE106" s="169">
        <v>0</v>
      </c>
      <c r="AF106" s="169">
        <v>545474.29742960294</v>
      </c>
      <c r="AG106" s="169">
        <v>0</v>
      </c>
      <c r="AH106" s="169">
        <v>-692451.84261179704</v>
      </c>
      <c r="AI106" s="169">
        <v>220318.39933456501</v>
      </c>
      <c r="AJ106" s="169">
        <v>-8405.9531991097792</v>
      </c>
      <c r="AK106" s="169">
        <v>0</v>
      </c>
      <c r="AL106" s="169">
        <v>-3040219.64343637</v>
      </c>
      <c r="AM106" s="169">
        <v>-237468.070072653</v>
      </c>
      <c r="AN106" s="169">
        <v>-41435.574935477402</v>
      </c>
      <c r="AO106" s="169">
        <v>-114273.867543193</v>
      </c>
      <c r="AP106" s="169">
        <v>0</v>
      </c>
      <c r="AQ106" s="169">
        <v>0</v>
      </c>
      <c r="AR106" s="169">
        <v>0</v>
      </c>
      <c r="AS106" s="168">
        <v>0</v>
      </c>
      <c r="AT106" s="163">
        <v>0</v>
      </c>
      <c r="AU106" s="168">
        <v>-1198862.35413428</v>
      </c>
      <c r="AV106" s="163">
        <v>-138139.265518492</v>
      </c>
      <c r="AW106" s="168">
        <v>0</v>
      </c>
      <c r="AX106" s="163">
        <v>-4783533.1483166097</v>
      </c>
      <c r="AY106" s="3">
        <v>-4698348.3923044698</v>
      </c>
      <c r="AZ106">
        <v>3281484.3923045001</v>
      </c>
      <c r="BA106" s="3">
        <v>0</v>
      </c>
      <c r="BB106">
        <v>-1416863.99999997</v>
      </c>
      <c r="BC106" s="3"/>
      <c r="BF106" s="3"/>
      <c r="BH106" s="3"/>
      <c r="BJ106" s="3"/>
      <c r="BK106"/>
      <c r="BL106"/>
      <c r="BM106"/>
      <c r="BN106"/>
      <c r="BO106"/>
      <c r="BP106"/>
    </row>
    <row r="107" spans="1:68" x14ac:dyDescent="0.25">
      <c r="A107" t="str">
        <f t="shared" si="2"/>
        <v>1_2_2016</v>
      </c>
      <c r="B107">
        <v>1</v>
      </c>
      <c r="C107">
        <v>2</v>
      </c>
      <c r="D107" s="163">
        <v>2016</v>
      </c>
      <c r="E107" s="169">
        <v>57011928.999999903</v>
      </c>
      <c r="F107" s="169">
        <v>81673687</v>
      </c>
      <c r="G107" s="169">
        <v>82760977</v>
      </c>
      <c r="H107" s="169">
        <v>81652157</v>
      </c>
      <c r="I107" s="169">
        <v>-1108819.99999999</v>
      </c>
      <c r="J107" s="169">
        <v>79245699.610057205</v>
      </c>
      <c r="K107" s="169">
        <v>-401592.76634926698</v>
      </c>
      <c r="L107" s="169">
        <v>0</v>
      </c>
      <c r="M107" s="169">
        <v>5050092.6804625196</v>
      </c>
      <c r="N107" s="169">
        <v>0</v>
      </c>
      <c r="O107" s="169">
        <v>1.22505851890976</v>
      </c>
      <c r="P107" s="169">
        <v>2998380.81170859</v>
      </c>
      <c r="Q107" s="169">
        <v>0.34039172880135199</v>
      </c>
      <c r="R107" s="169">
        <v>0</v>
      </c>
      <c r="S107" s="169">
        <v>2.3684573009887102</v>
      </c>
      <c r="T107" s="170">
        <v>31958.851422673299</v>
      </c>
      <c r="U107" s="169">
        <v>7.4829568673250799</v>
      </c>
      <c r="V107" s="169">
        <v>5.2694076883453604</v>
      </c>
      <c r="W107" s="169">
        <v>0</v>
      </c>
      <c r="X107" s="169">
        <v>0</v>
      </c>
      <c r="Y107" s="169">
        <v>0</v>
      </c>
      <c r="Z107" s="169">
        <v>0</v>
      </c>
      <c r="AA107" s="169">
        <v>0</v>
      </c>
      <c r="AB107" s="169">
        <v>2.2089191369055401</v>
      </c>
      <c r="AC107" s="169">
        <v>0.77958009454477495</v>
      </c>
      <c r="AD107" s="169">
        <v>0</v>
      </c>
      <c r="AE107" s="169">
        <v>0</v>
      </c>
      <c r="AF107" s="169">
        <v>1349334.46988536</v>
      </c>
      <c r="AG107" s="169">
        <v>0</v>
      </c>
      <c r="AH107" s="169">
        <v>1260411.71212533</v>
      </c>
      <c r="AI107" s="169">
        <v>180997.326967036</v>
      </c>
      <c r="AJ107" s="169">
        <v>-123021.279570892</v>
      </c>
      <c r="AK107" s="169">
        <v>0</v>
      </c>
      <c r="AL107" s="169">
        <v>-1094294.09176436</v>
      </c>
      <c r="AM107" s="169">
        <v>-82534.333235041602</v>
      </c>
      <c r="AN107" s="169">
        <v>-52719.387238389703</v>
      </c>
      <c r="AO107" s="169">
        <v>-438715.582654753</v>
      </c>
      <c r="AP107" s="169">
        <v>0</v>
      </c>
      <c r="AQ107" s="169">
        <v>0</v>
      </c>
      <c r="AR107" s="169">
        <v>0</v>
      </c>
      <c r="AS107" s="168">
        <v>0</v>
      </c>
      <c r="AT107" s="163">
        <v>0</v>
      </c>
      <c r="AU107" s="168">
        <v>-1294236.2430853399</v>
      </c>
      <c r="AV107" s="163">
        <v>-70138.350210024801</v>
      </c>
      <c r="AW107" s="168">
        <v>0</v>
      </c>
      <c r="AX107" s="163">
        <v>-393835.94227992703</v>
      </c>
      <c r="AY107" s="3">
        <v>-419375.64164403599</v>
      </c>
      <c r="AZ107">
        <v>-662262.35835596302</v>
      </c>
      <c r="BA107" s="3">
        <v>0</v>
      </c>
      <c r="BB107">
        <v>-1081638</v>
      </c>
      <c r="BC107" s="3"/>
      <c r="BF107" s="3"/>
      <c r="BH107" s="3"/>
      <c r="BJ107" s="3"/>
      <c r="BK107"/>
      <c r="BL107"/>
      <c r="BM107"/>
      <c r="BN107"/>
      <c r="BO107"/>
      <c r="BP107"/>
    </row>
    <row r="108" spans="1:68" x14ac:dyDescent="0.25">
      <c r="A108" t="str">
        <f t="shared" si="2"/>
        <v>1_2_2017</v>
      </c>
      <c r="B108">
        <v>1</v>
      </c>
      <c r="C108">
        <v>2</v>
      </c>
      <c r="D108" s="163">
        <v>2017</v>
      </c>
      <c r="E108" s="169">
        <v>57011928.999999903</v>
      </c>
      <c r="F108" s="169">
        <v>81673687</v>
      </c>
      <c r="G108" s="169">
        <v>81652157</v>
      </c>
      <c r="H108" s="169">
        <v>78504089.999999896</v>
      </c>
      <c r="I108" s="169">
        <v>-3148067.00000004</v>
      </c>
      <c r="J108" s="169">
        <v>78176185.610839203</v>
      </c>
      <c r="K108" s="169">
        <v>-1069513.9992180499</v>
      </c>
      <c r="L108" s="169">
        <v>0</v>
      </c>
      <c r="M108" s="169">
        <v>5041073.9419531897</v>
      </c>
      <c r="N108" s="169">
        <v>0</v>
      </c>
      <c r="O108" s="169">
        <v>1.25779698339497</v>
      </c>
      <c r="P108" s="169">
        <v>3021319.5660561202</v>
      </c>
      <c r="Q108" s="169">
        <v>0.33817861116871001</v>
      </c>
      <c r="R108" s="169">
        <v>0</v>
      </c>
      <c r="S108" s="169">
        <v>2.5841557617845199</v>
      </c>
      <c r="T108" s="170">
        <v>31693.827253182699</v>
      </c>
      <c r="U108" s="169">
        <v>7.4049369301291303</v>
      </c>
      <c r="V108" s="169">
        <v>5.5099380587525797</v>
      </c>
      <c r="W108" s="169">
        <v>0</v>
      </c>
      <c r="X108" s="169">
        <v>0</v>
      </c>
      <c r="Y108" s="169">
        <v>0</v>
      </c>
      <c r="Z108" s="169">
        <v>0</v>
      </c>
      <c r="AA108" s="169">
        <v>0</v>
      </c>
      <c r="AB108" s="169">
        <v>3.2089191369055401</v>
      </c>
      <c r="AC108" s="169">
        <v>0.80557914467338898</v>
      </c>
      <c r="AD108" s="169">
        <v>0</v>
      </c>
      <c r="AE108" s="169">
        <v>0</v>
      </c>
      <c r="AF108" s="169">
        <v>126800.45954933</v>
      </c>
      <c r="AG108" s="169">
        <v>0</v>
      </c>
      <c r="AH108" s="169">
        <v>-443033.84207618999</v>
      </c>
      <c r="AI108" s="169">
        <v>187045.61483772201</v>
      </c>
      <c r="AJ108" s="169">
        <v>-93527.662122747803</v>
      </c>
      <c r="AK108" s="169">
        <v>0</v>
      </c>
      <c r="AL108" s="169">
        <v>802391.99274959206</v>
      </c>
      <c r="AM108" s="169">
        <v>24726.5115090213</v>
      </c>
      <c r="AN108" s="169">
        <v>-38316.672625120897</v>
      </c>
      <c r="AO108" s="169">
        <v>-217234.76236575199</v>
      </c>
      <c r="AP108" s="169">
        <v>0</v>
      </c>
      <c r="AQ108" s="169">
        <v>0</v>
      </c>
      <c r="AR108" s="169">
        <v>0</v>
      </c>
      <c r="AS108" s="168">
        <v>0</v>
      </c>
      <c r="AT108" s="163">
        <v>0</v>
      </c>
      <c r="AU108" s="168">
        <v>-1276896.24683254</v>
      </c>
      <c r="AV108" s="163">
        <v>-108508.91610335201</v>
      </c>
      <c r="AW108" s="168">
        <v>0</v>
      </c>
      <c r="AX108" s="163">
        <v>-1076542.5993811099</v>
      </c>
      <c r="AY108" s="3">
        <v>-1079729.4559492799</v>
      </c>
      <c r="AZ108">
        <v>-2083303.5440507501</v>
      </c>
      <c r="BA108" s="3">
        <v>0</v>
      </c>
      <c r="BB108">
        <v>-3163033.00000004</v>
      </c>
      <c r="BC108" s="3"/>
      <c r="BF108" s="3"/>
      <c r="BH108" s="3"/>
      <c r="BJ108" s="3"/>
      <c r="BK108"/>
      <c r="BL108"/>
      <c r="BM108"/>
      <c r="BN108"/>
      <c r="BO108"/>
      <c r="BP108"/>
    </row>
    <row r="109" spans="1:68" x14ac:dyDescent="0.25">
      <c r="A109" t="str">
        <f t="shared" si="2"/>
        <v>1_2_2018</v>
      </c>
      <c r="B109">
        <v>1</v>
      </c>
      <c r="C109">
        <v>2</v>
      </c>
      <c r="D109" s="163">
        <v>2018</v>
      </c>
      <c r="E109" s="169">
        <v>57011928.999999903</v>
      </c>
      <c r="F109" s="169">
        <v>81673687</v>
      </c>
      <c r="G109" s="169">
        <v>78504089.999999896</v>
      </c>
      <c r="H109" s="169">
        <v>76851197</v>
      </c>
      <c r="I109" s="169">
        <v>-1652892.9999999399</v>
      </c>
      <c r="J109" s="169">
        <v>78414858.925365195</v>
      </c>
      <c r="K109" s="169">
        <v>238673.31452601901</v>
      </c>
      <c r="L109" s="169">
        <v>0</v>
      </c>
      <c r="M109" s="169">
        <v>5087908.4121240098</v>
      </c>
      <c r="N109" s="169">
        <v>0</v>
      </c>
      <c r="O109" s="169">
        <v>1.2557276465082501</v>
      </c>
      <c r="P109" s="169">
        <v>3045539.4790095701</v>
      </c>
      <c r="Q109" s="169">
        <v>0.34064764087298799</v>
      </c>
      <c r="R109" s="169">
        <v>0</v>
      </c>
      <c r="S109" s="169">
        <v>2.8674048087374802</v>
      </c>
      <c r="T109" s="170">
        <v>31798.715648167199</v>
      </c>
      <c r="U109" s="169">
        <v>7.2343779632504601</v>
      </c>
      <c r="V109" s="169">
        <v>5.8615759225582398</v>
      </c>
      <c r="W109" s="169">
        <v>0</v>
      </c>
      <c r="X109" s="169">
        <v>0</v>
      </c>
      <c r="Y109" s="169">
        <v>0</v>
      </c>
      <c r="Z109" s="169">
        <v>0</v>
      </c>
      <c r="AA109" s="169">
        <v>0</v>
      </c>
      <c r="AB109" s="169">
        <v>4.2089191369055401</v>
      </c>
      <c r="AC109" s="169">
        <v>0.84038901753350603</v>
      </c>
      <c r="AD109" s="169">
        <v>0.54726427516599196</v>
      </c>
      <c r="AE109" s="169">
        <v>0</v>
      </c>
      <c r="AF109" s="169">
        <v>1450613.5100360201</v>
      </c>
      <c r="AG109" s="169">
        <v>0</v>
      </c>
      <c r="AH109" s="169">
        <v>278732.582778793</v>
      </c>
      <c r="AI109" s="169">
        <v>166358.16993329799</v>
      </c>
      <c r="AJ109" s="169">
        <v>97094.831988860606</v>
      </c>
      <c r="AK109" s="169">
        <v>0</v>
      </c>
      <c r="AL109" s="169">
        <v>963970.29711321997</v>
      </c>
      <c r="AM109" s="169">
        <v>-16990.398322725101</v>
      </c>
      <c r="AN109" s="169">
        <v>-38968.293749335797</v>
      </c>
      <c r="AO109" s="169">
        <v>-265557.40416767402</v>
      </c>
      <c r="AP109" s="169">
        <v>0</v>
      </c>
      <c r="AQ109" s="169">
        <v>0</v>
      </c>
      <c r="AR109" s="169">
        <v>0</v>
      </c>
      <c r="AS109" s="168">
        <v>0</v>
      </c>
      <c r="AT109" s="163">
        <v>0</v>
      </c>
      <c r="AU109" s="168">
        <v>-1227666.0111012601</v>
      </c>
      <c r="AV109" s="163">
        <v>-29195.0293893177</v>
      </c>
      <c r="AW109" s="168">
        <v>-1217189.54719753</v>
      </c>
      <c r="AX109" s="163">
        <v>120556.351708613</v>
      </c>
      <c r="AY109" s="3">
        <v>232246.09479319199</v>
      </c>
      <c r="AZ109">
        <v>-1867475.0947931299</v>
      </c>
      <c r="BA109" s="3">
        <v>0</v>
      </c>
      <c r="BB109">
        <v>-1635228.9999999399</v>
      </c>
      <c r="BC109" s="3"/>
      <c r="BF109" s="3"/>
      <c r="BH109" s="3"/>
      <c r="BJ109" s="3"/>
      <c r="BK109"/>
      <c r="BL109"/>
      <c r="BM109"/>
      <c r="BN109"/>
      <c r="BO109"/>
      <c r="BP109"/>
    </row>
    <row r="110" spans="1:68" x14ac:dyDescent="0.25">
      <c r="A110" t="str">
        <f t="shared" si="2"/>
        <v>1_10_2002</v>
      </c>
      <c r="B110">
        <v>1</v>
      </c>
      <c r="C110">
        <v>10</v>
      </c>
      <c r="D110" s="163">
        <v>2002</v>
      </c>
      <c r="E110" s="169">
        <v>2028458449</v>
      </c>
      <c r="F110" s="169">
        <v>2929500931</v>
      </c>
      <c r="G110" s="169">
        <v>0</v>
      </c>
      <c r="H110" s="169">
        <v>2028458449</v>
      </c>
      <c r="I110" s="169">
        <v>0</v>
      </c>
      <c r="J110" s="169">
        <v>2763961888.4121599</v>
      </c>
      <c r="K110" s="169">
        <v>0</v>
      </c>
      <c r="L110" s="169">
        <v>474570591.99999899</v>
      </c>
      <c r="M110" s="169">
        <v>0</v>
      </c>
      <c r="N110" s="169">
        <v>1.7610024585999999</v>
      </c>
      <c r="O110" s="169">
        <v>0</v>
      </c>
      <c r="P110" s="169">
        <v>25697520.3899999</v>
      </c>
      <c r="Q110" s="169">
        <v>0.70319922136740198</v>
      </c>
      <c r="R110" s="169">
        <v>1.974</v>
      </c>
      <c r="S110" s="169">
        <v>0</v>
      </c>
      <c r="T110" s="170">
        <v>42439.074999999903</v>
      </c>
      <c r="U110" s="169">
        <v>31.71</v>
      </c>
      <c r="V110" s="169">
        <v>3.5</v>
      </c>
      <c r="W110" s="169">
        <v>0</v>
      </c>
      <c r="X110" s="169">
        <v>0</v>
      </c>
      <c r="Y110" s="169">
        <v>0</v>
      </c>
      <c r="Z110" s="169">
        <v>0</v>
      </c>
      <c r="AA110" s="169">
        <v>0</v>
      </c>
      <c r="AB110" s="169">
        <v>0</v>
      </c>
      <c r="AC110" s="169">
        <v>0</v>
      </c>
      <c r="AD110" s="169">
        <v>0</v>
      </c>
      <c r="AE110" s="169">
        <v>0</v>
      </c>
      <c r="AF110" s="169">
        <v>0</v>
      </c>
      <c r="AG110" s="169">
        <v>0</v>
      </c>
      <c r="AH110" s="169">
        <v>0</v>
      </c>
      <c r="AI110" s="169">
        <v>0</v>
      </c>
      <c r="AJ110" s="169">
        <v>0</v>
      </c>
      <c r="AK110" s="169">
        <v>0</v>
      </c>
      <c r="AL110" s="169">
        <v>0</v>
      </c>
      <c r="AM110" s="169">
        <v>0</v>
      </c>
      <c r="AN110" s="169">
        <v>0</v>
      </c>
      <c r="AO110" s="169">
        <v>0</v>
      </c>
      <c r="AP110" s="169">
        <v>0</v>
      </c>
      <c r="AQ110" s="169">
        <v>0</v>
      </c>
      <c r="AR110" s="169">
        <v>0</v>
      </c>
      <c r="AS110" s="168">
        <v>0</v>
      </c>
      <c r="AT110" s="163">
        <v>0</v>
      </c>
      <c r="AU110" s="168">
        <v>0</v>
      </c>
      <c r="AV110" s="163">
        <v>0</v>
      </c>
      <c r="AW110" s="168">
        <v>0</v>
      </c>
      <c r="AX110" s="163">
        <v>0</v>
      </c>
      <c r="AY110" s="3">
        <v>0</v>
      </c>
      <c r="AZ110">
        <v>0</v>
      </c>
      <c r="BA110" s="3">
        <v>2028458449</v>
      </c>
      <c r="BB110">
        <v>2028458449</v>
      </c>
      <c r="BC110" s="3"/>
      <c r="BF110" s="3"/>
      <c r="BH110" s="3"/>
      <c r="BJ110" s="3"/>
      <c r="BK110"/>
      <c r="BL110"/>
      <c r="BM110"/>
      <c r="BN110"/>
      <c r="BO110"/>
      <c r="BP110"/>
    </row>
    <row r="111" spans="1:68" x14ac:dyDescent="0.25">
      <c r="A111" t="str">
        <f t="shared" si="2"/>
        <v>1_10_2003</v>
      </c>
      <c r="B111">
        <v>1</v>
      </c>
      <c r="C111">
        <v>10</v>
      </c>
      <c r="D111" s="163">
        <v>2003</v>
      </c>
      <c r="E111" s="169">
        <v>2028458449</v>
      </c>
      <c r="F111" s="169">
        <v>2929500931</v>
      </c>
      <c r="G111" s="169">
        <v>2028458449</v>
      </c>
      <c r="H111" s="169">
        <v>1999850729.99999</v>
      </c>
      <c r="I111" s="169">
        <v>-28607719.0000019</v>
      </c>
      <c r="J111" s="169">
        <v>2852187232.4212399</v>
      </c>
      <c r="K111" s="169">
        <v>88225344.009081796</v>
      </c>
      <c r="L111" s="169">
        <v>503552796.99999899</v>
      </c>
      <c r="M111" s="169">
        <v>0</v>
      </c>
      <c r="N111" s="169">
        <v>1.92921531457</v>
      </c>
      <c r="O111" s="169">
        <v>0</v>
      </c>
      <c r="P111" s="169">
        <v>26042245.269999899</v>
      </c>
      <c r="Q111" s="169">
        <v>0.70198121073034003</v>
      </c>
      <c r="R111" s="169">
        <v>2.2467999999999901</v>
      </c>
      <c r="S111" s="169">
        <v>0</v>
      </c>
      <c r="T111" s="170">
        <v>41148.635000000002</v>
      </c>
      <c r="U111" s="169">
        <v>31.36</v>
      </c>
      <c r="V111" s="169">
        <v>3.5</v>
      </c>
      <c r="W111" s="169">
        <v>0</v>
      </c>
      <c r="X111" s="169">
        <v>0</v>
      </c>
      <c r="Y111" s="169">
        <v>0</v>
      </c>
      <c r="Z111" s="169">
        <v>0</v>
      </c>
      <c r="AA111" s="169">
        <v>0</v>
      </c>
      <c r="AB111" s="169">
        <v>0</v>
      </c>
      <c r="AC111" s="169">
        <v>0</v>
      </c>
      <c r="AD111" s="169">
        <v>0</v>
      </c>
      <c r="AE111" s="169">
        <v>80190141.489377499</v>
      </c>
      <c r="AF111" s="169">
        <v>0</v>
      </c>
      <c r="AG111" s="169">
        <v>-23413758.817643199</v>
      </c>
      <c r="AH111" s="169">
        <v>0</v>
      </c>
      <c r="AI111" s="169">
        <v>5946516.7209078297</v>
      </c>
      <c r="AJ111" s="169">
        <v>-1023760.26971193</v>
      </c>
      <c r="AK111" s="169">
        <v>1785712.05544793</v>
      </c>
      <c r="AL111" s="169">
        <v>0</v>
      </c>
      <c r="AM111" s="169">
        <v>3445892.7405936499</v>
      </c>
      <c r="AN111" s="169">
        <v>-1500598.6046969099</v>
      </c>
      <c r="AO111" s="169">
        <v>0</v>
      </c>
      <c r="AP111" s="169">
        <v>0</v>
      </c>
      <c r="AQ111" s="169">
        <v>0</v>
      </c>
      <c r="AR111" s="169">
        <v>0</v>
      </c>
      <c r="AS111" s="168">
        <v>0</v>
      </c>
      <c r="AT111" s="163">
        <v>0</v>
      </c>
      <c r="AU111" s="168">
        <v>0</v>
      </c>
      <c r="AV111" s="163">
        <v>0</v>
      </c>
      <c r="AW111" s="168">
        <v>0</v>
      </c>
      <c r="AX111" s="163">
        <v>65430145.314274803</v>
      </c>
      <c r="AY111" s="3">
        <v>64748159.235279202</v>
      </c>
      <c r="AZ111">
        <v>-93355878.235281095</v>
      </c>
      <c r="BA111" s="3">
        <v>0</v>
      </c>
      <c r="BB111">
        <v>-28607719.0000019</v>
      </c>
      <c r="BC111" s="3"/>
      <c r="BF111" s="3"/>
      <c r="BH111" s="3"/>
      <c r="BJ111" s="3"/>
      <c r="BK111"/>
      <c r="BL111"/>
      <c r="BM111"/>
      <c r="BN111"/>
      <c r="BO111"/>
      <c r="BP111"/>
    </row>
    <row r="112" spans="1:68" x14ac:dyDescent="0.25">
      <c r="A112" t="str">
        <f t="shared" si="2"/>
        <v>1_10_2004</v>
      </c>
      <c r="B112">
        <v>1</v>
      </c>
      <c r="C112">
        <v>10</v>
      </c>
      <c r="D112" s="163">
        <v>2004</v>
      </c>
      <c r="E112" s="169">
        <v>2028458449</v>
      </c>
      <c r="F112" s="169">
        <v>2929500931</v>
      </c>
      <c r="G112" s="169">
        <v>1999850729.99999</v>
      </c>
      <c r="H112" s="169">
        <v>2115153451.99999</v>
      </c>
      <c r="I112" s="169">
        <v>115302722</v>
      </c>
      <c r="J112" s="169">
        <v>2940355488.3807402</v>
      </c>
      <c r="K112" s="169">
        <v>88168255.959497899</v>
      </c>
      <c r="L112" s="169">
        <v>521860484</v>
      </c>
      <c r="M112" s="169">
        <v>0</v>
      </c>
      <c r="N112" s="169">
        <v>1.9019918870399899</v>
      </c>
      <c r="O112" s="169">
        <v>0</v>
      </c>
      <c r="P112" s="169">
        <v>26563773.749999899</v>
      </c>
      <c r="Q112" s="169">
        <v>0.69839341816490697</v>
      </c>
      <c r="R112" s="169">
        <v>2.5669</v>
      </c>
      <c r="S112" s="169">
        <v>0</v>
      </c>
      <c r="T112" s="170">
        <v>39531.589999999997</v>
      </c>
      <c r="U112" s="169">
        <v>31</v>
      </c>
      <c r="V112" s="169">
        <v>3.5</v>
      </c>
      <c r="W112" s="169">
        <v>0</v>
      </c>
      <c r="X112" s="169">
        <v>0</v>
      </c>
      <c r="Y112" s="169">
        <v>0</v>
      </c>
      <c r="Z112" s="169">
        <v>0</v>
      </c>
      <c r="AA112" s="169">
        <v>0</v>
      </c>
      <c r="AB112" s="169">
        <v>0</v>
      </c>
      <c r="AC112" s="169">
        <v>0</v>
      </c>
      <c r="AD112" s="169">
        <v>0</v>
      </c>
      <c r="AE112" s="169">
        <v>47261100.3875122</v>
      </c>
      <c r="AF112" s="169">
        <v>0</v>
      </c>
      <c r="AG112" s="169">
        <v>3669018.5792167298</v>
      </c>
      <c r="AH112" s="169">
        <v>0</v>
      </c>
      <c r="AI112" s="169">
        <v>8729848.6418575104</v>
      </c>
      <c r="AJ112" s="169">
        <v>-2971616.3181318101</v>
      </c>
      <c r="AK112" s="169">
        <v>1886263.0385773501</v>
      </c>
      <c r="AL112" s="169">
        <v>0</v>
      </c>
      <c r="AM112" s="169">
        <v>4411904.5326743498</v>
      </c>
      <c r="AN112" s="169">
        <v>-1521688.88627048</v>
      </c>
      <c r="AO112" s="169">
        <v>0</v>
      </c>
      <c r="AP112" s="169">
        <v>0</v>
      </c>
      <c r="AQ112" s="169">
        <v>0</v>
      </c>
      <c r="AR112" s="169">
        <v>0</v>
      </c>
      <c r="AS112" s="168">
        <v>0</v>
      </c>
      <c r="AT112" s="163">
        <v>0</v>
      </c>
      <c r="AU112" s="168">
        <v>0</v>
      </c>
      <c r="AV112" s="163">
        <v>0</v>
      </c>
      <c r="AW112" s="168">
        <v>0</v>
      </c>
      <c r="AX112" s="163">
        <v>61464829.975435898</v>
      </c>
      <c r="AY112" s="3">
        <v>61820398.408328302</v>
      </c>
      <c r="AZ112">
        <v>53482323.591671899</v>
      </c>
      <c r="BA112" s="3">
        <v>0</v>
      </c>
      <c r="BB112">
        <v>115302722</v>
      </c>
      <c r="BC112" s="3"/>
      <c r="BF112" s="3"/>
      <c r="BH112" s="3"/>
      <c r="BJ112" s="3"/>
      <c r="BK112"/>
      <c r="BL112"/>
      <c r="BM112"/>
      <c r="BN112"/>
      <c r="BO112"/>
      <c r="BP112"/>
    </row>
    <row r="113" spans="1:68" x14ac:dyDescent="0.25">
      <c r="A113" t="str">
        <f t="shared" si="2"/>
        <v>1_10_2005</v>
      </c>
      <c r="B113">
        <v>1</v>
      </c>
      <c r="C113">
        <v>10</v>
      </c>
      <c r="D113" s="163">
        <v>2005</v>
      </c>
      <c r="E113" s="169">
        <v>2028458449</v>
      </c>
      <c r="F113" s="169">
        <v>2929500931</v>
      </c>
      <c r="G113" s="169">
        <v>2115153451.99999</v>
      </c>
      <c r="H113" s="169">
        <v>2507212522.99999</v>
      </c>
      <c r="I113" s="169">
        <v>392059070.99999601</v>
      </c>
      <c r="J113" s="169">
        <v>3043216306.8309102</v>
      </c>
      <c r="K113" s="169">
        <v>102860818.450175</v>
      </c>
      <c r="L113" s="169">
        <v>527998936.99999899</v>
      </c>
      <c r="M113" s="169">
        <v>0</v>
      </c>
      <c r="N113" s="169">
        <v>1.60869959421</v>
      </c>
      <c r="O113" s="169">
        <v>0</v>
      </c>
      <c r="P113" s="169">
        <v>27081157.499999899</v>
      </c>
      <c r="Q113" s="169">
        <v>0.69604989521012905</v>
      </c>
      <c r="R113" s="169">
        <v>3.0314999999999901</v>
      </c>
      <c r="S113" s="169">
        <v>0</v>
      </c>
      <c r="T113" s="170">
        <v>38116.919999999896</v>
      </c>
      <c r="U113" s="169">
        <v>30.68</v>
      </c>
      <c r="V113" s="169">
        <v>3.5</v>
      </c>
      <c r="W113" s="169">
        <v>0</v>
      </c>
      <c r="X113" s="169">
        <v>0</v>
      </c>
      <c r="Y113" s="169">
        <v>0</v>
      </c>
      <c r="Z113" s="169">
        <v>0</v>
      </c>
      <c r="AA113" s="169">
        <v>0</v>
      </c>
      <c r="AB113" s="169">
        <v>0</v>
      </c>
      <c r="AC113" s="169">
        <v>0</v>
      </c>
      <c r="AD113" s="169">
        <v>0</v>
      </c>
      <c r="AE113" s="169">
        <v>16239782.7061789</v>
      </c>
      <c r="AF113" s="169">
        <v>0</v>
      </c>
      <c r="AG113" s="169">
        <v>44705757.725063898</v>
      </c>
      <c r="AH113" s="169">
        <v>0</v>
      </c>
      <c r="AI113" s="169">
        <v>8981855.0429181103</v>
      </c>
      <c r="AJ113" s="169">
        <v>-2053481.91434982</v>
      </c>
      <c r="AK113" s="169">
        <v>2598275.0109443199</v>
      </c>
      <c r="AL113" s="169">
        <v>0</v>
      </c>
      <c r="AM113" s="169">
        <v>4241146.9941359498</v>
      </c>
      <c r="AN113" s="169">
        <v>-1430658.5980270701</v>
      </c>
      <c r="AO113" s="169">
        <v>0</v>
      </c>
      <c r="AP113" s="169">
        <v>0</v>
      </c>
      <c r="AQ113" s="169">
        <v>0</v>
      </c>
      <c r="AR113" s="169">
        <v>0</v>
      </c>
      <c r="AS113" s="168">
        <v>0</v>
      </c>
      <c r="AT113" s="163">
        <v>0</v>
      </c>
      <c r="AU113" s="168">
        <v>0</v>
      </c>
      <c r="AV113" s="163">
        <v>0</v>
      </c>
      <c r="AW113" s="168">
        <v>0</v>
      </c>
      <c r="AX113" s="163">
        <v>73282676.966864407</v>
      </c>
      <c r="AY113" s="3">
        <v>73993235.199002296</v>
      </c>
      <c r="AZ113">
        <v>318065835.80099303</v>
      </c>
      <c r="BA113" s="3">
        <v>0</v>
      </c>
      <c r="BB113">
        <v>392059070.99999601</v>
      </c>
      <c r="BC113" s="3"/>
      <c r="BF113" s="3"/>
      <c r="BH113" s="3"/>
      <c r="BJ113" s="3"/>
      <c r="BK113"/>
      <c r="BL113"/>
      <c r="BM113"/>
      <c r="BN113"/>
      <c r="BO113"/>
      <c r="BP113"/>
    </row>
    <row r="114" spans="1:68" x14ac:dyDescent="0.25">
      <c r="A114" t="str">
        <f t="shared" si="2"/>
        <v>1_10_2006</v>
      </c>
      <c r="B114">
        <v>1</v>
      </c>
      <c r="C114">
        <v>10</v>
      </c>
      <c r="D114" s="163">
        <v>2006</v>
      </c>
      <c r="E114" s="169">
        <v>2028458449</v>
      </c>
      <c r="F114" s="169">
        <v>2929500931</v>
      </c>
      <c r="G114" s="169">
        <v>2507212522.99999</v>
      </c>
      <c r="H114" s="169">
        <v>2603647774.99999</v>
      </c>
      <c r="I114" s="169">
        <v>96435252.000002801</v>
      </c>
      <c r="J114" s="169">
        <v>3117328090.2358999</v>
      </c>
      <c r="K114" s="169">
        <v>74111783.404989198</v>
      </c>
      <c r="L114" s="169">
        <v>539962610</v>
      </c>
      <c r="M114" s="169">
        <v>0</v>
      </c>
      <c r="N114" s="169">
        <v>1.5876467787499999</v>
      </c>
      <c r="O114" s="169">
        <v>0</v>
      </c>
      <c r="P114" s="169">
        <v>27655014.75</v>
      </c>
      <c r="Q114" s="169">
        <v>0.70081421238459896</v>
      </c>
      <c r="R114" s="169">
        <v>3.3499999999999899</v>
      </c>
      <c r="S114" s="169">
        <v>0</v>
      </c>
      <c r="T114" s="170">
        <v>36028.75</v>
      </c>
      <c r="U114" s="169">
        <v>30.18</v>
      </c>
      <c r="V114" s="169">
        <v>3.7</v>
      </c>
      <c r="W114" s="169">
        <v>0</v>
      </c>
      <c r="X114" s="169">
        <v>0</v>
      </c>
      <c r="Y114" s="169">
        <v>0</v>
      </c>
      <c r="Z114" s="169">
        <v>0</v>
      </c>
      <c r="AA114" s="169">
        <v>0</v>
      </c>
      <c r="AB114" s="169">
        <v>0</v>
      </c>
      <c r="AC114" s="169">
        <v>0</v>
      </c>
      <c r="AD114" s="169">
        <v>0</v>
      </c>
      <c r="AE114" s="169">
        <v>37012463.539674401</v>
      </c>
      <c r="AF114" s="169">
        <v>0</v>
      </c>
      <c r="AG114" s="169">
        <v>3991331.8069134899</v>
      </c>
      <c r="AH114" s="169">
        <v>0</v>
      </c>
      <c r="AI114" s="169">
        <v>11575593.5303862</v>
      </c>
      <c r="AJ114" s="169">
        <v>4955772.5656349398</v>
      </c>
      <c r="AK114" s="169">
        <v>1912189.9959245101</v>
      </c>
      <c r="AL114" s="169">
        <v>0</v>
      </c>
      <c r="AM114" s="169">
        <v>7776685.2582562799</v>
      </c>
      <c r="AN114" s="169">
        <v>-2649248.3337854999</v>
      </c>
      <c r="AO114" s="169">
        <v>-3925507.9693321502</v>
      </c>
      <c r="AP114" s="169">
        <v>0</v>
      </c>
      <c r="AQ114" s="169">
        <v>0</v>
      </c>
      <c r="AR114" s="169">
        <v>0</v>
      </c>
      <c r="AS114" s="168">
        <v>0</v>
      </c>
      <c r="AT114" s="163">
        <v>0</v>
      </c>
      <c r="AU114" s="168">
        <v>0</v>
      </c>
      <c r="AV114" s="163">
        <v>0</v>
      </c>
      <c r="AW114" s="168">
        <v>0</v>
      </c>
      <c r="AX114" s="163">
        <v>60649280.393672302</v>
      </c>
      <c r="AY114" s="3">
        <v>61058423.956840202</v>
      </c>
      <c r="AZ114">
        <v>35376828.043162599</v>
      </c>
      <c r="BA114" s="3">
        <v>0</v>
      </c>
      <c r="BB114">
        <v>96435252.000002801</v>
      </c>
      <c r="BC114" s="3"/>
      <c r="BF114" s="3"/>
      <c r="BH114" s="3"/>
      <c r="BJ114" s="3"/>
      <c r="BK114"/>
      <c r="BL114"/>
      <c r="BM114"/>
      <c r="BN114"/>
      <c r="BO114"/>
      <c r="BP114"/>
    </row>
    <row r="115" spans="1:68" x14ac:dyDescent="0.25">
      <c r="A115" t="str">
        <f t="shared" si="2"/>
        <v>1_10_2007</v>
      </c>
      <c r="B115">
        <v>1</v>
      </c>
      <c r="C115">
        <v>10</v>
      </c>
      <c r="D115" s="163">
        <v>2007</v>
      </c>
      <c r="E115" s="169">
        <v>2028458449</v>
      </c>
      <c r="F115" s="169">
        <v>2929500931</v>
      </c>
      <c r="G115" s="169">
        <v>2603647774.99999</v>
      </c>
      <c r="H115" s="169">
        <v>2751026060</v>
      </c>
      <c r="I115" s="169">
        <v>147378285.00000399</v>
      </c>
      <c r="J115" s="169">
        <v>3146383930.3257298</v>
      </c>
      <c r="K115" s="169">
        <v>29055840.089823201</v>
      </c>
      <c r="L115" s="169">
        <v>543107373</v>
      </c>
      <c r="M115" s="169">
        <v>0</v>
      </c>
      <c r="N115" s="169">
        <v>1.5239354946199899</v>
      </c>
      <c r="O115" s="169">
        <v>0</v>
      </c>
      <c r="P115" s="169">
        <v>27714120</v>
      </c>
      <c r="Q115" s="169">
        <v>0.69978105660465495</v>
      </c>
      <c r="R115" s="169">
        <v>3.4605999999999901</v>
      </c>
      <c r="S115" s="169">
        <v>0</v>
      </c>
      <c r="T115" s="170">
        <v>36660.58</v>
      </c>
      <c r="U115" s="169">
        <v>30.4</v>
      </c>
      <c r="V115" s="169">
        <v>3.6</v>
      </c>
      <c r="W115" s="169">
        <v>0</v>
      </c>
      <c r="X115" s="169">
        <v>0</v>
      </c>
      <c r="Y115" s="169">
        <v>0</v>
      </c>
      <c r="Z115" s="169">
        <v>0</v>
      </c>
      <c r="AA115" s="169">
        <v>0</v>
      </c>
      <c r="AB115" s="169">
        <v>0</v>
      </c>
      <c r="AC115" s="169">
        <v>0</v>
      </c>
      <c r="AD115" s="169">
        <v>0</v>
      </c>
      <c r="AE115" s="169">
        <v>9907944.6119445805</v>
      </c>
      <c r="AF115" s="169">
        <v>0</v>
      </c>
      <c r="AG115" s="169">
        <v>12773079.212934</v>
      </c>
      <c r="AH115" s="169">
        <v>0</v>
      </c>
      <c r="AI115" s="169">
        <v>1221374.0639458201</v>
      </c>
      <c r="AJ115" s="169">
        <v>-1114668.55967742</v>
      </c>
      <c r="AK115" s="169">
        <v>655521.32375227497</v>
      </c>
      <c r="AL115" s="169">
        <v>0</v>
      </c>
      <c r="AM115" s="169">
        <v>-2486857.0453131599</v>
      </c>
      <c r="AN115" s="169">
        <v>1211426.29072938</v>
      </c>
      <c r="AO115" s="169">
        <v>2040644.22400479</v>
      </c>
      <c r="AP115" s="169">
        <v>0</v>
      </c>
      <c r="AQ115" s="169">
        <v>0</v>
      </c>
      <c r="AR115" s="169">
        <v>0</v>
      </c>
      <c r="AS115" s="168">
        <v>0</v>
      </c>
      <c r="AT115" s="163">
        <v>0</v>
      </c>
      <c r="AU115" s="168">
        <v>0</v>
      </c>
      <c r="AV115" s="163">
        <v>0</v>
      </c>
      <c r="AW115" s="168">
        <v>0</v>
      </c>
      <c r="AX115" s="163">
        <v>24208464.122320302</v>
      </c>
      <c r="AY115" s="3">
        <v>24267953.5842182</v>
      </c>
      <c r="AZ115">
        <v>123110331.415786</v>
      </c>
      <c r="BA115" s="3">
        <v>0</v>
      </c>
      <c r="BB115">
        <v>147378285.00000399</v>
      </c>
      <c r="BC115" s="3"/>
      <c r="BF115" s="3"/>
      <c r="BH115" s="3"/>
      <c r="BJ115" s="3"/>
      <c r="BK115"/>
      <c r="BL115"/>
      <c r="BM115"/>
      <c r="BN115"/>
      <c r="BO115"/>
      <c r="BP115"/>
    </row>
    <row r="116" spans="1:68" x14ac:dyDescent="0.25">
      <c r="A116" t="str">
        <f t="shared" si="2"/>
        <v>1_10_2008</v>
      </c>
      <c r="B116">
        <v>1</v>
      </c>
      <c r="C116">
        <v>10</v>
      </c>
      <c r="D116" s="163">
        <v>2008</v>
      </c>
      <c r="E116" s="169">
        <v>2028458449</v>
      </c>
      <c r="F116" s="169">
        <v>2929500931</v>
      </c>
      <c r="G116" s="169">
        <v>2751026060</v>
      </c>
      <c r="H116" s="169">
        <v>2818659238.99999</v>
      </c>
      <c r="I116" s="169">
        <v>67633178.999994695</v>
      </c>
      <c r="J116" s="169">
        <v>3202966993.4896698</v>
      </c>
      <c r="K116" s="169">
        <v>56583063.163946599</v>
      </c>
      <c r="L116" s="169">
        <v>558408347</v>
      </c>
      <c r="M116" s="169">
        <v>0</v>
      </c>
      <c r="N116" s="169">
        <v>1.5489328795199999</v>
      </c>
      <c r="O116" s="169">
        <v>0</v>
      </c>
      <c r="P116" s="169">
        <v>27956797.669999901</v>
      </c>
      <c r="Q116" s="169">
        <v>0.69861119861852705</v>
      </c>
      <c r="R116" s="169">
        <v>3.9195000000000002</v>
      </c>
      <c r="S116" s="169">
        <v>0</v>
      </c>
      <c r="T116" s="170">
        <v>36716.94</v>
      </c>
      <c r="U116" s="169">
        <v>30.42</v>
      </c>
      <c r="V116" s="169">
        <v>3.7</v>
      </c>
      <c r="W116" s="169">
        <v>0</v>
      </c>
      <c r="X116" s="169">
        <v>0</v>
      </c>
      <c r="Y116" s="169">
        <v>0</v>
      </c>
      <c r="Z116" s="169">
        <v>0</v>
      </c>
      <c r="AA116" s="169">
        <v>0</v>
      </c>
      <c r="AB116" s="169">
        <v>0</v>
      </c>
      <c r="AC116" s="169">
        <v>0</v>
      </c>
      <c r="AD116" s="169">
        <v>0</v>
      </c>
      <c r="AE116" s="169">
        <v>50448314.100680903</v>
      </c>
      <c r="AF116" s="169">
        <v>0</v>
      </c>
      <c r="AG116" s="169">
        <v>-5317235.7867932897</v>
      </c>
      <c r="AH116" s="169">
        <v>0</v>
      </c>
      <c r="AI116" s="169">
        <v>5273767.3299812498</v>
      </c>
      <c r="AJ116" s="169">
        <v>-1333562.1366286101</v>
      </c>
      <c r="AK116" s="169">
        <v>2702357.6572714699</v>
      </c>
      <c r="AL116" s="169">
        <v>0</v>
      </c>
      <c r="AM116" s="169">
        <v>-232284.42209664299</v>
      </c>
      <c r="AN116" s="169">
        <v>116338.89915231201</v>
      </c>
      <c r="AO116" s="169">
        <v>-2154465.3604812101</v>
      </c>
      <c r="AP116" s="169">
        <v>0</v>
      </c>
      <c r="AQ116" s="169">
        <v>0</v>
      </c>
      <c r="AR116" s="169">
        <v>0</v>
      </c>
      <c r="AS116" s="168">
        <v>0</v>
      </c>
      <c r="AT116" s="163">
        <v>0</v>
      </c>
      <c r="AU116" s="168">
        <v>0</v>
      </c>
      <c r="AV116" s="163">
        <v>0</v>
      </c>
      <c r="AW116" s="168">
        <v>0</v>
      </c>
      <c r="AX116" s="163">
        <v>49503230.281086199</v>
      </c>
      <c r="AY116" s="3">
        <v>49473136.389470398</v>
      </c>
      <c r="AZ116">
        <v>18160042.6105242</v>
      </c>
      <c r="BA116" s="3">
        <v>0</v>
      </c>
      <c r="BB116">
        <v>67633178.999994695</v>
      </c>
      <c r="BC116" s="3"/>
      <c r="BF116" s="3"/>
      <c r="BH116" s="3"/>
      <c r="BJ116" s="3"/>
      <c r="BK116"/>
      <c r="BL116"/>
      <c r="BM116"/>
      <c r="BN116"/>
      <c r="BO116"/>
      <c r="BP116"/>
    </row>
    <row r="117" spans="1:68" x14ac:dyDescent="0.25">
      <c r="A117" t="str">
        <f t="shared" si="2"/>
        <v>1_10_2009</v>
      </c>
      <c r="B117">
        <v>1</v>
      </c>
      <c r="C117">
        <v>10</v>
      </c>
      <c r="D117" s="163">
        <v>2009</v>
      </c>
      <c r="E117" s="169">
        <v>2028458449</v>
      </c>
      <c r="F117" s="169">
        <v>2929500931</v>
      </c>
      <c r="G117" s="169">
        <v>2818659238.99999</v>
      </c>
      <c r="H117" s="169">
        <v>2717269399.99999</v>
      </c>
      <c r="I117" s="169">
        <v>-101389838.999999</v>
      </c>
      <c r="J117" s="169">
        <v>3196670103.8759298</v>
      </c>
      <c r="K117" s="169">
        <v>-6296889.6137471199</v>
      </c>
      <c r="L117" s="169">
        <v>562176551</v>
      </c>
      <c r="M117" s="169">
        <v>0</v>
      </c>
      <c r="N117" s="169">
        <v>1.63249305102</v>
      </c>
      <c r="O117" s="169">
        <v>0</v>
      </c>
      <c r="P117" s="169">
        <v>27734538</v>
      </c>
      <c r="Q117" s="169">
        <v>0.70705174720515196</v>
      </c>
      <c r="R117" s="169">
        <v>2.84309999999999</v>
      </c>
      <c r="S117" s="169">
        <v>0</v>
      </c>
      <c r="T117" s="170">
        <v>35494.29</v>
      </c>
      <c r="U117" s="169">
        <v>30.61</v>
      </c>
      <c r="V117" s="169">
        <v>3.9</v>
      </c>
      <c r="W117" s="169">
        <v>0</v>
      </c>
      <c r="X117" s="169">
        <v>0</v>
      </c>
      <c r="Y117" s="169">
        <v>0</v>
      </c>
      <c r="Z117" s="169">
        <v>0</v>
      </c>
      <c r="AA117" s="169">
        <v>0</v>
      </c>
      <c r="AB117" s="169">
        <v>0</v>
      </c>
      <c r="AC117" s="169">
        <v>0</v>
      </c>
      <c r="AD117" s="169">
        <v>0</v>
      </c>
      <c r="AE117" s="169">
        <v>12426049.566769401</v>
      </c>
      <c r="AF117" s="169">
        <v>0</v>
      </c>
      <c r="AG117" s="169">
        <v>-17791916.212562401</v>
      </c>
      <c r="AH117" s="169">
        <v>0</v>
      </c>
      <c r="AI117" s="169">
        <v>-4937912.0712388996</v>
      </c>
      <c r="AJ117" s="169">
        <v>9877881.5884679705</v>
      </c>
      <c r="AK117" s="169">
        <v>-6969828.9940495398</v>
      </c>
      <c r="AL117" s="169">
        <v>0</v>
      </c>
      <c r="AM117" s="169">
        <v>5251958.26591272</v>
      </c>
      <c r="AN117" s="169">
        <v>1132594.58982349</v>
      </c>
      <c r="AO117" s="169">
        <v>-4413135.78487028</v>
      </c>
      <c r="AP117" s="169">
        <v>0</v>
      </c>
      <c r="AQ117" s="169">
        <v>0</v>
      </c>
      <c r="AR117" s="169">
        <v>0</v>
      </c>
      <c r="AS117" s="168">
        <v>0</v>
      </c>
      <c r="AT117" s="163">
        <v>0</v>
      </c>
      <c r="AU117" s="168">
        <v>0</v>
      </c>
      <c r="AV117" s="163">
        <v>0</v>
      </c>
      <c r="AW117" s="168">
        <v>0</v>
      </c>
      <c r="AX117" s="163">
        <v>-5424309.0517475102</v>
      </c>
      <c r="AY117" s="3">
        <v>-5541357.7857116302</v>
      </c>
      <c r="AZ117">
        <v>-95848481.214287803</v>
      </c>
      <c r="BA117" s="3">
        <v>0</v>
      </c>
      <c r="BB117">
        <v>-101389838.999999</v>
      </c>
      <c r="BC117" s="3"/>
      <c r="BF117" s="3"/>
      <c r="BH117" s="3"/>
      <c r="BJ117" s="3"/>
      <c r="BK117"/>
      <c r="BL117"/>
      <c r="BM117"/>
      <c r="BN117"/>
      <c r="BO117"/>
      <c r="BP117"/>
    </row>
    <row r="118" spans="1:68" x14ac:dyDescent="0.25">
      <c r="A118" t="str">
        <f t="shared" si="2"/>
        <v>1_10_2010</v>
      </c>
      <c r="B118">
        <v>1</v>
      </c>
      <c r="C118">
        <v>10</v>
      </c>
      <c r="D118" s="163">
        <v>2010</v>
      </c>
      <c r="E118" s="169">
        <v>2028458449</v>
      </c>
      <c r="F118" s="169">
        <v>2929500931</v>
      </c>
      <c r="G118" s="169">
        <v>2717269399.99999</v>
      </c>
      <c r="H118" s="169">
        <v>2812782058</v>
      </c>
      <c r="I118" s="169">
        <v>95512658.000002801</v>
      </c>
      <c r="J118" s="169">
        <v>3168981627.1391902</v>
      </c>
      <c r="K118" s="169">
        <v>-27688476.7367367</v>
      </c>
      <c r="L118" s="169">
        <v>552453533.99999905</v>
      </c>
      <c r="M118" s="169">
        <v>0</v>
      </c>
      <c r="N118" s="169">
        <v>1.6339541181999999</v>
      </c>
      <c r="O118" s="169">
        <v>0</v>
      </c>
      <c r="P118" s="169">
        <v>27553600.749999899</v>
      </c>
      <c r="Q118" s="169">
        <v>0.71198282361478205</v>
      </c>
      <c r="R118" s="169">
        <v>3.2889999999999899</v>
      </c>
      <c r="S118" s="169">
        <v>0</v>
      </c>
      <c r="T118" s="170">
        <v>35213</v>
      </c>
      <c r="U118" s="169">
        <v>30.93</v>
      </c>
      <c r="V118" s="169">
        <v>3.9</v>
      </c>
      <c r="W118" s="169">
        <v>0</v>
      </c>
      <c r="X118" s="169">
        <v>0</v>
      </c>
      <c r="Y118" s="169">
        <v>0</v>
      </c>
      <c r="Z118" s="169">
        <v>0</v>
      </c>
      <c r="AA118" s="169">
        <v>0</v>
      </c>
      <c r="AB118" s="169">
        <v>0</v>
      </c>
      <c r="AC118" s="169">
        <v>0</v>
      </c>
      <c r="AD118" s="169">
        <v>0</v>
      </c>
      <c r="AE118" s="169">
        <v>-30830613.673262902</v>
      </c>
      <c r="AF118" s="169">
        <v>0</v>
      </c>
      <c r="AG118" s="169">
        <v>-295956.76474476</v>
      </c>
      <c r="AH118" s="169">
        <v>0</v>
      </c>
      <c r="AI118" s="169">
        <v>-3904129.4935323601</v>
      </c>
      <c r="AJ118" s="169">
        <v>5559157.7311644303</v>
      </c>
      <c r="AK118" s="169">
        <v>2992400.8312329301</v>
      </c>
      <c r="AL118" s="169">
        <v>0</v>
      </c>
      <c r="AM118" s="169">
        <v>1188653.54887135</v>
      </c>
      <c r="AN118" s="169">
        <v>1839164.92853341</v>
      </c>
      <c r="AO118" s="169">
        <v>0</v>
      </c>
      <c r="AP118" s="169">
        <v>0</v>
      </c>
      <c r="AQ118" s="169">
        <v>0</v>
      </c>
      <c r="AR118" s="169">
        <v>0</v>
      </c>
      <c r="AS118" s="168">
        <v>0</v>
      </c>
      <c r="AT118" s="163">
        <v>0</v>
      </c>
      <c r="AU118" s="168">
        <v>0</v>
      </c>
      <c r="AV118" s="163">
        <v>0</v>
      </c>
      <c r="AW118" s="168">
        <v>0</v>
      </c>
      <c r="AX118" s="163">
        <v>-23451322.891737901</v>
      </c>
      <c r="AY118" s="3">
        <v>-23536069.761506598</v>
      </c>
      <c r="AZ118">
        <v>119048727.761509</v>
      </c>
      <c r="BA118" s="3">
        <v>0</v>
      </c>
      <c r="BB118">
        <v>95512658.000002801</v>
      </c>
      <c r="BC118" s="3"/>
      <c r="BF118" s="3"/>
      <c r="BH118" s="3"/>
      <c r="BJ118" s="3"/>
      <c r="BK118"/>
      <c r="BL118"/>
      <c r="BM118"/>
      <c r="BN118"/>
      <c r="BO118"/>
      <c r="BP118"/>
    </row>
    <row r="119" spans="1:68" x14ac:dyDescent="0.25">
      <c r="A119" t="str">
        <f t="shared" si="2"/>
        <v>1_10_2011</v>
      </c>
      <c r="B119">
        <v>1</v>
      </c>
      <c r="C119">
        <v>10</v>
      </c>
      <c r="D119" s="163">
        <v>2011</v>
      </c>
      <c r="E119" s="169">
        <v>2028458449</v>
      </c>
      <c r="F119" s="169">
        <v>2929500931</v>
      </c>
      <c r="G119" s="169">
        <v>2812782058</v>
      </c>
      <c r="H119" s="169">
        <v>2875478446.99999</v>
      </c>
      <c r="I119" s="169">
        <v>62696388.999994203</v>
      </c>
      <c r="J119" s="169">
        <v>3124497731.4452701</v>
      </c>
      <c r="K119" s="169">
        <v>-44483895.693918198</v>
      </c>
      <c r="L119" s="169">
        <v>542784231</v>
      </c>
      <c r="M119" s="169">
        <v>0</v>
      </c>
      <c r="N119" s="169">
        <v>1.73929841568</v>
      </c>
      <c r="O119" s="169">
        <v>0</v>
      </c>
      <c r="P119" s="169">
        <v>27682634.670000002</v>
      </c>
      <c r="Q119" s="169">
        <v>0.71184921256512901</v>
      </c>
      <c r="R119" s="169">
        <v>4.0655999999999999</v>
      </c>
      <c r="S119" s="169">
        <v>0</v>
      </c>
      <c r="T119" s="170">
        <v>34147.68</v>
      </c>
      <c r="U119" s="169">
        <v>31.299999999999901</v>
      </c>
      <c r="V119" s="169">
        <v>3.9</v>
      </c>
      <c r="W119" s="169">
        <v>0</v>
      </c>
      <c r="X119" s="169">
        <v>0</v>
      </c>
      <c r="Y119" s="169">
        <v>0</v>
      </c>
      <c r="Z119" s="169">
        <v>0</v>
      </c>
      <c r="AA119" s="169">
        <v>0</v>
      </c>
      <c r="AB119" s="169">
        <v>0</v>
      </c>
      <c r="AC119" s="169">
        <v>0</v>
      </c>
      <c r="AD119" s="169">
        <v>0</v>
      </c>
      <c r="AE119" s="169">
        <v>-32297760.586323202</v>
      </c>
      <c r="AF119" s="169">
        <v>0</v>
      </c>
      <c r="AG119" s="169">
        <v>-21570572.796238601</v>
      </c>
      <c r="AH119" s="169">
        <v>0</v>
      </c>
      <c r="AI119" s="169">
        <v>2888322.6548588099</v>
      </c>
      <c r="AJ119" s="169">
        <v>-155760.42561284601</v>
      </c>
      <c r="AK119" s="169">
        <v>4697305.51703496</v>
      </c>
      <c r="AL119" s="169">
        <v>0</v>
      </c>
      <c r="AM119" s="169">
        <v>4753775.8279890995</v>
      </c>
      <c r="AN119" s="169">
        <v>2201399.01231881</v>
      </c>
      <c r="AO119" s="169">
        <v>0</v>
      </c>
      <c r="AP119" s="169">
        <v>0</v>
      </c>
      <c r="AQ119" s="169">
        <v>0</v>
      </c>
      <c r="AR119" s="169">
        <v>0</v>
      </c>
      <c r="AS119" s="168">
        <v>0</v>
      </c>
      <c r="AT119" s="163">
        <v>0</v>
      </c>
      <c r="AU119" s="168">
        <v>0</v>
      </c>
      <c r="AV119" s="163">
        <v>0</v>
      </c>
      <c r="AW119" s="168">
        <v>0</v>
      </c>
      <c r="AX119" s="163">
        <v>-39483290.795973003</v>
      </c>
      <c r="AY119" s="3">
        <v>-39483821.113457099</v>
      </c>
      <c r="AZ119">
        <v>102180210.113451</v>
      </c>
      <c r="BA119" s="3">
        <v>0</v>
      </c>
      <c r="BB119">
        <v>62696388.999994203</v>
      </c>
      <c r="BC119" s="3"/>
      <c r="BF119" s="3"/>
      <c r="BH119" s="3"/>
      <c r="BJ119" s="3"/>
      <c r="BK119"/>
      <c r="BL119"/>
      <c r="BM119"/>
      <c r="BN119"/>
      <c r="BO119"/>
      <c r="BP119"/>
    </row>
    <row r="120" spans="1:68" x14ac:dyDescent="0.25">
      <c r="A120" t="str">
        <f t="shared" si="2"/>
        <v>1_10_2012</v>
      </c>
      <c r="B120">
        <v>1</v>
      </c>
      <c r="C120">
        <v>10</v>
      </c>
      <c r="D120" s="163">
        <v>2012</v>
      </c>
      <c r="E120" s="169">
        <v>2028458449</v>
      </c>
      <c r="F120" s="169">
        <v>2929500931</v>
      </c>
      <c r="G120" s="169">
        <v>2875478446.99999</v>
      </c>
      <c r="H120" s="169">
        <v>2929500930.99999</v>
      </c>
      <c r="I120" s="169">
        <v>54022483.999999501</v>
      </c>
      <c r="J120" s="169">
        <v>3110562123.4394898</v>
      </c>
      <c r="K120" s="169">
        <v>-13935608.005781099</v>
      </c>
      <c r="L120" s="169">
        <v>542311539</v>
      </c>
      <c r="M120" s="169">
        <v>0</v>
      </c>
      <c r="N120" s="169">
        <v>1.6964752675200001</v>
      </c>
      <c r="O120" s="169">
        <v>0</v>
      </c>
      <c r="P120" s="169">
        <v>27909105.420000002</v>
      </c>
      <c r="Q120" s="169">
        <v>0.70702565886186597</v>
      </c>
      <c r="R120" s="169">
        <v>4.1093000000000002</v>
      </c>
      <c r="S120" s="169">
        <v>0</v>
      </c>
      <c r="T120" s="170">
        <v>33963.31</v>
      </c>
      <c r="U120" s="169">
        <v>31.51</v>
      </c>
      <c r="V120" s="169">
        <v>4.0999999999999996</v>
      </c>
      <c r="W120" s="169">
        <v>0</v>
      </c>
      <c r="X120" s="169">
        <v>0</v>
      </c>
      <c r="Y120" s="169">
        <v>0</v>
      </c>
      <c r="Z120" s="169">
        <v>0</v>
      </c>
      <c r="AA120" s="169">
        <v>1</v>
      </c>
      <c r="AB120" s="169">
        <v>0</v>
      </c>
      <c r="AC120" s="169">
        <v>0</v>
      </c>
      <c r="AD120" s="169">
        <v>0</v>
      </c>
      <c r="AE120" s="169">
        <v>-1638099.51506702</v>
      </c>
      <c r="AF120" s="169">
        <v>0</v>
      </c>
      <c r="AG120" s="169">
        <v>8907891.4595469702</v>
      </c>
      <c r="AH120" s="169">
        <v>0</v>
      </c>
      <c r="AI120" s="169">
        <v>5151209.5058744401</v>
      </c>
      <c r="AJ120" s="169">
        <v>-5742934.6722264504</v>
      </c>
      <c r="AK120" s="169">
        <v>247662.49680970801</v>
      </c>
      <c r="AL120" s="169">
        <v>0</v>
      </c>
      <c r="AM120" s="169">
        <v>855822.34629869601</v>
      </c>
      <c r="AN120" s="169">
        <v>1277076.4653751501</v>
      </c>
      <c r="AO120" s="169">
        <v>-4502096.8329541702</v>
      </c>
      <c r="AP120" s="169">
        <v>0</v>
      </c>
      <c r="AQ120" s="169">
        <v>0</v>
      </c>
      <c r="AR120" s="169">
        <v>0</v>
      </c>
      <c r="AS120" s="168">
        <v>0</v>
      </c>
      <c r="AT120" s="163">
        <v>-17329205.966856301</v>
      </c>
      <c r="AU120" s="168">
        <v>0</v>
      </c>
      <c r="AV120" s="163">
        <v>0</v>
      </c>
      <c r="AW120" s="168">
        <v>0</v>
      </c>
      <c r="AX120" s="163">
        <v>-12772674.713199001</v>
      </c>
      <c r="AY120" s="3">
        <v>-12824954.252064301</v>
      </c>
      <c r="AZ120">
        <v>66847438.252063803</v>
      </c>
      <c r="BA120" s="3">
        <v>0</v>
      </c>
      <c r="BB120">
        <v>54022483.999999501</v>
      </c>
      <c r="BC120" s="3"/>
      <c r="BF120" s="3"/>
      <c r="BH120" s="3"/>
      <c r="BJ120" s="3"/>
      <c r="BK120"/>
      <c r="BL120"/>
      <c r="BM120"/>
      <c r="BN120"/>
      <c r="BO120"/>
      <c r="BP120"/>
    </row>
    <row r="121" spans="1:68" x14ac:dyDescent="0.25">
      <c r="A121" t="str">
        <f t="shared" si="2"/>
        <v>1_10_2013</v>
      </c>
      <c r="B121">
        <v>1</v>
      </c>
      <c r="C121">
        <v>10</v>
      </c>
      <c r="D121" s="163">
        <v>2013</v>
      </c>
      <c r="E121" s="169">
        <v>2028458449</v>
      </c>
      <c r="F121" s="169">
        <v>2929500931</v>
      </c>
      <c r="G121" s="169">
        <v>2929500930.99999</v>
      </c>
      <c r="H121" s="169">
        <v>3028731445.99999</v>
      </c>
      <c r="I121" s="169">
        <v>99230515.0000038</v>
      </c>
      <c r="J121" s="169">
        <v>3091788096.5019398</v>
      </c>
      <c r="K121" s="169">
        <v>-18774026.937550001</v>
      </c>
      <c r="L121" s="169">
        <v>554417452</v>
      </c>
      <c r="M121" s="169">
        <v>0</v>
      </c>
      <c r="N121" s="169">
        <v>1.75772764368</v>
      </c>
      <c r="O121" s="169">
        <v>0</v>
      </c>
      <c r="P121" s="169">
        <v>28818049.079999998</v>
      </c>
      <c r="Q121" s="169">
        <v>0.70818988617793599</v>
      </c>
      <c r="R121" s="169">
        <v>3.9420000000000002</v>
      </c>
      <c r="S121" s="169">
        <v>0</v>
      </c>
      <c r="T121" s="170">
        <v>33700.32</v>
      </c>
      <c r="U121" s="169">
        <v>29.93</v>
      </c>
      <c r="V121" s="169">
        <v>4.2</v>
      </c>
      <c r="W121" s="169">
        <v>0</v>
      </c>
      <c r="X121" s="169">
        <v>0</v>
      </c>
      <c r="Y121" s="169">
        <v>0</v>
      </c>
      <c r="Z121" s="169">
        <v>0</v>
      </c>
      <c r="AA121" s="169">
        <v>2</v>
      </c>
      <c r="AB121" s="169">
        <v>0</v>
      </c>
      <c r="AC121" s="169">
        <v>1</v>
      </c>
      <c r="AD121" s="169">
        <v>0</v>
      </c>
      <c r="AE121" s="169">
        <v>42608134.290554203</v>
      </c>
      <c r="AF121" s="169">
        <v>0</v>
      </c>
      <c r="AG121" s="169">
        <v>-12888820.6009556</v>
      </c>
      <c r="AH121" s="169">
        <v>0</v>
      </c>
      <c r="AI121" s="169">
        <v>20697246.8619188</v>
      </c>
      <c r="AJ121" s="169">
        <v>1413926.7199377001</v>
      </c>
      <c r="AK121" s="169">
        <v>-977715.37490544503</v>
      </c>
      <c r="AL121" s="169">
        <v>0</v>
      </c>
      <c r="AM121" s="169">
        <v>1252008.3736154099</v>
      </c>
      <c r="AN121" s="169">
        <v>-9770494.7284604404</v>
      </c>
      <c r="AO121" s="169">
        <v>-2294237.91039545</v>
      </c>
      <c r="AP121" s="169">
        <v>0</v>
      </c>
      <c r="AQ121" s="169">
        <v>0</v>
      </c>
      <c r="AR121" s="169">
        <v>0</v>
      </c>
      <c r="AS121" s="168">
        <v>0</v>
      </c>
      <c r="AT121" s="163">
        <v>-17654775.004959799</v>
      </c>
      <c r="AU121" s="168">
        <v>0</v>
      </c>
      <c r="AV121" s="163">
        <v>-39373565.745435901</v>
      </c>
      <c r="AW121" s="168">
        <v>0</v>
      </c>
      <c r="AX121" s="163">
        <v>-16988293.119086601</v>
      </c>
      <c r="AY121" s="3">
        <v>-17681218.7667729</v>
      </c>
      <c r="AZ121">
        <v>116911733.766776</v>
      </c>
      <c r="BA121" s="3">
        <v>0</v>
      </c>
      <c r="BB121">
        <v>99230515.0000038</v>
      </c>
      <c r="BC121" s="3"/>
      <c r="BF121" s="3"/>
      <c r="BH121" s="3"/>
      <c r="BJ121" s="3"/>
      <c r="BK121"/>
      <c r="BL121"/>
      <c r="BM121"/>
      <c r="BN121"/>
      <c r="BO121"/>
      <c r="BP121"/>
    </row>
    <row r="122" spans="1:68" x14ac:dyDescent="0.25">
      <c r="A122" t="str">
        <f t="shared" si="2"/>
        <v>1_10_2014</v>
      </c>
      <c r="B122">
        <v>1</v>
      </c>
      <c r="C122">
        <v>10</v>
      </c>
      <c r="D122" s="163">
        <v>2014</v>
      </c>
      <c r="E122" s="169">
        <v>2028458449</v>
      </c>
      <c r="F122" s="169">
        <v>2929500931</v>
      </c>
      <c r="G122" s="169">
        <v>3028731445.99999</v>
      </c>
      <c r="H122" s="169">
        <v>3137384053.99999</v>
      </c>
      <c r="I122" s="169">
        <v>108652607.999998</v>
      </c>
      <c r="J122" s="169">
        <v>3111058027.08496</v>
      </c>
      <c r="K122" s="169">
        <v>19269930.583021101</v>
      </c>
      <c r="L122" s="169">
        <v>561346638.99999905</v>
      </c>
      <c r="M122" s="169">
        <v>0</v>
      </c>
      <c r="N122" s="169">
        <v>1.74858594174</v>
      </c>
      <c r="O122" s="169">
        <v>0</v>
      </c>
      <c r="P122" s="169">
        <v>29110612.079999998</v>
      </c>
      <c r="Q122" s="169">
        <v>0.71033623275977098</v>
      </c>
      <c r="R122" s="169">
        <v>3.75239999999999</v>
      </c>
      <c r="S122" s="169">
        <v>0</v>
      </c>
      <c r="T122" s="170">
        <v>33580.799999999901</v>
      </c>
      <c r="U122" s="169">
        <v>30.2</v>
      </c>
      <c r="V122" s="169">
        <v>4.2</v>
      </c>
      <c r="W122" s="169">
        <v>0</v>
      </c>
      <c r="X122" s="169">
        <v>0</v>
      </c>
      <c r="Y122" s="169">
        <v>0</v>
      </c>
      <c r="Z122" s="169">
        <v>0</v>
      </c>
      <c r="AA122" s="169">
        <v>3</v>
      </c>
      <c r="AB122" s="169">
        <v>0</v>
      </c>
      <c r="AC122" s="169">
        <v>1</v>
      </c>
      <c r="AD122" s="169">
        <v>0</v>
      </c>
      <c r="AE122" s="169">
        <v>24705019.206552699</v>
      </c>
      <c r="AF122" s="169">
        <v>0</v>
      </c>
      <c r="AG122" s="169">
        <v>1974856.7244336801</v>
      </c>
      <c r="AH122" s="169">
        <v>0</v>
      </c>
      <c r="AI122" s="169">
        <v>6727882.7606983501</v>
      </c>
      <c r="AJ122" s="169">
        <v>2695532.02296999</v>
      </c>
      <c r="AK122" s="169">
        <v>-1187752.2080216601</v>
      </c>
      <c r="AL122" s="169">
        <v>0</v>
      </c>
      <c r="AM122" s="169">
        <v>591542.02913746098</v>
      </c>
      <c r="AN122" s="169">
        <v>1729575.68702348</v>
      </c>
      <c r="AO122" s="169">
        <v>0</v>
      </c>
      <c r="AP122" s="169">
        <v>0</v>
      </c>
      <c r="AQ122" s="169">
        <v>0</v>
      </c>
      <c r="AR122" s="169">
        <v>0</v>
      </c>
      <c r="AS122" s="168">
        <v>0</v>
      </c>
      <c r="AT122" s="163">
        <v>-18252792.3660102</v>
      </c>
      <c r="AU122" s="168">
        <v>0</v>
      </c>
      <c r="AV122" s="163">
        <v>0</v>
      </c>
      <c r="AW122" s="168">
        <v>0</v>
      </c>
      <c r="AX122" s="163">
        <v>18983863.856783699</v>
      </c>
      <c r="AY122" s="3">
        <v>18876922.6406768</v>
      </c>
      <c r="AZ122">
        <v>89775685.359321699</v>
      </c>
      <c r="BA122" s="3">
        <v>0</v>
      </c>
      <c r="BB122">
        <v>108652607.999998</v>
      </c>
      <c r="BC122" s="3"/>
      <c r="BF122" s="3"/>
      <c r="BH122" s="3"/>
      <c r="BJ122" s="3"/>
      <c r="BK122"/>
      <c r="BL122"/>
      <c r="BM122"/>
      <c r="BN122"/>
      <c r="BO122"/>
      <c r="BP122"/>
    </row>
    <row r="123" spans="1:68" x14ac:dyDescent="0.25">
      <c r="A123" t="str">
        <f t="shared" si="2"/>
        <v>1_10_2015</v>
      </c>
      <c r="B123">
        <v>1</v>
      </c>
      <c r="C123">
        <v>10</v>
      </c>
      <c r="D123" s="163">
        <v>2015</v>
      </c>
      <c r="E123" s="169">
        <v>2028458449</v>
      </c>
      <c r="F123" s="169">
        <v>2929500931</v>
      </c>
      <c r="G123" s="169">
        <v>3137384053.99999</v>
      </c>
      <c r="H123" s="169">
        <v>3049980992.99999</v>
      </c>
      <c r="I123" s="169">
        <v>-87403061.000001401</v>
      </c>
      <c r="J123" s="169">
        <v>3069277987.8192601</v>
      </c>
      <c r="K123" s="169">
        <v>-41780039.265704103</v>
      </c>
      <c r="L123" s="169">
        <v>562540969</v>
      </c>
      <c r="M123" s="169">
        <v>0</v>
      </c>
      <c r="N123" s="169">
        <v>1.88406904356</v>
      </c>
      <c r="O123" s="169">
        <v>0</v>
      </c>
      <c r="P123" s="169">
        <v>29378317.829999901</v>
      </c>
      <c r="Q123" s="169">
        <v>0.71350123486694395</v>
      </c>
      <c r="R123" s="169">
        <v>2.7029999999999998</v>
      </c>
      <c r="S123" s="169">
        <v>0</v>
      </c>
      <c r="T123" s="170">
        <v>34173.339999999902</v>
      </c>
      <c r="U123" s="169">
        <v>30.17</v>
      </c>
      <c r="V123" s="169">
        <v>4.0999999999999996</v>
      </c>
      <c r="W123" s="169">
        <v>0</v>
      </c>
      <c r="X123" s="169">
        <v>0</v>
      </c>
      <c r="Y123" s="169">
        <v>0</v>
      </c>
      <c r="Z123" s="169">
        <v>0</v>
      </c>
      <c r="AA123" s="169">
        <v>4</v>
      </c>
      <c r="AB123" s="169">
        <v>0</v>
      </c>
      <c r="AC123" s="169">
        <v>1</v>
      </c>
      <c r="AD123" s="169">
        <v>0</v>
      </c>
      <c r="AE123" s="169">
        <v>4364302.9257701105</v>
      </c>
      <c r="AF123" s="169">
        <v>0</v>
      </c>
      <c r="AG123" s="169">
        <v>-29494481.313782401</v>
      </c>
      <c r="AH123" s="169">
        <v>0</v>
      </c>
      <c r="AI123" s="169">
        <v>6315352.7007467402</v>
      </c>
      <c r="AJ123" s="169">
        <v>4118293.1980742598</v>
      </c>
      <c r="AK123" s="169">
        <v>-7838876.5160210896</v>
      </c>
      <c r="AL123" s="169">
        <v>0</v>
      </c>
      <c r="AM123" s="169">
        <v>-3014994.5146806501</v>
      </c>
      <c r="AN123" s="169">
        <v>-199006.02843092199</v>
      </c>
      <c r="AO123" s="169">
        <v>2458967.2649864699</v>
      </c>
      <c r="AP123" s="169">
        <v>0</v>
      </c>
      <c r="AQ123" s="169">
        <v>0</v>
      </c>
      <c r="AR123" s="169">
        <v>0</v>
      </c>
      <c r="AS123" s="168">
        <v>0</v>
      </c>
      <c r="AT123" s="163">
        <v>-18907592.413227599</v>
      </c>
      <c r="AU123" s="168">
        <v>0</v>
      </c>
      <c r="AV123" s="163">
        <v>0</v>
      </c>
      <c r="AW123" s="168">
        <v>0</v>
      </c>
      <c r="AX123" s="163">
        <v>-42198034.696565099</v>
      </c>
      <c r="AY123" s="3">
        <v>-42133585.367591098</v>
      </c>
      <c r="AZ123">
        <v>-45269475.632410198</v>
      </c>
      <c r="BA123" s="3">
        <v>0</v>
      </c>
      <c r="BB123">
        <v>-87403061.000001401</v>
      </c>
      <c r="BC123" s="3"/>
      <c r="BF123" s="3"/>
      <c r="BH123" s="3"/>
      <c r="BJ123" s="3"/>
      <c r="BK123"/>
      <c r="BL123"/>
      <c r="BM123"/>
      <c r="BN123"/>
      <c r="BO123"/>
      <c r="BP123"/>
    </row>
    <row r="124" spans="1:68" x14ac:dyDescent="0.25">
      <c r="A124" t="str">
        <f t="shared" si="2"/>
        <v>1_10_2016</v>
      </c>
      <c r="B124">
        <v>1</v>
      </c>
      <c r="C124">
        <v>10</v>
      </c>
      <c r="D124" s="163">
        <v>2016</v>
      </c>
      <c r="E124" s="169">
        <v>2028458449</v>
      </c>
      <c r="F124" s="169">
        <v>2929500931</v>
      </c>
      <c r="G124" s="169">
        <v>3049980992.99999</v>
      </c>
      <c r="H124" s="169">
        <v>3072351667.99999</v>
      </c>
      <c r="I124" s="169">
        <v>22370675.000002801</v>
      </c>
      <c r="J124" s="169">
        <v>3030017288.9031601</v>
      </c>
      <c r="K124" s="169">
        <v>-39260698.916100897</v>
      </c>
      <c r="L124" s="169">
        <v>562018755.99999905</v>
      </c>
      <c r="M124" s="169">
        <v>0</v>
      </c>
      <c r="N124" s="169">
        <v>1.8938954432999999</v>
      </c>
      <c r="O124" s="169">
        <v>0</v>
      </c>
      <c r="P124" s="169">
        <v>29437697.499999899</v>
      </c>
      <c r="Q124" s="169">
        <v>0.71426500750022204</v>
      </c>
      <c r="R124" s="169">
        <v>2.4255</v>
      </c>
      <c r="S124" s="169">
        <v>0</v>
      </c>
      <c r="T124" s="170">
        <v>35302.049999999901</v>
      </c>
      <c r="U124" s="169">
        <v>29.88</v>
      </c>
      <c r="V124" s="169">
        <v>4.5</v>
      </c>
      <c r="W124" s="169">
        <v>0</v>
      </c>
      <c r="X124" s="169">
        <v>0</v>
      </c>
      <c r="Y124" s="169">
        <v>0</v>
      </c>
      <c r="Z124" s="169">
        <v>0</v>
      </c>
      <c r="AA124" s="169">
        <v>5</v>
      </c>
      <c r="AB124" s="169">
        <v>0</v>
      </c>
      <c r="AC124" s="169">
        <v>1</v>
      </c>
      <c r="AD124" s="169">
        <v>0</v>
      </c>
      <c r="AE124" s="169">
        <v>-1852141.26605</v>
      </c>
      <c r="AF124" s="169">
        <v>0</v>
      </c>
      <c r="AG124" s="169">
        <v>-2035817.7117459299</v>
      </c>
      <c r="AH124" s="169">
        <v>0</v>
      </c>
      <c r="AI124" s="169">
        <v>1353137.44938665</v>
      </c>
      <c r="AJ124" s="169">
        <v>965652.03264637303</v>
      </c>
      <c r="AK124" s="169">
        <v>-2381164.3606992601</v>
      </c>
      <c r="AL124" s="169">
        <v>0</v>
      </c>
      <c r="AM124" s="169">
        <v>-5442944.7883665003</v>
      </c>
      <c r="AN124" s="169">
        <v>-1869618.74642913</v>
      </c>
      <c r="AO124" s="169">
        <v>-9543149.4696670007</v>
      </c>
      <c r="AP124" s="169">
        <v>0</v>
      </c>
      <c r="AQ124" s="169">
        <v>0</v>
      </c>
      <c r="AR124" s="169">
        <v>0</v>
      </c>
      <c r="AS124" s="168">
        <v>0</v>
      </c>
      <c r="AT124" s="163">
        <v>-18380853.759427901</v>
      </c>
      <c r="AU124" s="168">
        <v>0</v>
      </c>
      <c r="AV124" s="163">
        <v>0</v>
      </c>
      <c r="AW124" s="168">
        <v>0</v>
      </c>
      <c r="AX124" s="163">
        <v>-39186900.620352797</v>
      </c>
      <c r="AY124" s="3">
        <v>-39013861.221179903</v>
      </c>
      <c r="AZ124">
        <v>61384536.221182801</v>
      </c>
      <c r="BA124" s="3">
        <v>0</v>
      </c>
      <c r="BB124">
        <v>22370675.000002801</v>
      </c>
      <c r="BC124" s="3"/>
      <c r="BF124" s="3"/>
      <c r="BH124" s="3"/>
      <c r="BJ124" s="3"/>
      <c r="BK124"/>
      <c r="BL124"/>
      <c r="BM124"/>
      <c r="BN124"/>
      <c r="BO124"/>
      <c r="BP124"/>
    </row>
    <row r="125" spans="1:68" x14ac:dyDescent="0.25">
      <c r="A125" t="str">
        <f t="shared" si="2"/>
        <v>1_10_2017</v>
      </c>
      <c r="B125">
        <v>1</v>
      </c>
      <c r="C125">
        <v>10</v>
      </c>
      <c r="D125" s="163">
        <v>2017</v>
      </c>
      <c r="E125" s="169">
        <v>2028458449</v>
      </c>
      <c r="F125" s="169">
        <v>2929500931</v>
      </c>
      <c r="G125" s="169">
        <v>3072351667.99999</v>
      </c>
      <c r="H125" s="169">
        <v>3093336562</v>
      </c>
      <c r="I125" s="169">
        <v>20984894.000001401</v>
      </c>
      <c r="J125" s="169">
        <v>3029112286.4844999</v>
      </c>
      <c r="K125" s="169">
        <v>-905002.41865444102</v>
      </c>
      <c r="L125" s="169">
        <v>565251751</v>
      </c>
      <c r="M125" s="169">
        <v>0</v>
      </c>
      <c r="N125" s="169">
        <v>1.89783477048</v>
      </c>
      <c r="O125" s="169">
        <v>0</v>
      </c>
      <c r="P125" s="169">
        <v>29668394.669999901</v>
      </c>
      <c r="Q125" s="169">
        <v>0.71555075149007497</v>
      </c>
      <c r="R125" s="169">
        <v>2.6928000000000001</v>
      </c>
      <c r="S125" s="169">
        <v>0</v>
      </c>
      <c r="T125" s="170">
        <v>35945.819999999898</v>
      </c>
      <c r="U125" s="169">
        <v>30</v>
      </c>
      <c r="V125" s="169">
        <v>4.5</v>
      </c>
      <c r="W125" s="169">
        <v>0</v>
      </c>
      <c r="X125" s="169">
        <v>0</v>
      </c>
      <c r="Y125" s="169">
        <v>0</v>
      </c>
      <c r="Z125" s="169">
        <v>0</v>
      </c>
      <c r="AA125" s="169">
        <v>6</v>
      </c>
      <c r="AB125" s="169">
        <v>0</v>
      </c>
      <c r="AC125" s="169">
        <v>1</v>
      </c>
      <c r="AD125" s="169">
        <v>0</v>
      </c>
      <c r="AE125" s="169">
        <v>11548022.1210167</v>
      </c>
      <c r="AF125" s="169">
        <v>0</v>
      </c>
      <c r="AG125" s="169">
        <v>-820339.25636067195</v>
      </c>
      <c r="AH125" s="169">
        <v>0</v>
      </c>
      <c r="AI125" s="169">
        <v>5273047.74112901</v>
      </c>
      <c r="AJ125" s="169">
        <v>1637690.54388475</v>
      </c>
      <c r="AK125" s="169">
        <v>2315468.7442967701</v>
      </c>
      <c r="AL125" s="169">
        <v>0</v>
      </c>
      <c r="AM125" s="169">
        <v>-3050431.1520670401</v>
      </c>
      <c r="AN125" s="169">
        <v>779647.580782059</v>
      </c>
      <c r="AO125" s="169">
        <v>0</v>
      </c>
      <c r="AP125" s="169">
        <v>0</v>
      </c>
      <c r="AQ125" s="169">
        <v>0</v>
      </c>
      <c r="AR125" s="169">
        <v>0</v>
      </c>
      <c r="AS125" s="168">
        <v>0</v>
      </c>
      <c r="AT125" s="163">
        <v>-18515671.6834145</v>
      </c>
      <c r="AU125" s="168">
        <v>0</v>
      </c>
      <c r="AV125" s="163">
        <v>0</v>
      </c>
      <c r="AW125" s="168">
        <v>0</v>
      </c>
      <c r="AX125" s="163">
        <v>-832565.36073295004</v>
      </c>
      <c r="AY125" s="3">
        <v>-917646.80705961399</v>
      </c>
      <c r="AZ125">
        <v>21902540.807061002</v>
      </c>
      <c r="BA125" s="3">
        <v>0</v>
      </c>
      <c r="BB125">
        <v>20984894.000001401</v>
      </c>
      <c r="BC125" s="3"/>
      <c r="BF125" s="3"/>
      <c r="BH125" s="3"/>
      <c r="BJ125" s="3"/>
      <c r="BK125"/>
      <c r="BL125"/>
      <c r="BM125"/>
      <c r="BN125"/>
      <c r="BO125"/>
      <c r="BP125"/>
    </row>
    <row r="126" spans="1:68" x14ac:dyDescent="0.25">
      <c r="A126" t="str">
        <f t="shared" si="2"/>
        <v>1_10_2018</v>
      </c>
      <c r="B126">
        <v>1</v>
      </c>
      <c r="C126">
        <v>10</v>
      </c>
      <c r="D126" s="163">
        <v>2018</v>
      </c>
      <c r="E126" s="169">
        <v>2028458449</v>
      </c>
      <c r="F126" s="169">
        <v>2929500931</v>
      </c>
      <c r="G126" s="169">
        <v>3093336562</v>
      </c>
      <c r="H126" s="169">
        <v>3028681761</v>
      </c>
      <c r="I126" s="169">
        <v>-64654800.999999002</v>
      </c>
      <c r="J126" s="169">
        <v>2899462863.8073702</v>
      </c>
      <c r="K126" s="169">
        <v>-129649422.677127</v>
      </c>
      <c r="L126" s="169">
        <v>560645668</v>
      </c>
      <c r="M126" s="169">
        <v>0</v>
      </c>
      <c r="N126" s="169">
        <v>1.9555512669999999</v>
      </c>
      <c r="O126" s="169">
        <v>0</v>
      </c>
      <c r="P126" s="169">
        <v>29807700.839999899</v>
      </c>
      <c r="Q126" s="169">
        <v>0.71440492607780803</v>
      </c>
      <c r="R126" s="169">
        <v>2.9199999999999902</v>
      </c>
      <c r="S126" s="169">
        <v>0</v>
      </c>
      <c r="T126" s="170">
        <v>36801.5</v>
      </c>
      <c r="U126" s="169">
        <v>30.01</v>
      </c>
      <c r="V126" s="169">
        <v>4.5999999999999996</v>
      </c>
      <c r="W126" s="169">
        <v>0</v>
      </c>
      <c r="X126" s="169">
        <v>0</v>
      </c>
      <c r="Y126" s="169">
        <v>0</v>
      </c>
      <c r="Z126" s="169">
        <v>0</v>
      </c>
      <c r="AA126" s="169">
        <v>7</v>
      </c>
      <c r="AB126" s="169">
        <v>0</v>
      </c>
      <c r="AC126" s="169">
        <v>1</v>
      </c>
      <c r="AD126" s="169">
        <v>1</v>
      </c>
      <c r="AE126" s="169">
        <v>-16509908.5801215</v>
      </c>
      <c r="AF126" s="169">
        <v>0</v>
      </c>
      <c r="AG126" s="169">
        <v>-11952545.3789849</v>
      </c>
      <c r="AH126" s="169">
        <v>0</v>
      </c>
      <c r="AI126" s="169">
        <v>3184824.2866477198</v>
      </c>
      <c r="AJ126" s="169">
        <v>-1468700.33891125</v>
      </c>
      <c r="AK126" s="169">
        <v>1852369.1676072499</v>
      </c>
      <c r="AL126" s="169">
        <v>0</v>
      </c>
      <c r="AM126" s="169">
        <v>-3997572.8359084898</v>
      </c>
      <c r="AN126" s="169">
        <v>65406.789656688197</v>
      </c>
      <c r="AO126" s="169">
        <v>-2422545.74321954</v>
      </c>
      <c r="AP126" s="169">
        <v>0</v>
      </c>
      <c r="AQ126" s="169">
        <v>0</v>
      </c>
      <c r="AR126" s="169">
        <v>0</v>
      </c>
      <c r="AS126" s="168">
        <v>0</v>
      </c>
      <c r="AT126" s="163">
        <v>-18642138.133092798</v>
      </c>
      <c r="AU126" s="168">
        <v>0</v>
      </c>
      <c r="AV126" s="163">
        <v>0</v>
      </c>
      <c r="AW126" s="168">
        <v>-84129365.203503296</v>
      </c>
      <c r="AX126" s="163">
        <v>-134020175.96983001</v>
      </c>
      <c r="AY126" s="3">
        <v>-132398294.113684</v>
      </c>
      <c r="AZ126">
        <v>67743493.113685101</v>
      </c>
      <c r="BA126" s="3">
        <v>0</v>
      </c>
      <c r="BB126">
        <v>-64654800.999999002</v>
      </c>
      <c r="BC126" s="3"/>
      <c r="BF126" s="3"/>
      <c r="BH126" s="3"/>
      <c r="BJ126" s="3"/>
      <c r="BK126"/>
      <c r="BL126"/>
      <c r="BM126"/>
      <c r="BN126"/>
      <c r="BO126"/>
      <c r="BP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2021-01-04T17:07:42Z</dcterms:modified>
</cp:coreProperties>
</file>