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Sheet2!$C$11:$E$36</definedName>
    <definedName name="CAPEX_solar">Sheet2!$Q$1</definedName>
    <definedName name="CAPEX_wind">Sheet2!$Q$3</definedName>
    <definedName name="CH4_rate">Sheet2!$Y$50:$Y$91</definedName>
    <definedName name="CO2_rate">Sheet2!$X$50:$X$91</definedName>
    <definedName name="DiscRate">Sheet2!$G$1</definedName>
    <definedName name="LineCapacity">Sheet2!$P$42:$P$44</definedName>
    <definedName name="LineFromBus">Sheet2!$H$42:$J$44</definedName>
    <definedName name="LineReactance">Sheet2!$M$42:$M$44</definedName>
    <definedName name="LineToBus">Sheet2!$C$42:$E$44</definedName>
    <definedName name="MarginalC">Sheet2!$N$50:$N$91</definedName>
    <definedName name="maxCO2">Sheet2!$L$2</definedName>
    <definedName name="MaxGen">Sheet2!$H$50:$H$91</definedName>
    <definedName name="MinGen">Sheet2!$K$50:$K$91</definedName>
    <definedName name="N2O_rate">Sheet2!$Z$50:$Z$91</definedName>
    <definedName name="NOx_rate">Sheet2!$V$50:$V$91</definedName>
    <definedName name="NumBuses">Sheet2!$C$1</definedName>
    <definedName name="NumLines">Sheet2!$C$2</definedName>
    <definedName name="NumUnits">Sheet2!$C$3</definedName>
    <definedName name="NumYears">Sheet2!$C$4</definedName>
    <definedName name="OPEX_solar">Sheet2!$Q$2</definedName>
    <definedName name="OPEX_wind">Sheet2!$Q$4</definedName>
    <definedName name="SO2_rate">Sheet2!$W$50:$W$91</definedName>
    <definedName name="solar_cap_factor">Sheet2!$G$4</definedName>
    <definedName name="solar_inc">Sheet2!$Q$5</definedName>
    <definedName name="UnitsByBus">Sheet2!$C$50:$E$91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0" i="2" l="1"/>
  <c r="N91" i="2"/>
  <c r="L2" i="2"/>
  <c r="H71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70" i="2"/>
  <c r="N70" i="2" l="1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F11" i="2" l="1"/>
  <c r="E11" i="2" s="1"/>
  <c r="F12" i="2" l="1"/>
  <c r="C11" i="2"/>
  <c r="D11" i="2"/>
  <c r="S51" i="2"/>
  <c r="N51" i="2" s="1"/>
  <c r="S52" i="2"/>
  <c r="N52" i="2" s="1"/>
  <c r="S53" i="2"/>
  <c r="N53" i="2" s="1"/>
  <c r="S54" i="2"/>
  <c r="N54" i="2" s="1"/>
  <c r="S55" i="2"/>
  <c r="N55" i="2" s="1"/>
  <c r="S56" i="2"/>
  <c r="N56" i="2" s="1"/>
  <c r="S57" i="2"/>
  <c r="N57" i="2" s="1"/>
  <c r="S58" i="2"/>
  <c r="N58" i="2" s="1"/>
  <c r="S59" i="2"/>
  <c r="N59" i="2" s="1"/>
  <c r="S60" i="2"/>
  <c r="N60" i="2" s="1"/>
  <c r="S61" i="2"/>
  <c r="N61" i="2" s="1"/>
  <c r="S62" i="2"/>
  <c r="N62" i="2" s="1"/>
  <c r="S63" i="2"/>
  <c r="N63" i="2" s="1"/>
  <c r="S64" i="2"/>
  <c r="N64" i="2" s="1"/>
  <c r="S65" i="2"/>
  <c r="N65" i="2" s="1"/>
  <c r="S66" i="2"/>
  <c r="N66" i="2" s="1"/>
  <c r="S67" i="2"/>
  <c r="N67" i="2" s="1"/>
  <c r="S68" i="2"/>
  <c r="N68" i="2" s="1"/>
  <c r="S69" i="2"/>
  <c r="N69" i="2" s="1"/>
  <c r="S50" i="2"/>
  <c r="N50" i="2" s="1"/>
  <c r="D12" i="2" l="1"/>
  <c r="F13" i="2"/>
  <c r="C12" i="2"/>
  <c r="E12" i="2"/>
  <c r="F14" i="2" l="1"/>
  <c r="E13" i="2"/>
  <c r="C13" i="2"/>
  <c r="D13" i="2"/>
  <c r="F15" i="2" l="1"/>
  <c r="D14" i="2"/>
  <c r="E14" i="2"/>
  <c r="C14" i="2"/>
  <c r="F16" i="2" l="1"/>
  <c r="D15" i="2"/>
  <c r="C15" i="2"/>
  <c r="E15" i="2"/>
  <c r="F17" i="2" l="1"/>
  <c r="D16" i="2"/>
  <c r="E16" i="2"/>
  <c r="C16" i="2"/>
  <c r="F18" i="2" l="1"/>
  <c r="E17" i="2"/>
  <c r="D17" i="2"/>
  <c r="C17" i="2"/>
  <c r="F19" i="2" l="1"/>
  <c r="E18" i="2"/>
  <c r="D18" i="2"/>
  <c r="C18" i="2"/>
  <c r="F20" i="2" l="1"/>
  <c r="E19" i="2"/>
  <c r="D19" i="2"/>
  <c r="C19" i="2"/>
  <c r="F21" i="2" l="1"/>
  <c r="E20" i="2"/>
  <c r="C20" i="2"/>
  <c r="D20" i="2"/>
  <c r="F22" i="2" l="1"/>
  <c r="D21" i="2"/>
  <c r="E21" i="2"/>
  <c r="C21" i="2"/>
  <c r="F23" i="2" l="1"/>
  <c r="C22" i="2"/>
  <c r="D22" i="2"/>
  <c r="E22" i="2"/>
  <c r="F24" i="2" l="1"/>
  <c r="E23" i="2"/>
  <c r="D23" i="2"/>
  <c r="C23" i="2"/>
  <c r="F25" i="2" l="1"/>
  <c r="C24" i="2"/>
  <c r="E24" i="2"/>
  <c r="D24" i="2"/>
  <c r="F26" i="2" l="1"/>
  <c r="C25" i="2"/>
  <c r="E25" i="2"/>
  <c r="D25" i="2"/>
  <c r="F27" i="2" l="1"/>
  <c r="C26" i="2"/>
  <c r="D26" i="2"/>
  <c r="E26" i="2"/>
  <c r="F28" i="2" l="1"/>
  <c r="C27" i="2"/>
  <c r="D27" i="2"/>
  <c r="E27" i="2"/>
  <c r="F29" i="2" l="1"/>
  <c r="C28" i="2"/>
  <c r="E28" i="2"/>
  <c r="D28" i="2"/>
  <c r="F30" i="2" l="1"/>
  <c r="D29" i="2"/>
  <c r="E29" i="2"/>
  <c r="C29" i="2"/>
  <c r="F31" i="2" l="1"/>
  <c r="C30" i="2"/>
  <c r="D30" i="2"/>
  <c r="E30" i="2"/>
  <c r="F32" i="2" l="1"/>
  <c r="D31" i="2"/>
  <c r="E31" i="2"/>
  <c r="C31" i="2"/>
  <c r="F33" i="2" l="1"/>
  <c r="D32" i="2"/>
  <c r="E32" i="2"/>
  <c r="C32" i="2"/>
  <c r="F34" i="2" l="1"/>
  <c r="D33" i="2"/>
  <c r="C33" i="2"/>
  <c r="E33" i="2"/>
  <c r="F35" i="2" l="1"/>
  <c r="D34" i="2"/>
  <c r="E34" i="2"/>
  <c r="C34" i="2"/>
  <c r="F36" i="2" l="1"/>
  <c r="D35" i="2"/>
  <c r="C35" i="2"/>
  <c r="E35" i="2"/>
  <c r="C36" i="2" l="1"/>
  <c r="E36" i="2"/>
  <c r="D36" i="2"/>
</calcChain>
</file>

<file path=xl/sharedStrings.xml><?xml version="1.0" encoding="utf-8"?>
<sst xmlns="http://schemas.openxmlformats.org/spreadsheetml/2006/main" count="158" uniqueCount="95">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</sst>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7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1" fillId="0" borderId="0" xfId="0" applyFont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1"/>
  <sheetViews>
    <sheetView tabSelected="1" zoomScale="80" zoomScaleNormal="80" workbookViewId="0">
      <selection activeCell="J9" sqref="J9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" customWidth="1"/>
    <col min="22" max="22" width="16.36328125" customWidth="1"/>
    <col min="23" max="24" width="16.26953125" customWidth="1"/>
    <col min="25" max="25" width="16.1796875" customWidth="1"/>
    <col min="26" max="26" width="16.26953125" customWidth="1"/>
  </cols>
  <sheetData>
    <row r="1" spans="2:17" x14ac:dyDescent="0.35">
      <c r="B1" s="4" t="s">
        <v>0</v>
      </c>
      <c r="C1" s="6">
        <v>3</v>
      </c>
      <c r="E1" s="29" t="s">
        <v>81</v>
      </c>
      <c r="F1" s="29"/>
      <c r="G1" s="16">
        <v>0.1</v>
      </c>
      <c r="I1" s="29" t="s">
        <v>83</v>
      </c>
      <c r="J1" s="29"/>
      <c r="K1" s="29"/>
      <c r="L1" s="17">
        <v>7256200.8565999996</v>
      </c>
      <c r="N1" s="29" t="s">
        <v>88</v>
      </c>
      <c r="O1" s="29"/>
      <c r="P1" s="29"/>
      <c r="Q1" s="26">
        <v>2221460.4</v>
      </c>
    </row>
    <row r="2" spans="2:17" x14ac:dyDescent="0.35">
      <c r="B2" s="4" t="s">
        <v>1</v>
      </c>
      <c r="C2" s="6">
        <v>3</v>
      </c>
      <c r="E2" s="29" t="s">
        <v>16</v>
      </c>
      <c r="F2" s="29"/>
      <c r="G2" s="6">
        <v>4765</v>
      </c>
      <c r="I2" s="29" t="s">
        <v>84</v>
      </c>
      <c r="J2" s="29"/>
      <c r="K2" s="29"/>
      <c r="L2" s="25">
        <f>L1*0.25</f>
        <v>1814050.2141499999</v>
      </c>
      <c r="N2" s="29" t="s">
        <v>89</v>
      </c>
      <c r="O2" s="29"/>
      <c r="P2" s="29"/>
      <c r="Q2" s="26">
        <v>19867.2</v>
      </c>
    </row>
    <row r="3" spans="2:17" x14ac:dyDescent="0.35">
      <c r="B3" s="4" t="s">
        <v>2</v>
      </c>
      <c r="C3" s="6">
        <v>42</v>
      </c>
      <c r="E3" s="29" t="s">
        <v>31</v>
      </c>
      <c r="F3" s="29"/>
      <c r="G3" s="10">
        <v>8.9999999999999993E-3</v>
      </c>
      <c r="I3" s="4"/>
      <c r="L3" s="27"/>
      <c r="N3" s="29" t="s">
        <v>90</v>
      </c>
      <c r="O3" s="29"/>
      <c r="P3" s="29"/>
      <c r="Q3" s="26">
        <v>1596613.3</v>
      </c>
    </row>
    <row r="4" spans="2:17" x14ac:dyDescent="0.35">
      <c r="B4" s="4" t="s">
        <v>28</v>
      </c>
      <c r="C4" s="6">
        <v>26</v>
      </c>
      <c r="D4" s="15"/>
      <c r="E4" s="29" t="s">
        <v>82</v>
      </c>
      <c r="F4" s="29"/>
      <c r="G4" s="17">
        <v>1</v>
      </c>
      <c r="I4" s="4"/>
      <c r="N4" s="29" t="s">
        <v>91</v>
      </c>
      <c r="O4" s="29"/>
      <c r="P4" s="29"/>
      <c r="Q4" s="26">
        <v>43560</v>
      </c>
    </row>
    <row r="5" spans="2:17" x14ac:dyDescent="0.35">
      <c r="B5" s="4"/>
      <c r="E5" s="29" t="s">
        <v>94</v>
      </c>
      <c r="F5" s="29"/>
      <c r="G5" s="17">
        <v>1</v>
      </c>
      <c r="I5" s="4"/>
      <c r="N5" s="29" t="s">
        <v>93</v>
      </c>
      <c r="O5" s="29"/>
      <c r="P5" s="29"/>
      <c r="Q5" s="28">
        <v>50</v>
      </c>
    </row>
    <row r="6" spans="2:17" x14ac:dyDescent="0.35">
      <c r="I6" s="4"/>
      <c r="N6" s="29" t="s">
        <v>92</v>
      </c>
      <c r="O6" s="29"/>
      <c r="P6" s="29"/>
      <c r="Q6" s="28">
        <v>10</v>
      </c>
    </row>
    <row r="9" spans="2:17" x14ac:dyDescent="0.35">
      <c r="C9" s="29" t="s">
        <v>29</v>
      </c>
      <c r="D9" s="29"/>
      <c r="E9" s="29"/>
      <c r="F9" s="2"/>
    </row>
    <row r="10" spans="2:17" x14ac:dyDescent="0.35">
      <c r="B10" s="9" t="s">
        <v>30</v>
      </c>
      <c r="C10" s="2">
        <v>1</v>
      </c>
      <c r="D10" s="2">
        <v>2</v>
      </c>
      <c r="E10" s="2">
        <v>3</v>
      </c>
      <c r="F10" s="2" t="s">
        <v>37</v>
      </c>
    </row>
    <row r="11" spans="2:17" x14ac:dyDescent="0.35">
      <c r="B11" s="4">
        <v>2020</v>
      </c>
      <c r="C11" s="7">
        <f>0.15*F11</f>
        <v>714.75</v>
      </c>
      <c r="D11" s="7">
        <f>0.5*F11</f>
        <v>2382.5</v>
      </c>
      <c r="E11" s="7">
        <f>0.35*F11</f>
        <v>1667.75</v>
      </c>
      <c r="F11" s="2">
        <f>G2</f>
        <v>4765</v>
      </c>
    </row>
    <row r="12" spans="2:17" x14ac:dyDescent="0.35">
      <c r="B12" s="4">
        <v>2021</v>
      </c>
      <c r="C12" s="7">
        <f t="shared" ref="C12:C36" si="0">0.15*F12</f>
        <v>721.18274999999983</v>
      </c>
      <c r="D12" s="7">
        <f t="shared" ref="D12:D36" si="1">0.5*F12</f>
        <v>2403.9424999999997</v>
      </c>
      <c r="E12" s="7">
        <f t="shared" ref="E12:E36" si="2">0.35*F12</f>
        <v>1682.7597499999997</v>
      </c>
      <c r="F12" s="14">
        <f t="shared" ref="F12:F36" si="3">F11*(1+$G$3)</f>
        <v>4807.8849999999993</v>
      </c>
    </row>
    <row r="13" spans="2:17" x14ac:dyDescent="0.35">
      <c r="B13" s="4">
        <v>2022</v>
      </c>
      <c r="C13" s="7">
        <f t="shared" si="0"/>
        <v>727.67339474999983</v>
      </c>
      <c r="D13" s="7">
        <f t="shared" si="1"/>
        <v>2425.5779824999995</v>
      </c>
      <c r="E13" s="7">
        <f t="shared" si="2"/>
        <v>1697.9045877499996</v>
      </c>
      <c r="F13" s="14">
        <f t="shared" si="3"/>
        <v>4851.155964999999</v>
      </c>
    </row>
    <row r="14" spans="2:17" x14ac:dyDescent="0.35">
      <c r="B14" s="4">
        <v>2023</v>
      </c>
      <c r="C14" s="7">
        <f t="shared" si="0"/>
        <v>734.22245530274972</v>
      </c>
      <c r="D14" s="7">
        <f t="shared" si="1"/>
        <v>2447.4081843424992</v>
      </c>
      <c r="E14" s="7">
        <f t="shared" si="2"/>
        <v>1713.1857290397493</v>
      </c>
      <c r="F14" s="14">
        <f t="shared" si="3"/>
        <v>4894.8163686849985</v>
      </c>
    </row>
    <row r="15" spans="2:17" x14ac:dyDescent="0.35">
      <c r="B15" s="4">
        <v>2024</v>
      </c>
      <c r="C15" s="7">
        <f t="shared" si="0"/>
        <v>740.83045740047453</v>
      </c>
      <c r="D15" s="7">
        <f t="shared" si="1"/>
        <v>2469.4348580015817</v>
      </c>
      <c r="E15" s="7">
        <f t="shared" si="2"/>
        <v>1728.604400601107</v>
      </c>
      <c r="F15" s="14">
        <f t="shared" si="3"/>
        <v>4938.8697160031634</v>
      </c>
    </row>
    <row r="16" spans="2:17" x14ac:dyDescent="0.35">
      <c r="B16" s="4">
        <v>2025</v>
      </c>
      <c r="C16" s="7">
        <f t="shared" si="0"/>
        <v>747.49793151707877</v>
      </c>
      <c r="D16" s="7">
        <f t="shared" si="1"/>
        <v>2491.6597717235959</v>
      </c>
      <c r="E16" s="7">
        <f t="shared" si="2"/>
        <v>1744.1618402065171</v>
      </c>
      <c r="F16" s="14">
        <f t="shared" si="3"/>
        <v>4983.3195434471918</v>
      </c>
    </row>
    <row r="17" spans="2:6" x14ac:dyDescent="0.35">
      <c r="B17" s="4">
        <v>2026</v>
      </c>
      <c r="C17" s="7">
        <f t="shared" si="0"/>
        <v>754.22541290073241</v>
      </c>
      <c r="D17" s="7">
        <f t="shared" si="1"/>
        <v>2514.0847096691082</v>
      </c>
      <c r="E17" s="7">
        <f t="shared" si="2"/>
        <v>1759.8592967683755</v>
      </c>
      <c r="F17" s="14">
        <f t="shared" si="3"/>
        <v>5028.1694193382164</v>
      </c>
    </row>
    <row r="18" spans="2:6" x14ac:dyDescent="0.35">
      <c r="B18" s="4">
        <v>2027</v>
      </c>
      <c r="C18" s="7">
        <f t="shared" si="0"/>
        <v>761.01344161683892</v>
      </c>
      <c r="D18" s="7">
        <f t="shared" si="1"/>
        <v>2536.7114720561299</v>
      </c>
      <c r="E18" s="7">
        <f t="shared" si="2"/>
        <v>1775.6980304392907</v>
      </c>
      <c r="F18" s="14">
        <f t="shared" si="3"/>
        <v>5073.4229441122598</v>
      </c>
    </row>
    <row r="19" spans="2:6" x14ac:dyDescent="0.35">
      <c r="B19" s="4">
        <v>2028</v>
      </c>
      <c r="C19" s="7">
        <f t="shared" si="0"/>
        <v>767.86256259139043</v>
      </c>
      <c r="D19" s="7">
        <f t="shared" si="1"/>
        <v>2559.5418753046347</v>
      </c>
      <c r="E19" s="7">
        <f t="shared" si="2"/>
        <v>1791.6793127132441</v>
      </c>
      <c r="F19" s="14">
        <f t="shared" si="3"/>
        <v>5119.0837506092694</v>
      </c>
    </row>
    <row r="20" spans="2:6" x14ac:dyDescent="0.35">
      <c r="B20" s="4">
        <v>2029</v>
      </c>
      <c r="C20" s="7">
        <f t="shared" si="0"/>
        <v>774.77332565471283</v>
      </c>
      <c r="D20" s="7">
        <f t="shared" si="1"/>
        <v>2582.5777521823761</v>
      </c>
      <c r="E20" s="7">
        <f t="shared" si="2"/>
        <v>1807.8044265276631</v>
      </c>
      <c r="F20" s="14">
        <f t="shared" si="3"/>
        <v>5165.1555043647522</v>
      </c>
    </row>
    <row r="21" spans="2:6" x14ac:dyDescent="0.35">
      <c r="B21" s="4">
        <v>2030</v>
      </c>
      <c r="C21" s="7">
        <f t="shared" si="0"/>
        <v>781.74628558560516</v>
      </c>
      <c r="D21" s="7">
        <f t="shared" si="1"/>
        <v>2605.8209519520174</v>
      </c>
      <c r="E21" s="7">
        <f t="shared" si="2"/>
        <v>1824.074666366412</v>
      </c>
      <c r="F21" s="14">
        <f t="shared" si="3"/>
        <v>5211.6419039040347</v>
      </c>
    </row>
    <row r="22" spans="2:6" x14ac:dyDescent="0.35">
      <c r="B22" s="4">
        <v>2031</v>
      </c>
      <c r="C22" s="7">
        <f t="shared" si="0"/>
        <v>788.7820021558756</v>
      </c>
      <c r="D22" s="7">
        <f t="shared" si="1"/>
        <v>2629.2733405195854</v>
      </c>
      <c r="E22" s="7">
        <f t="shared" si="2"/>
        <v>1840.4913383637097</v>
      </c>
      <c r="F22" s="14">
        <f t="shared" si="3"/>
        <v>5258.5466810391708</v>
      </c>
    </row>
    <row r="23" spans="2:6" x14ac:dyDescent="0.35">
      <c r="B23" s="4">
        <v>2032</v>
      </c>
      <c r="C23" s="7">
        <f t="shared" si="0"/>
        <v>795.88104017527849</v>
      </c>
      <c r="D23" s="7">
        <f t="shared" si="1"/>
        <v>2652.9368005842616</v>
      </c>
      <c r="E23" s="7">
        <f t="shared" si="2"/>
        <v>1857.0557604089829</v>
      </c>
      <c r="F23" s="14">
        <f t="shared" si="3"/>
        <v>5305.8736011685232</v>
      </c>
    </row>
    <row r="24" spans="2:6" x14ac:dyDescent="0.35">
      <c r="B24" s="4">
        <v>2033</v>
      </c>
      <c r="C24" s="7">
        <f t="shared" si="0"/>
        <v>803.04396953685591</v>
      </c>
      <c r="D24" s="7">
        <f t="shared" si="1"/>
        <v>2676.8132317895197</v>
      </c>
      <c r="E24" s="7">
        <f t="shared" si="2"/>
        <v>1873.7692622526636</v>
      </c>
      <c r="F24" s="14">
        <f t="shared" si="3"/>
        <v>5353.6264635790394</v>
      </c>
    </row>
    <row r="25" spans="2:6" x14ac:dyDescent="0.35">
      <c r="B25" s="4">
        <v>2034</v>
      </c>
      <c r="C25" s="7">
        <f t="shared" si="0"/>
        <v>810.2713652626876</v>
      </c>
      <c r="D25" s="7">
        <f t="shared" si="1"/>
        <v>2700.9045508756253</v>
      </c>
      <c r="E25" s="7">
        <f t="shared" si="2"/>
        <v>1890.6331856129375</v>
      </c>
      <c r="F25" s="14">
        <f t="shared" si="3"/>
        <v>5401.8091017512506</v>
      </c>
    </row>
    <row r="26" spans="2:6" x14ac:dyDescent="0.35">
      <c r="B26" s="4">
        <v>2035</v>
      </c>
      <c r="C26" s="7">
        <f t="shared" si="0"/>
        <v>817.56380755005171</v>
      </c>
      <c r="D26" s="7">
        <f t="shared" si="1"/>
        <v>2725.2126918335057</v>
      </c>
      <c r="E26" s="7">
        <f t="shared" si="2"/>
        <v>1907.6488842834538</v>
      </c>
      <c r="F26" s="14">
        <f t="shared" si="3"/>
        <v>5450.4253836670114</v>
      </c>
    </row>
    <row r="27" spans="2:6" x14ac:dyDescent="0.35">
      <c r="B27" s="4">
        <v>2036</v>
      </c>
      <c r="C27" s="7">
        <f t="shared" si="0"/>
        <v>824.92188181800202</v>
      </c>
      <c r="D27" s="7">
        <f t="shared" si="1"/>
        <v>2749.7396060600067</v>
      </c>
      <c r="E27" s="7">
        <f t="shared" si="2"/>
        <v>1924.8177242420045</v>
      </c>
      <c r="F27" s="14">
        <f t="shared" si="3"/>
        <v>5499.4792121200135</v>
      </c>
    </row>
    <row r="28" spans="2:6" x14ac:dyDescent="0.35">
      <c r="B28" s="4">
        <v>2037</v>
      </c>
      <c r="C28" s="7">
        <f t="shared" si="0"/>
        <v>832.34617875436402</v>
      </c>
      <c r="D28" s="7">
        <f t="shared" si="1"/>
        <v>2774.4872625145467</v>
      </c>
      <c r="E28" s="7">
        <f t="shared" si="2"/>
        <v>1942.1410837601825</v>
      </c>
      <c r="F28" s="14">
        <f t="shared" si="3"/>
        <v>5548.9745250290935</v>
      </c>
    </row>
    <row r="29" spans="2:6" x14ac:dyDescent="0.35">
      <c r="B29" s="4">
        <v>2038</v>
      </c>
      <c r="C29" s="7">
        <f t="shared" si="0"/>
        <v>839.83729436315321</v>
      </c>
      <c r="D29" s="7">
        <f t="shared" si="1"/>
        <v>2799.4576478771774</v>
      </c>
      <c r="E29" s="7">
        <f t="shared" si="2"/>
        <v>1959.6203535140239</v>
      </c>
      <c r="F29" s="14">
        <f t="shared" si="3"/>
        <v>5598.9152957543547</v>
      </c>
    </row>
    <row r="30" spans="2:6" x14ac:dyDescent="0.35">
      <c r="B30" s="4">
        <v>2039</v>
      </c>
      <c r="C30" s="7">
        <f t="shared" si="0"/>
        <v>847.39583001242147</v>
      </c>
      <c r="D30" s="7">
        <f t="shared" si="1"/>
        <v>2824.6527667080718</v>
      </c>
      <c r="E30" s="7">
        <f t="shared" si="2"/>
        <v>1977.2569366956502</v>
      </c>
      <c r="F30" s="14">
        <f t="shared" si="3"/>
        <v>5649.3055334161436</v>
      </c>
    </row>
    <row r="31" spans="2:6" x14ac:dyDescent="0.35">
      <c r="B31" s="4">
        <v>2040</v>
      </c>
      <c r="C31" s="7">
        <f t="shared" si="0"/>
        <v>855.02239248253318</v>
      </c>
      <c r="D31" s="7">
        <f t="shared" si="1"/>
        <v>2850.0746416084439</v>
      </c>
      <c r="E31" s="7">
        <f t="shared" si="2"/>
        <v>1995.0522491259105</v>
      </c>
      <c r="F31" s="14">
        <f t="shared" si="3"/>
        <v>5700.1492832168879</v>
      </c>
    </row>
    <row r="32" spans="2:6" x14ac:dyDescent="0.35">
      <c r="B32" s="4">
        <v>2041</v>
      </c>
      <c r="C32" s="7">
        <f t="shared" si="0"/>
        <v>862.71759401487577</v>
      </c>
      <c r="D32" s="7">
        <f t="shared" si="1"/>
        <v>2875.7253133829195</v>
      </c>
      <c r="E32" s="7">
        <f t="shared" si="2"/>
        <v>2013.0077193680436</v>
      </c>
      <c r="F32" s="14">
        <f t="shared" si="3"/>
        <v>5751.4506267658389</v>
      </c>
    </row>
    <row r="33" spans="2:27" x14ac:dyDescent="0.35">
      <c r="B33" s="4">
        <v>2042</v>
      </c>
      <c r="C33" s="7">
        <f t="shared" si="0"/>
        <v>870.48205236100966</v>
      </c>
      <c r="D33" s="7">
        <f t="shared" si="1"/>
        <v>2901.6068412033655</v>
      </c>
      <c r="E33" s="7">
        <f t="shared" si="2"/>
        <v>2031.1247888423557</v>
      </c>
      <c r="F33" s="14">
        <f t="shared" si="3"/>
        <v>5803.2136824067311</v>
      </c>
    </row>
    <row r="34" spans="2:27" x14ac:dyDescent="0.35">
      <c r="B34" s="4">
        <v>2043</v>
      </c>
      <c r="C34" s="7">
        <f t="shared" si="0"/>
        <v>878.31639083225866</v>
      </c>
      <c r="D34" s="7">
        <f t="shared" si="1"/>
        <v>2927.7213027741955</v>
      </c>
      <c r="E34" s="7">
        <f t="shared" si="2"/>
        <v>2049.4049119419369</v>
      </c>
      <c r="F34" s="14">
        <f t="shared" si="3"/>
        <v>5855.4426055483909</v>
      </c>
    </row>
    <row r="35" spans="2:27" x14ac:dyDescent="0.35">
      <c r="B35" s="4">
        <v>2044</v>
      </c>
      <c r="C35" s="7">
        <f t="shared" si="0"/>
        <v>886.22123834974877</v>
      </c>
      <c r="D35" s="7">
        <f t="shared" si="1"/>
        <v>2954.0707944991627</v>
      </c>
      <c r="E35" s="7">
        <f t="shared" si="2"/>
        <v>2067.8495561494137</v>
      </c>
      <c r="F35" s="14">
        <f t="shared" si="3"/>
        <v>5908.1415889983255</v>
      </c>
    </row>
    <row r="36" spans="2:27" x14ac:dyDescent="0.35">
      <c r="B36" s="4">
        <v>2045</v>
      </c>
      <c r="C36" s="7">
        <f t="shared" si="0"/>
        <v>894.19722949489642</v>
      </c>
      <c r="D36" s="7">
        <f t="shared" si="1"/>
        <v>2980.6574316496549</v>
      </c>
      <c r="E36" s="7">
        <f t="shared" si="2"/>
        <v>2086.4602021547585</v>
      </c>
      <c r="F36" s="14">
        <f t="shared" si="3"/>
        <v>5961.3148632993098</v>
      </c>
    </row>
    <row r="39" spans="2:27" x14ac:dyDescent="0.35">
      <c r="B39" s="4" t="s">
        <v>3</v>
      </c>
      <c r="G39" s="4" t="s">
        <v>9</v>
      </c>
      <c r="L39" s="4" t="s">
        <v>11</v>
      </c>
      <c r="O39" s="4" t="s">
        <v>12</v>
      </c>
      <c r="R39" s="4" t="s">
        <v>23</v>
      </c>
    </row>
    <row r="40" spans="2:27" x14ac:dyDescent="0.35">
      <c r="C40" s="46" t="s">
        <v>8</v>
      </c>
      <c r="D40" s="46"/>
      <c r="E40" s="46"/>
      <c r="F40" s="2"/>
      <c r="H40" s="46" t="s">
        <v>8</v>
      </c>
      <c r="I40" s="46"/>
      <c r="J40" s="46"/>
      <c r="K40" s="2"/>
      <c r="L40" s="4"/>
      <c r="O40" s="4"/>
    </row>
    <row r="41" spans="2:27" x14ac:dyDescent="0.35">
      <c r="B41" s="2" t="s">
        <v>4</v>
      </c>
      <c r="C41" s="2">
        <v>1</v>
      </c>
      <c r="D41" s="2">
        <v>2</v>
      </c>
      <c r="E41" s="2">
        <v>3</v>
      </c>
      <c r="F41" s="2"/>
      <c r="G41" t="s">
        <v>4</v>
      </c>
      <c r="H41" s="2">
        <v>1</v>
      </c>
      <c r="I41" s="2">
        <v>2</v>
      </c>
      <c r="J41" s="2">
        <v>3</v>
      </c>
      <c r="K41" s="2"/>
      <c r="L41" t="s">
        <v>4</v>
      </c>
      <c r="O41" t="s">
        <v>4</v>
      </c>
      <c r="R41" t="s">
        <v>17</v>
      </c>
    </row>
    <row r="42" spans="2:27" x14ac:dyDescent="0.35">
      <c r="B42" s="5" t="s">
        <v>5</v>
      </c>
      <c r="C42" s="6">
        <v>0</v>
      </c>
      <c r="D42" s="6">
        <v>0</v>
      </c>
      <c r="E42" s="6">
        <v>1</v>
      </c>
      <c r="G42" s="1" t="s">
        <v>5</v>
      </c>
      <c r="H42" s="6">
        <v>1</v>
      </c>
      <c r="I42" s="6">
        <v>0</v>
      </c>
      <c r="J42" s="6">
        <v>0</v>
      </c>
      <c r="L42" s="1" t="s">
        <v>5</v>
      </c>
      <c r="M42" s="6">
        <v>0.1</v>
      </c>
      <c r="O42" s="1" t="s">
        <v>5</v>
      </c>
      <c r="P42" s="6">
        <v>1100</v>
      </c>
      <c r="R42" t="s">
        <v>22</v>
      </c>
      <c r="S42" s="6">
        <v>3.06</v>
      </c>
    </row>
    <row r="43" spans="2:27" x14ac:dyDescent="0.35">
      <c r="B43" s="2" t="s">
        <v>6</v>
      </c>
      <c r="C43" s="6">
        <v>1</v>
      </c>
      <c r="D43" s="6">
        <v>0</v>
      </c>
      <c r="E43" s="6">
        <v>0</v>
      </c>
      <c r="G43" t="s">
        <v>6</v>
      </c>
      <c r="H43" s="6">
        <v>0</v>
      </c>
      <c r="I43" s="6">
        <v>1</v>
      </c>
      <c r="J43" s="6">
        <v>0</v>
      </c>
      <c r="L43" t="s">
        <v>6</v>
      </c>
      <c r="M43" s="6">
        <v>0.1</v>
      </c>
      <c r="O43" t="s">
        <v>6</v>
      </c>
      <c r="P43" s="6">
        <v>2000</v>
      </c>
      <c r="R43" t="s">
        <v>24</v>
      </c>
      <c r="S43" s="6">
        <v>2.16</v>
      </c>
    </row>
    <row r="44" spans="2:27" x14ac:dyDescent="0.35">
      <c r="B44" s="2" t="s">
        <v>7</v>
      </c>
      <c r="C44" s="6">
        <v>0</v>
      </c>
      <c r="D44" s="6">
        <v>1</v>
      </c>
      <c r="E44" s="6">
        <v>0</v>
      </c>
      <c r="G44" t="s">
        <v>7</v>
      </c>
      <c r="H44" s="6">
        <v>0</v>
      </c>
      <c r="I44" s="6">
        <v>0</v>
      </c>
      <c r="J44" s="6">
        <v>1</v>
      </c>
      <c r="L44" t="s">
        <v>7</v>
      </c>
      <c r="M44" s="6">
        <v>0.1</v>
      </c>
      <c r="O44" t="s">
        <v>7</v>
      </c>
      <c r="P44" s="6">
        <v>1000</v>
      </c>
      <c r="R44" t="s">
        <v>25</v>
      </c>
      <c r="S44" s="6">
        <v>12.56</v>
      </c>
      <c r="T44" t="s">
        <v>26</v>
      </c>
    </row>
    <row r="47" spans="2:27" ht="14.5" customHeight="1" x14ac:dyDescent="0.35">
      <c r="B47" s="4" t="s">
        <v>27</v>
      </c>
      <c r="G47" s="4" t="s">
        <v>13</v>
      </c>
      <c r="H47" s="4"/>
      <c r="J47" s="4" t="s">
        <v>15</v>
      </c>
      <c r="K47" s="4"/>
      <c r="M47" s="4" t="s">
        <v>14</v>
      </c>
      <c r="Q47" s="4" t="s">
        <v>17</v>
      </c>
      <c r="R47" s="4" t="s">
        <v>19</v>
      </c>
      <c r="S47" s="4" t="s">
        <v>20</v>
      </c>
      <c r="V47" s="45" t="s">
        <v>32</v>
      </c>
      <c r="W47" s="45" t="s">
        <v>33</v>
      </c>
      <c r="X47" s="45" t="s">
        <v>34</v>
      </c>
      <c r="Y47" s="45" t="s">
        <v>35</v>
      </c>
      <c r="Z47" s="45" t="s">
        <v>36</v>
      </c>
      <c r="AA47" s="13"/>
    </row>
    <row r="48" spans="2:27" x14ac:dyDescent="0.35">
      <c r="C48" s="46" t="s">
        <v>8</v>
      </c>
      <c r="D48" s="46"/>
      <c r="E48" s="46"/>
      <c r="R48" t="s">
        <v>18</v>
      </c>
      <c r="S48" t="s">
        <v>21</v>
      </c>
      <c r="V48" s="45"/>
      <c r="W48" s="45"/>
      <c r="X48" s="45"/>
      <c r="Y48" s="45"/>
      <c r="Z48" s="45"/>
      <c r="AA48" s="13"/>
    </row>
    <row r="49" spans="1:27" x14ac:dyDescent="0.35">
      <c r="A49" t="s">
        <v>59</v>
      </c>
      <c r="B49" s="2" t="s">
        <v>10</v>
      </c>
      <c r="C49" s="2">
        <v>1</v>
      </c>
      <c r="D49" s="2">
        <v>2</v>
      </c>
      <c r="E49" s="2">
        <v>3</v>
      </c>
      <c r="G49" s="2" t="s">
        <v>10</v>
      </c>
      <c r="J49" s="2" t="s">
        <v>10</v>
      </c>
      <c r="M49" s="2" t="s">
        <v>10</v>
      </c>
      <c r="P49" s="3" t="s">
        <v>10</v>
      </c>
      <c r="U49" t="s">
        <v>10</v>
      </c>
      <c r="V49" s="45"/>
      <c r="W49" s="45"/>
      <c r="X49" s="45"/>
      <c r="Y49" s="45"/>
      <c r="Z49" s="45"/>
      <c r="AA49" s="13"/>
    </row>
    <row r="50" spans="1:27" x14ac:dyDescent="0.35">
      <c r="A50" t="s">
        <v>60</v>
      </c>
      <c r="B50" s="2">
        <v>1</v>
      </c>
      <c r="C50" s="6">
        <v>1</v>
      </c>
      <c r="D50" s="6">
        <v>0</v>
      </c>
      <c r="E50" s="6">
        <v>0</v>
      </c>
      <c r="G50" s="2">
        <v>1</v>
      </c>
      <c r="H50" s="6">
        <v>519.20000000000005</v>
      </c>
      <c r="J50" s="2">
        <v>1</v>
      </c>
      <c r="K50" s="6">
        <v>78</v>
      </c>
      <c r="M50" s="2">
        <v>1</v>
      </c>
      <c r="N50" s="8">
        <f>R50*S50*1000/1000000</f>
        <v>39.666780000000003</v>
      </c>
      <c r="P50" s="3">
        <v>1</v>
      </c>
      <c r="Q50" t="s">
        <v>22</v>
      </c>
      <c r="R50" s="6">
        <v>12963</v>
      </c>
      <c r="S50" s="6">
        <f>IF(EXACT(Q50,$R$42),$S$42,IF(EXACT(Q50,$R$43),$S$43,IF(EXACT(Q50,$R$44),$S$44,0)))</f>
        <v>3.06</v>
      </c>
      <c r="U50" s="11">
        <v>1</v>
      </c>
      <c r="V50" s="6">
        <v>1.4370000000000001</v>
      </c>
      <c r="W50" s="6">
        <v>8.0000000000000002E-3</v>
      </c>
      <c r="X50" s="6">
        <v>1540.787</v>
      </c>
      <c r="Y50" s="6">
        <v>2.4E-2</v>
      </c>
      <c r="Z50" s="6">
        <v>2E-3</v>
      </c>
    </row>
    <row r="51" spans="1:27" x14ac:dyDescent="0.35">
      <c r="A51" t="s">
        <v>61</v>
      </c>
      <c r="B51" s="2">
        <v>2</v>
      </c>
      <c r="C51" s="6">
        <v>1</v>
      </c>
      <c r="D51" s="6">
        <v>0</v>
      </c>
      <c r="E51" s="6">
        <v>0</v>
      </c>
      <c r="G51" s="2">
        <v>2</v>
      </c>
      <c r="H51" s="6">
        <v>665.6</v>
      </c>
      <c r="J51" s="2">
        <v>2</v>
      </c>
      <c r="K51" s="6">
        <v>100</v>
      </c>
      <c r="M51" s="2">
        <v>2</v>
      </c>
      <c r="N51" s="8">
        <f t="shared" ref="N51:N91" si="4">R51*S51*1000/1000000</f>
        <v>23.617080000000001</v>
      </c>
      <c r="P51" s="3">
        <v>2</v>
      </c>
      <c r="Q51" t="s">
        <v>22</v>
      </c>
      <c r="R51" s="6">
        <v>7718</v>
      </c>
      <c r="S51" s="6">
        <f t="shared" ref="S51:S69" si="5">IF(EXACT(Q51,$R$42),$S$42,IF(EXACT(Q51,$R$43),$S$43,IF(EXACT(Q51,$R$44),$S$44,0)))</f>
        <v>3.06</v>
      </c>
      <c r="U51" s="11">
        <v>2</v>
      </c>
      <c r="V51" s="6">
        <v>4.9000000000000002E-2</v>
      </c>
      <c r="W51" s="6">
        <v>2E-3</v>
      </c>
      <c r="X51" s="6">
        <v>917.32500000000005</v>
      </c>
      <c r="Y51" s="6">
        <v>1.6E-2</v>
      </c>
      <c r="Z51" s="6">
        <v>2E-3</v>
      </c>
    </row>
    <row r="52" spans="1:27" x14ac:dyDescent="0.35">
      <c r="A52" t="s">
        <v>62</v>
      </c>
      <c r="B52" s="2">
        <v>3</v>
      </c>
      <c r="C52" s="6">
        <v>1</v>
      </c>
      <c r="D52" s="6">
        <v>0</v>
      </c>
      <c r="E52" s="6">
        <v>0</v>
      </c>
      <c r="G52" s="2">
        <v>3</v>
      </c>
      <c r="H52" s="6">
        <v>46.5</v>
      </c>
      <c r="J52" s="2">
        <v>3</v>
      </c>
      <c r="K52" s="6">
        <v>7</v>
      </c>
      <c r="M52" s="2">
        <v>3</v>
      </c>
      <c r="N52" s="8">
        <f t="shared" si="4"/>
        <v>28.115279999999998</v>
      </c>
      <c r="P52" s="3">
        <v>3</v>
      </c>
      <c r="Q52" t="s">
        <v>22</v>
      </c>
      <c r="R52" s="6">
        <v>9188</v>
      </c>
      <c r="S52" s="6">
        <f t="shared" si="5"/>
        <v>3.06</v>
      </c>
      <c r="U52" s="11">
        <v>3</v>
      </c>
      <c r="V52" s="6">
        <v>24.811</v>
      </c>
      <c r="W52" s="6">
        <v>2.9000000000000001E-2</v>
      </c>
      <c r="X52" s="6">
        <v>1073.9280000000001</v>
      </c>
      <c r="Y52" s="6">
        <v>0.02</v>
      </c>
      <c r="Z52" s="6">
        <v>2E-3</v>
      </c>
    </row>
    <row r="53" spans="1:27" x14ac:dyDescent="0.35">
      <c r="A53" t="s">
        <v>63</v>
      </c>
      <c r="B53" s="2">
        <v>4</v>
      </c>
      <c r="C53" s="6">
        <v>1</v>
      </c>
      <c r="D53" s="6">
        <v>0</v>
      </c>
      <c r="E53" s="6">
        <v>0</v>
      </c>
      <c r="G53" s="2">
        <v>4</v>
      </c>
      <c r="H53" s="6">
        <v>212</v>
      </c>
      <c r="J53" s="2">
        <v>4</v>
      </c>
      <c r="K53" s="6">
        <v>32</v>
      </c>
      <c r="M53" s="2">
        <v>4</v>
      </c>
      <c r="N53" s="8">
        <f t="shared" si="4"/>
        <v>21.77496</v>
      </c>
      <c r="P53" s="3">
        <v>4</v>
      </c>
      <c r="Q53" t="s">
        <v>22</v>
      </c>
      <c r="R53" s="6">
        <v>7116</v>
      </c>
      <c r="S53" s="6">
        <f t="shared" si="5"/>
        <v>3.06</v>
      </c>
      <c r="U53" s="11">
        <v>4</v>
      </c>
      <c r="V53" s="6">
        <v>1.056</v>
      </c>
      <c r="W53" s="6">
        <v>4.0000000000000001E-3</v>
      </c>
      <c r="X53" s="6">
        <v>845.83</v>
      </c>
      <c r="Y53" s="6">
        <v>2.5999999999999999E-2</v>
      </c>
      <c r="Z53" s="6">
        <v>3.0000000000000001E-3</v>
      </c>
    </row>
    <row r="54" spans="1:27" x14ac:dyDescent="0.35">
      <c r="A54" t="s">
        <v>64</v>
      </c>
      <c r="B54" s="3">
        <v>5</v>
      </c>
      <c r="C54" s="6">
        <v>1</v>
      </c>
      <c r="D54" s="6">
        <v>0</v>
      </c>
      <c r="E54" s="6">
        <v>0</v>
      </c>
      <c r="G54" s="3">
        <v>5</v>
      </c>
      <c r="H54" s="6">
        <v>464</v>
      </c>
      <c r="J54" s="3">
        <v>5</v>
      </c>
      <c r="K54" s="6">
        <v>70</v>
      </c>
      <c r="M54" s="3">
        <v>5</v>
      </c>
      <c r="N54" s="8">
        <f t="shared" si="4"/>
        <v>23.94144</v>
      </c>
      <c r="P54" s="3">
        <v>5</v>
      </c>
      <c r="Q54" t="s">
        <v>22</v>
      </c>
      <c r="R54" s="6">
        <v>7824</v>
      </c>
      <c r="S54" s="6">
        <f t="shared" si="5"/>
        <v>3.06</v>
      </c>
      <c r="U54" s="11">
        <v>5</v>
      </c>
      <c r="V54" s="6">
        <v>0.11799999999999999</v>
      </c>
      <c r="W54" s="6">
        <v>5.0000000000000001E-3</v>
      </c>
      <c r="X54" s="6">
        <v>930.02099999999996</v>
      </c>
      <c r="Y54" s="6">
        <v>1.6E-2</v>
      </c>
      <c r="Z54" s="6">
        <v>2E-3</v>
      </c>
    </row>
    <row r="55" spans="1:27" x14ac:dyDescent="0.35">
      <c r="A55" t="s">
        <v>65</v>
      </c>
      <c r="B55" s="3">
        <v>6</v>
      </c>
      <c r="C55" s="6">
        <v>1</v>
      </c>
      <c r="D55" s="6">
        <v>0</v>
      </c>
      <c r="E55" s="6">
        <v>0</v>
      </c>
      <c r="G55" s="3">
        <v>6</v>
      </c>
      <c r="H55" s="6">
        <v>101.5</v>
      </c>
      <c r="J55" s="3">
        <v>6</v>
      </c>
      <c r="K55" s="6">
        <v>15</v>
      </c>
      <c r="M55" s="3">
        <v>6</v>
      </c>
      <c r="N55" s="8">
        <f t="shared" si="4"/>
        <v>38.22552000000001</v>
      </c>
      <c r="P55" s="3">
        <v>6</v>
      </c>
      <c r="Q55" t="s">
        <v>22</v>
      </c>
      <c r="R55" s="6">
        <v>12492</v>
      </c>
      <c r="S55" s="6">
        <f t="shared" si="5"/>
        <v>3.06</v>
      </c>
      <c r="U55" s="11">
        <v>6</v>
      </c>
      <c r="V55" s="6">
        <v>1.1240000000000001</v>
      </c>
      <c r="W55" s="6">
        <v>0</v>
      </c>
      <c r="X55" s="6">
        <v>1460.1579999999999</v>
      </c>
      <c r="Y55" s="6">
        <v>2.8000000000000001E-2</v>
      </c>
      <c r="Z55" s="6">
        <v>3.0000000000000001E-3</v>
      </c>
    </row>
    <row r="56" spans="1:27" x14ac:dyDescent="0.35">
      <c r="A56" t="s">
        <v>66</v>
      </c>
      <c r="B56" s="3">
        <v>7</v>
      </c>
      <c r="C56" s="6">
        <v>1</v>
      </c>
      <c r="D56" s="6">
        <v>0</v>
      </c>
      <c r="E56" s="6">
        <v>0</v>
      </c>
      <c r="G56" s="3">
        <v>7</v>
      </c>
      <c r="H56" s="6">
        <v>84.6</v>
      </c>
      <c r="J56" s="3">
        <v>7</v>
      </c>
      <c r="K56" s="6">
        <v>13</v>
      </c>
      <c r="M56" s="3">
        <v>7</v>
      </c>
      <c r="N56" s="8">
        <f t="shared" si="4"/>
        <v>1.6982999999999999</v>
      </c>
      <c r="P56" s="3">
        <v>7</v>
      </c>
      <c r="Q56" t="s">
        <v>22</v>
      </c>
      <c r="R56" s="6">
        <v>555</v>
      </c>
      <c r="S56" s="6">
        <f t="shared" si="5"/>
        <v>3.06</v>
      </c>
      <c r="U56" s="11">
        <v>7</v>
      </c>
      <c r="V56" s="6">
        <v>8.0000000000000002E-3</v>
      </c>
      <c r="W56" s="6">
        <v>0</v>
      </c>
      <c r="X56" s="6">
        <v>65.930999999999997</v>
      </c>
      <c r="Y56" s="6">
        <v>2.5999999999999999E-2</v>
      </c>
      <c r="Z56" s="6">
        <v>3.0000000000000001E-3</v>
      </c>
    </row>
    <row r="57" spans="1:27" x14ac:dyDescent="0.35">
      <c r="A57" t="s">
        <v>67</v>
      </c>
      <c r="B57" s="3">
        <v>8</v>
      </c>
      <c r="C57" s="6">
        <v>1</v>
      </c>
      <c r="D57" s="6">
        <v>0</v>
      </c>
      <c r="E57" s="6">
        <v>0</v>
      </c>
      <c r="G57" s="3">
        <v>8</v>
      </c>
      <c r="H57" s="6">
        <v>88</v>
      </c>
      <c r="J57" s="3">
        <v>8</v>
      </c>
      <c r="K57" s="6">
        <v>13</v>
      </c>
      <c r="M57" s="3">
        <v>8</v>
      </c>
      <c r="N57" s="8">
        <f t="shared" si="4"/>
        <v>36.677160000000001</v>
      </c>
      <c r="P57" s="3">
        <v>8</v>
      </c>
      <c r="Q57" t="s">
        <v>22</v>
      </c>
      <c r="R57" s="6">
        <v>11986</v>
      </c>
      <c r="S57" s="6">
        <f t="shared" si="5"/>
        <v>3.06</v>
      </c>
      <c r="U57" s="11">
        <v>8</v>
      </c>
      <c r="V57" s="6">
        <v>1.3009999999999999</v>
      </c>
      <c r="W57" s="6">
        <v>8.0000000000000002E-3</v>
      </c>
      <c r="X57" s="6">
        <v>1424.5930000000001</v>
      </c>
      <c r="Y57" s="6">
        <v>2.7E-2</v>
      </c>
      <c r="Z57" s="6">
        <v>3.0000000000000001E-3</v>
      </c>
    </row>
    <row r="58" spans="1:27" x14ac:dyDescent="0.35">
      <c r="A58" t="s">
        <v>68</v>
      </c>
      <c r="B58" s="3">
        <v>9</v>
      </c>
      <c r="C58" s="6">
        <v>0</v>
      </c>
      <c r="D58" s="6">
        <v>1</v>
      </c>
      <c r="E58" s="6">
        <v>0</v>
      </c>
      <c r="G58" s="3">
        <v>9</v>
      </c>
      <c r="H58" s="6">
        <v>650</v>
      </c>
      <c r="J58" s="3">
        <v>9</v>
      </c>
      <c r="K58" s="6">
        <v>98</v>
      </c>
      <c r="M58" s="3">
        <v>9</v>
      </c>
      <c r="N58" s="8">
        <f t="shared" si="4"/>
        <v>23.494679999999999</v>
      </c>
      <c r="P58" s="3">
        <v>9</v>
      </c>
      <c r="Q58" t="s">
        <v>22</v>
      </c>
      <c r="R58" s="6">
        <v>7678</v>
      </c>
      <c r="S58" s="6">
        <f t="shared" si="5"/>
        <v>3.06</v>
      </c>
      <c r="U58" s="11">
        <v>9</v>
      </c>
      <c r="V58" s="6">
        <v>8.2000000000000003E-2</v>
      </c>
      <c r="W58" s="6">
        <v>5.0000000000000001E-3</v>
      </c>
      <c r="X58" s="6">
        <v>912.65499999999997</v>
      </c>
      <c r="Y58" s="6">
        <v>1.7999999999999999E-2</v>
      </c>
      <c r="Z58" s="6">
        <v>2E-3</v>
      </c>
    </row>
    <row r="59" spans="1:27" x14ac:dyDescent="0.35">
      <c r="A59" t="s">
        <v>69</v>
      </c>
      <c r="B59" s="3">
        <v>10</v>
      </c>
      <c r="C59" s="6">
        <v>0</v>
      </c>
      <c r="D59" s="6">
        <v>1</v>
      </c>
      <c r="E59" s="6">
        <v>0</v>
      </c>
      <c r="G59" s="3">
        <v>10</v>
      </c>
      <c r="H59" s="6">
        <v>186</v>
      </c>
      <c r="J59" s="3">
        <v>10</v>
      </c>
      <c r="K59" s="6">
        <v>28</v>
      </c>
      <c r="M59" s="3">
        <v>10</v>
      </c>
      <c r="N59" s="8">
        <f t="shared" si="4"/>
        <v>31.606739999999999</v>
      </c>
      <c r="P59" s="3">
        <v>10</v>
      </c>
      <c r="Q59" t="s">
        <v>22</v>
      </c>
      <c r="R59" s="6">
        <v>10329</v>
      </c>
      <c r="S59" s="6">
        <f t="shared" si="5"/>
        <v>3.06</v>
      </c>
      <c r="U59" s="11">
        <v>10</v>
      </c>
      <c r="V59" s="6">
        <v>1.306</v>
      </c>
      <c r="W59" s="6">
        <v>0.01</v>
      </c>
      <c r="X59" s="6">
        <v>1235.3320000000001</v>
      </c>
      <c r="Y59" s="6">
        <v>2.4E-2</v>
      </c>
      <c r="Z59" s="6">
        <v>3.0000000000000001E-3</v>
      </c>
    </row>
    <row r="60" spans="1:27" x14ac:dyDescent="0.35">
      <c r="A60" t="s">
        <v>70</v>
      </c>
      <c r="B60" s="3">
        <v>11</v>
      </c>
      <c r="C60" s="6">
        <v>0</v>
      </c>
      <c r="D60" s="6">
        <v>1</v>
      </c>
      <c r="E60" s="6">
        <v>0</v>
      </c>
      <c r="G60" s="3">
        <v>11</v>
      </c>
      <c r="H60" s="6">
        <v>154</v>
      </c>
      <c r="J60" s="3">
        <v>11</v>
      </c>
      <c r="K60" s="6">
        <v>23</v>
      </c>
      <c r="M60" s="3">
        <v>11</v>
      </c>
      <c r="N60" s="8">
        <f t="shared" si="4"/>
        <v>38.996639999999999</v>
      </c>
      <c r="P60" s="3">
        <v>11</v>
      </c>
      <c r="Q60" t="s">
        <v>22</v>
      </c>
      <c r="R60" s="6">
        <v>12744</v>
      </c>
      <c r="S60" s="6">
        <f t="shared" si="5"/>
        <v>3.06</v>
      </c>
      <c r="U60" s="11">
        <v>11</v>
      </c>
      <c r="V60" s="6">
        <v>2.9769999999999999</v>
      </c>
      <c r="W60" s="6">
        <v>8.0000000000000002E-3</v>
      </c>
      <c r="X60" s="6">
        <v>1514.692</v>
      </c>
      <c r="Y60" s="6">
        <v>2.8000000000000001E-2</v>
      </c>
      <c r="Z60" s="6">
        <v>3.0000000000000001E-3</v>
      </c>
    </row>
    <row r="61" spans="1:27" x14ac:dyDescent="0.35">
      <c r="A61" t="s">
        <v>71</v>
      </c>
      <c r="B61" s="3">
        <v>12</v>
      </c>
      <c r="C61" s="6">
        <v>0</v>
      </c>
      <c r="D61" s="6">
        <v>1</v>
      </c>
      <c r="E61" s="6">
        <v>0</v>
      </c>
      <c r="G61" s="3">
        <v>12</v>
      </c>
      <c r="H61" s="6">
        <v>150</v>
      </c>
      <c r="J61" s="3">
        <v>12</v>
      </c>
      <c r="K61" s="6">
        <v>23</v>
      </c>
      <c r="M61" s="3">
        <v>12</v>
      </c>
      <c r="N61" s="8">
        <f t="shared" si="4"/>
        <v>35.954999999999998</v>
      </c>
      <c r="P61" s="3">
        <v>12</v>
      </c>
      <c r="Q61" t="s">
        <v>22</v>
      </c>
      <c r="R61" s="6">
        <v>11750</v>
      </c>
      <c r="S61" s="6">
        <f t="shared" si="5"/>
        <v>3.06</v>
      </c>
      <c r="U61" s="11">
        <v>12</v>
      </c>
      <c r="V61" s="6">
        <v>0.41199999999999998</v>
      </c>
      <c r="W61" s="6">
        <v>7.0000000000000001E-3</v>
      </c>
      <c r="X61" s="6">
        <v>1397.9780000000001</v>
      </c>
      <c r="Y61" s="6">
        <v>2.5999999999999999E-2</v>
      </c>
      <c r="Z61" s="6">
        <v>3.0000000000000001E-3</v>
      </c>
    </row>
    <row r="62" spans="1:27" x14ac:dyDescent="0.35">
      <c r="A62" t="s">
        <v>50</v>
      </c>
      <c r="B62" s="3">
        <v>13</v>
      </c>
      <c r="C62" s="6">
        <v>0</v>
      </c>
      <c r="D62" s="6">
        <v>1</v>
      </c>
      <c r="E62" s="6">
        <v>0</v>
      </c>
      <c r="G62" s="3">
        <v>13</v>
      </c>
      <c r="H62" s="6">
        <v>1848</v>
      </c>
      <c r="J62" s="3">
        <v>13</v>
      </c>
      <c r="K62" s="6">
        <v>277</v>
      </c>
      <c r="M62" s="3">
        <v>13</v>
      </c>
      <c r="N62" s="8">
        <f t="shared" si="4"/>
        <v>26.289359999999999</v>
      </c>
      <c r="P62" s="3">
        <v>13</v>
      </c>
      <c r="Q62" t="s">
        <v>24</v>
      </c>
      <c r="R62" s="6">
        <v>12171</v>
      </c>
      <c r="S62" s="6">
        <f t="shared" si="5"/>
        <v>2.16</v>
      </c>
      <c r="U62" s="11">
        <v>13</v>
      </c>
      <c r="V62" s="6">
        <v>2.74</v>
      </c>
      <c r="W62" s="6">
        <v>0.53300000000000003</v>
      </c>
      <c r="X62" s="6">
        <v>2551.596</v>
      </c>
      <c r="Y62" s="6">
        <v>0.27400000000000002</v>
      </c>
      <c r="Z62" s="6">
        <v>0.04</v>
      </c>
    </row>
    <row r="63" spans="1:27" x14ac:dyDescent="0.35">
      <c r="A63" t="s">
        <v>72</v>
      </c>
      <c r="B63" s="3">
        <v>14</v>
      </c>
      <c r="C63" s="6">
        <v>0</v>
      </c>
      <c r="D63" s="6">
        <v>1</v>
      </c>
      <c r="E63" s="6">
        <v>0</v>
      </c>
      <c r="G63" s="3">
        <v>14</v>
      </c>
      <c r="H63" s="6">
        <v>656.1</v>
      </c>
      <c r="J63" s="3">
        <v>14</v>
      </c>
      <c r="K63" s="6">
        <v>98</v>
      </c>
      <c r="M63" s="3">
        <v>14</v>
      </c>
      <c r="N63" s="8">
        <f t="shared" si="4"/>
        <v>34.819740000000003</v>
      </c>
      <c r="P63" s="3">
        <v>14</v>
      </c>
      <c r="Q63" t="s">
        <v>22</v>
      </c>
      <c r="R63" s="6">
        <v>11379</v>
      </c>
      <c r="S63" s="6">
        <f t="shared" si="5"/>
        <v>3.06</v>
      </c>
      <c r="U63" s="11">
        <v>14</v>
      </c>
      <c r="V63" s="6">
        <v>0.38900000000000001</v>
      </c>
      <c r="W63" s="6">
        <v>7.0000000000000001E-3</v>
      </c>
      <c r="X63" s="6">
        <v>1352.424</v>
      </c>
      <c r="Y63" s="6">
        <v>2.5999999999999999E-2</v>
      </c>
      <c r="Z63" s="6">
        <v>3.0000000000000001E-3</v>
      </c>
    </row>
    <row r="64" spans="1:27" x14ac:dyDescent="0.35">
      <c r="A64" t="s">
        <v>73</v>
      </c>
      <c r="B64" s="3">
        <v>15</v>
      </c>
      <c r="C64" s="6">
        <v>0</v>
      </c>
      <c r="D64" s="6">
        <v>0</v>
      </c>
      <c r="E64" s="6">
        <v>1</v>
      </c>
      <c r="G64" s="3">
        <v>15</v>
      </c>
      <c r="H64" s="6">
        <v>50.3</v>
      </c>
      <c r="J64" s="3">
        <v>15</v>
      </c>
      <c r="K64" s="6">
        <v>8</v>
      </c>
      <c r="M64" s="3">
        <v>15</v>
      </c>
      <c r="N64" s="8">
        <f t="shared" si="4"/>
        <v>37.647179999999999</v>
      </c>
      <c r="P64" s="3">
        <v>15</v>
      </c>
      <c r="Q64" t="s">
        <v>22</v>
      </c>
      <c r="R64" s="6">
        <v>12303</v>
      </c>
      <c r="S64" s="6">
        <f t="shared" si="5"/>
        <v>3.06</v>
      </c>
      <c r="U64" s="11">
        <v>15</v>
      </c>
      <c r="V64" s="6">
        <v>3.8889999999999998</v>
      </c>
      <c r="W64" s="6">
        <v>3.9E-2</v>
      </c>
      <c r="X64" s="6">
        <v>1436.3489999999999</v>
      </c>
      <c r="Y64" s="6">
        <v>2.7E-2</v>
      </c>
      <c r="Z64" s="6">
        <v>3.0000000000000001E-3</v>
      </c>
    </row>
    <row r="65" spans="1:33" x14ac:dyDescent="0.35">
      <c r="A65" t="s">
        <v>74</v>
      </c>
      <c r="B65" s="3">
        <v>16</v>
      </c>
      <c r="C65" s="6">
        <v>0</v>
      </c>
      <c r="D65" s="6">
        <v>0</v>
      </c>
      <c r="E65" s="6">
        <v>1</v>
      </c>
      <c r="G65" s="3">
        <v>16</v>
      </c>
      <c r="H65" s="6">
        <v>67</v>
      </c>
      <c r="J65" s="3">
        <v>16</v>
      </c>
      <c r="K65" s="6">
        <v>10</v>
      </c>
      <c r="M65" s="3">
        <v>16</v>
      </c>
      <c r="N65" s="8">
        <f t="shared" si="4"/>
        <v>25.404119999999999</v>
      </c>
      <c r="P65" s="3">
        <v>16</v>
      </c>
      <c r="Q65" t="s">
        <v>22</v>
      </c>
      <c r="R65" s="6">
        <v>8302</v>
      </c>
      <c r="S65" s="6">
        <f t="shared" si="5"/>
        <v>3.06</v>
      </c>
      <c r="U65" s="11">
        <v>16</v>
      </c>
      <c r="V65" s="6">
        <v>0.35699999999999998</v>
      </c>
      <c r="W65" s="6">
        <v>5.0000000000000001E-3</v>
      </c>
      <c r="X65" s="6">
        <v>986.73699999999997</v>
      </c>
      <c r="Y65" s="6">
        <v>1.7000000000000001E-2</v>
      </c>
      <c r="Z65" s="6">
        <v>2E-3</v>
      </c>
    </row>
    <row r="66" spans="1:33" x14ac:dyDescent="0.35">
      <c r="A66" t="s">
        <v>75</v>
      </c>
      <c r="B66" s="3">
        <v>17</v>
      </c>
      <c r="C66" s="6">
        <v>0</v>
      </c>
      <c r="D66" s="6">
        <v>0</v>
      </c>
      <c r="E66" s="6">
        <v>1</v>
      </c>
      <c r="G66" s="3">
        <v>17</v>
      </c>
      <c r="H66" s="6">
        <v>257</v>
      </c>
      <c r="J66" s="3">
        <v>17</v>
      </c>
      <c r="K66" s="6">
        <v>39</v>
      </c>
      <c r="M66" s="3">
        <v>17</v>
      </c>
      <c r="N66" s="8">
        <f t="shared" si="4"/>
        <v>23.453280000000003</v>
      </c>
      <c r="P66" s="3">
        <v>17</v>
      </c>
      <c r="Q66" t="s">
        <v>24</v>
      </c>
      <c r="R66" s="6">
        <v>10858</v>
      </c>
      <c r="S66" s="6">
        <f t="shared" si="5"/>
        <v>2.16</v>
      </c>
      <c r="U66" s="11">
        <v>17</v>
      </c>
      <c r="V66" s="6">
        <v>3.786</v>
      </c>
      <c r="W66" s="6">
        <v>1.365</v>
      </c>
      <c r="X66" s="6">
        <v>2277.605</v>
      </c>
      <c r="Y66" s="6">
        <v>0.249</v>
      </c>
      <c r="Z66" s="6">
        <v>3.5999999999999997E-2</v>
      </c>
    </row>
    <row r="67" spans="1:33" ht="14.5" customHeight="1" x14ac:dyDescent="0.35">
      <c r="A67" t="s">
        <v>76</v>
      </c>
      <c r="B67" s="3">
        <v>18</v>
      </c>
      <c r="C67" s="6">
        <v>0</v>
      </c>
      <c r="D67" s="6">
        <v>0</v>
      </c>
      <c r="E67" s="6">
        <v>1</v>
      </c>
      <c r="G67" s="3">
        <v>18</v>
      </c>
      <c r="H67" s="6">
        <v>2269.6</v>
      </c>
      <c r="J67" s="3">
        <v>18</v>
      </c>
      <c r="K67" s="6">
        <v>340</v>
      </c>
      <c r="M67" s="3">
        <v>18</v>
      </c>
      <c r="N67" s="8">
        <f t="shared" si="4"/>
        <v>23.647680000000001</v>
      </c>
      <c r="P67" s="3">
        <v>18</v>
      </c>
      <c r="Q67" t="s">
        <v>24</v>
      </c>
      <c r="R67" s="6">
        <v>10948</v>
      </c>
      <c r="S67" s="6">
        <f t="shared" si="5"/>
        <v>2.16</v>
      </c>
      <c r="U67" s="11">
        <v>18</v>
      </c>
      <c r="V67" s="6">
        <v>1.2689999999999999</v>
      </c>
      <c r="W67" s="6">
        <v>0.40300000000000002</v>
      </c>
      <c r="X67" s="6">
        <v>2246.4659999999999</v>
      </c>
      <c r="Y67" s="6">
        <v>0.223</v>
      </c>
      <c r="Z67" s="6">
        <v>3.2000000000000001E-2</v>
      </c>
      <c r="AC67" s="42" t="s">
        <v>78</v>
      </c>
      <c r="AD67" s="36" t="s">
        <v>79</v>
      </c>
      <c r="AE67" s="36"/>
      <c r="AF67" s="36" t="s">
        <v>80</v>
      </c>
      <c r="AG67" s="37"/>
    </row>
    <row r="68" spans="1:33" x14ac:dyDescent="0.35">
      <c r="A68" t="s">
        <v>77</v>
      </c>
      <c r="B68" s="3">
        <v>19</v>
      </c>
      <c r="C68" s="6">
        <v>0</v>
      </c>
      <c r="D68" s="6">
        <v>0</v>
      </c>
      <c r="E68" s="6">
        <v>1</v>
      </c>
      <c r="G68" s="3">
        <v>19</v>
      </c>
      <c r="H68" s="6">
        <v>27</v>
      </c>
      <c r="J68" s="3">
        <v>19</v>
      </c>
      <c r="K68" s="6">
        <v>4</v>
      </c>
      <c r="M68" s="3">
        <v>19</v>
      </c>
      <c r="N68" s="8">
        <f t="shared" si="4"/>
        <v>223.99503999999999</v>
      </c>
      <c r="P68" s="3">
        <v>19</v>
      </c>
      <c r="Q68" t="s">
        <v>25</v>
      </c>
      <c r="R68" s="6">
        <v>17834</v>
      </c>
      <c r="S68" s="6">
        <f t="shared" si="5"/>
        <v>12.56</v>
      </c>
      <c r="U68" s="11">
        <v>19</v>
      </c>
      <c r="V68" s="6">
        <v>15.976000000000001</v>
      </c>
      <c r="W68" s="6">
        <v>9.0060000000000002</v>
      </c>
      <c r="X68" s="6">
        <v>2912.8049999999998</v>
      </c>
      <c r="Y68" s="6">
        <v>0.11799999999999999</v>
      </c>
      <c r="Z68" s="6">
        <v>2.4E-2</v>
      </c>
      <c r="AC68" s="43"/>
      <c r="AD68" s="38"/>
      <c r="AE68" s="38"/>
      <c r="AF68" s="38"/>
      <c r="AG68" s="39"/>
    </row>
    <row r="69" spans="1:33" x14ac:dyDescent="0.35">
      <c r="A69" t="s">
        <v>71</v>
      </c>
      <c r="B69" s="3">
        <v>20</v>
      </c>
      <c r="C69" s="6">
        <v>0</v>
      </c>
      <c r="D69" s="6">
        <v>0</v>
      </c>
      <c r="E69" s="6">
        <v>1</v>
      </c>
      <c r="G69" s="3">
        <v>20</v>
      </c>
      <c r="H69" s="6">
        <v>398.3</v>
      </c>
      <c r="J69" s="3">
        <v>20</v>
      </c>
      <c r="K69" s="6">
        <v>60</v>
      </c>
      <c r="M69" s="3">
        <v>20</v>
      </c>
      <c r="N69" s="8">
        <f t="shared" si="4"/>
        <v>36.931139999999999</v>
      </c>
      <c r="P69" s="3">
        <v>20</v>
      </c>
      <c r="Q69" t="s">
        <v>22</v>
      </c>
      <c r="R69" s="6">
        <v>12069</v>
      </c>
      <c r="S69" s="6">
        <f t="shared" si="5"/>
        <v>3.06</v>
      </c>
      <c r="U69" s="11">
        <v>20</v>
      </c>
      <c r="V69" s="6">
        <v>2.1019999999999999</v>
      </c>
      <c r="W69" s="6">
        <v>7.0000000000000001E-3</v>
      </c>
      <c r="X69" s="6">
        <v>1434.461</v>
      </c>
      <c r="Y69" s="6">
        <v>2.7E-2</v>
      </c>
      <c r="Z69" s="6">
        <v>3.0000000000000001E-3</v>
      </c>
      <c r="AB69" t="s">
        <v>10</v>
      </c>
    </row>
    <row r="70" spans="1:33" x14ac:dyDescent="0.35">
      <c r="A70" t="s">
        <v>38</v>
      </c>
      <c r="B70" s="12">
        <v>21</v>
      </c>
      <c r="C70" s="6">
        <v>0</v>
      </c>
      <c r="D70" s="6">
        <v>1</v>
      </c>
      <c r="E70" s="6">
        <v>0</v>
      </c>
      <c r="G70" s="12">
        <v>21</v>
      </c>
      <c r="H70" s="6">
        <f>$G$4*AF70</f>
        <v>28.1</v>
      </c>
      <c r="J70" s="12">
        <v>21</v>
      </c>
      <c r="K70" s="6">
        <v>0</v>
      </c>
      <c r="M70" s="12">
        <v>21</v>
      </c>
      <c r="N70" s="8">
        <f t="shared" si="4"/>
        <v>0</v>
      </c>
      <c r="P70" s="12">
        <v>21</v>
      </c>
      <c r="Q70" t="s">
        <v>39</v>
      </c>
      <c r="R70" s="6">
        <v>0</v>
      </c>
      <c r="S70" s="6">
        <v>0</v>
      </c>
      <c r="U70" s="12">
        <v>21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B70" s="18">
        <v>21</v>
      </c>
      <c r="AC70" s="19">
        <v>0.29299999999999998</v>
      </c>
      <c r="AD70" s="44">
        <v>72154</v>
      </c>
      <c r="AE70" s="44"/>
      <c r="AF70" s="40">
        <v>28.1</v>
      </c>
      <c r="AG70" s="41"/>
    </row>
    <row r="71" spans="1:33" x14ac:dyDescent="0.35">
      <c r="A71" t="s">
        <v>40</v>
      </c>
      <c r="B71" s="12">
        <v>22</v>
      </c>
      <c r="C71" s="6">
        <v>1</v>
      </c>
      <c r="D71" s="6">
        <v>0</v>
      </c>
      <c r="E71" s="6">
        <v>0</v>
      </c>
      <c r="G71" s="12">
        <v>22</v>
      </c>
      <c r="H71" s="6">
        <f t="shared" ref="H71:H89" si="6">$G$4*AF71</f>
        <v>25</v>
      </c>
      <c r="J71" s="12">
        <v>22</v>
      </c>
      <c r="K71" s="6">
        <v>0</v>
      </c>
      <c r="M71" s="12">
        <v>22</v>
      </c>
      <c r="N71" s="8">
        <f t="shared" si="4"/>
        <v>0</v>
      </c>
      <c r="P71" s="12">
        <v>22</v>
      </c>
      <c r="Q71" t="s">
        <v>39</v>
      </c>
      <c r="R71" s="6">
        <v>0</v>
      </c>
      <c r="S71" s="6">
        <v>0</v>
      </c>
      <c r="U71" s="12">
        <v>22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B71" s="20">
        <v>22</v>
      </c>
      <c r="AC71" s="21">
        <v>0.31</v>
      </c>
      <c r="AD71" s="34">
        <v>67811</v>
      </c>
      <c r="AE71" s="34"/>
      <c r="AF71" s="30">
        <v>25</v>
      </c>
      <c r="AG71" s="31"/>
    </row>
    <row r="72" spans="1:33" x14ac:dyDescent="0.35">
      <c r="A72" t="s">
        <v>41</v>
      </c>
      <c r="B72" s="12">
        <v>23</v>
      </c>
      <c r="C72" s="6">
        <v>1</v>
      </c>
      <c r="D72" s="6">
        <v>0</v>
      </c>
      <c r="E72" s="6">
        <v>0</v>
      </c>
      <c r="G72" s="12">
        <v>23</v>
      </c>
      <c r="H72" s="6">
        <f t="shared" si="6"/>
        <v>70</v>
      </c>
      <c r="J72" s="12">
        <v>23</v>
      </c>
      <c r="K72" s="6">
        <v>0</v>
      </c>
      <c r="M72" s="12">
        <v>23</v>
      </c>
      <c r="N72" s="8">
        <f t="shared" si="4"/>
        <v>0</v>
      </c>
      <c r="P72" s="12">
        <v>23</v>
      </c>
      <c r="Q72" t="s">
        <v>39</v>
      </c>
      <c r="R72" s="6">
        <v>0</v>
      </c>
      <c r="S72" s="6">
        <v>0</v>
      </c>
      <c r="U72" s="12">
        <v>23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B72" s="20">
        <v>23</v>
      </c>
      <c r="AC72" s="21">
        <v>0.30599999999999999</v>
      </c>
      <c r="AD72" s="34">
        <v>187455</v>
      </c>
      <c r="AE72" s="34"/>
      <c r="AF72" s="30">
        <v>70</v>
      </c>
      <c r="AG72" s="31"/>
    </row>
    <row r="73" spans="1:33" x14ac:dyDescent="0.35">
      <c r="A73" t="s">
        <v>42</v>
      </c>
      <c r="B73" s="12">
        <v>24</v>
      </c>
      <c r="C73" s="6">
        <v>0</v>
      </c>
      <c r="D73" s="6">
        <v>0</v>
      </c>
      <c r="E73" s="6">
        <v>1</v>
      </c>
      <c r="G73" s="12">
        <v>24</v>
      </c>
      <c r="H73" s="6">
        <f t="shared" si="6"/>
        <v>30.6</v>
      </c>
      <c r="J73" s="12">
        <v>24</v>
      </c>
      <c r="K73" s="6">
        <v>0</v>
      </c>
      <c r="M73" s="12">
        <v>24</v>
      </c>
      <c r="N73" s="8">
        <f t="shared" si="4"/>
        <v>0</v>
      </c>
      <c r="P73" s="12">
        <v>24</v>
      </c>
      <c r="Q73" t="s">
        <v>39</v>
      </c>
      <c r="R73" s="6">
        <v>0</v>
      </c>
      <c r="S73" s="6">
        <v>0</v>
      </c>
      <c r="U73" s="12">
        <v>24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B73" s="20">
        <v>24</v>
      </c>
      <c r="AC73" s="21">
        <v>0.23599999999999999</v>
      </c>
      <c r="AD73" s="34">
        <v>63266</v>
      </c>
      <c r="AE73" s="34"/>
      <c r="AF73" s="30">
        <v>30.6</v>
      </c>
      <c r="AG73" s="31"/>
    </row>
    <row r="74" spans="1:33" x14ac:dyDescent="0.35">
      <c r="A74" t="s">
        <v>43</v>
      </c>
      <c r="B74" s="12">
        <v>25</v>
      </c>
      <c r="C74" s="6">
        <v>0</v>
      </c>
      <c r="D74" s="6">
        <v>1</v>
      </c>
      <c r="E74" s="6">
        <v>0</v>
      </c>
      <c r="G74" s="12">
        <v>25</v>
      </c>
      <c r="H74" s="6">
        <f t="shared" si="6"/>
        <v>10</v>
      </c>
      <c r="J74" s="12">
        <v>25</v>
      </c>
      <c r="K74" s="6">
        <v>0</v>
      </c>
      <c r="M74" s="12">
        <v>25</v>
      </c>
      <c r="N74" s="8">
        <f t="shared" si="4"/>
        <v>0</v>
      </c>
      <c r="P74" s="12">
        <v>25</v>
      </c>
      <c r="Q74" t="s">
        <v>39</v>
      </c>
      <c r="R74" s="6">
        <v>0</v>
      </c>
      <c r="S74" s="6">
        <v>0</v>
      </c>
      <c r="U74" s="12">
        <v>25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B74" s="20">
        <v>25</v>
      </c>
      <c r="AC74" s="21">
        <v>0.30299999999999999</v>
      </c>
      <c r="AD74" s="34">
        <v>26553</v>
      </c>
      <c r="AE74" s="34"/>
      <c r="AF74" s="30">
        <v>10</v>
      </c>
      <c r="AG74" s="31"/>
    </row>
    <row r="75" spans="1:33" x14ac:dyDescent="0.35">
      <c r="A75" t="s">
        <v>44</v>
      </c>
      <c r="B75" s="12">
        <v>26</v>
      </c>
      <c r="C75" s="6">
        <v>0</v>
      </c>
      <c r="D75" s="6">
        <v>1</v>
      </c>
      <c r="E75" s="6">
        <v>0</v>
      </c>
      <c r="G75" s="12">
        <v>26</v>
      </c>
      <c r="H75" s="6">
        <f t="shared" si="6"/>
        <v>10</v>
      </c>
      <c r="J75" s="12">
        <v>26</v>
      </c>
      <c r="K75" s="6">
        <v>0</v>
      </c>
      <c r="M75" s="12">
        <v>26</v>
      </c>
      <c r="N75" s="8">
        <f t="shared" si="4"/>
        <v>0</v>
      </c>
      <c r="P75" s="12">
        <v>26</v>
      </c>
      <c r="Q75" t="s">
        <v>39</v>
      </c>
      <c r="R75" s="6">
        <v>0</v>
      </c>
      <c r="S75" s="6">
        <v>0</v>
      </c>
      <c r="U75" s="12">
        <v>26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B75" s="20">
        <v>26</v>
      </c>
      <c r="AC75" s="21">
        <v>0.28499999999999998</v>
      </c>
      <c r="AD75" s="34">
        <v>24949</v>
      </c>
      <c r="AE75" s="34"/>
      <c r="AF75" s="30">
        <v>10</v>
      </c>
      <c r="AG75" s="31"/>
    </row>
    <row r="76" spans="1:33" x14ac:dyDescent="0.35">
      <c r="A76" t="s">
        <v>45</v>
      </c>
      <c r="B76" s="12">
        <v>27</v>
      </c>
      <c r="C76" s="6">
        <v>0</v>
      </c>
      <c r="D76" s="6">
        <v>1</v>
      </c>
      <c r="E76" s="6">
        <v>0</v>
      </c>
      <c r="G76" s="12">
        <v>27</v>
      </c>
      <c r="H76" s="6">
        <f t="shared" si="6"/>
        <v>10</v>
      </c>
      <c r="J76" s="12">
        <v>27</v>
      </c>
      <c r="K76" s="6">
        <v>0</v>
      </c>
      <c r="M76" s="12">
        <v>27</v>
      </c>
      <c r="N76" s="8">
        <f t="shared" si="4"/>
        <v>0</v>
      </c>
      <c r="P76" s="12">
        <v>27</v>
      </c>
      <c r="Q76" t="s">
        <v>39</v>
      </c>
      <c r="R76" s="6">
        <v>0</v>
      </c>
      <c r="S76" s="6">
        <v>0</v>
      </c>
      <c r="U76" s="12">
        <v>27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B76" s="20">
        <v>27</v>
      </c>
      <c r="AC76" s="21">
        <v>0.26100000000000001</v>
      </c>
      <c r="AD76" s="34">
        <v>22870</v>
      </c>
      <c r="AE76" s="34"/>
      <c r="AF76" s="30">
        <v>10</v>
      </c>
      <c r="AG76" s="31"/>
    </row>
    <row r="77" spans="1:33" x14ac:dyDescent="0.35">
      <c r="A77" t="s">
        <v>46</v>
      </c>
      <c r="B77" s="12">
        <v>28</v>
      </c>
      <c r="C77" s="6">
        <v>0</v>
      </c>
      <c r="D77" s="6">
        <v>1</v>
      </c>
      <c r="E77" s="6">
        <v>0</v>
      </c>
      <c r="G77" s="12">
        <v>28</v>
      </c>
      <c r="H77" s="6">
        <f t="shared" si="6"/>
        <v>52.2</v>
      </c>
      <c r="J77" s="12">
        <v>28</v>
      </c>
      <c r="K77" s="6">
        <v>0</v>
      </c>
      <c r="M77" s="12">
        <v>28</v>
      </c>
      <c r="N77" s="8">
        <f t="shared" si="4"/>
        <v>0</v>
      </c>
      <c r="P77" s="12">
        <v>28</v>
      </c>
      <c r="Q77" t="s">
        <v>39</v>
      </c>
      <c r="R77" s="6">
        <v>0</v>
      </c>
      <c r="S77" s="6">
        <v>0</v>
      </c>
      <c r="U77" s="12">
        <v>28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B77" s="20">
        <v>28</v>
      </c>
      <c r="AC77" s="21">
        <v>0.30599999999999999</v>
      </c>
      <c r="AD77" s="34">
        <v>139836</v>
      </c>
      <c r="AE77" s="34"/>
      <c r="AF77" s="30">
        <v>52.2</v>
      </c>
      <c r="AG77" s="31"/>
    </row>
    <row r="78" spans="1:33" x14ac:dyDescent="0.35">
      <c r="A78" t="s">
        <v>47</v>
      </c>
      <c r="B78" s="12">
        <v>29</v>
      </c>
      <c r="C78" s="6">
        <v>0</v>
      </c>
      <c r="D78" s="6">
        <v>1</v>
      </c>
      <c r="E78" s="6">
        <v>0</v>
      </c>
      <c r="G78" s="12">
        <v>29</v>
      </c>
      <c r="H78" s="6">
        <f t="shared" si="6"/>
        <v>10</v>
      </c>
      <c r="J78" s="12">
        <v>29</v>
      </c>
      <c r="K78" s="6">
        <v>0</v>
      </c>
      <c r="M78" s="12">
        <v>29</v>
      </c>
      <c r="N78" s="8">
        <f t="shared" si="4"/>
        <v>0</v>
      </c>
      <c r="P78" s="12">
        <v>29</v>
      </c>
      <c r="Q78" t="s">
        <v>39</v>
      </c>
      <c r="R78" s="6">
        <v>0</v>
      </c>
      <c r="S78" s="6">
        <v>0</v>
      </c>
      <c r="U78" s="12">
        <v>29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B78" s="20">
        <v>29</v>
      </c>
      <c r="AC78" s="21">
        <v>0.26800000000000002</v>
      </c>
      <c r="AD78" s="34">
        <v>23515</v>
      </c>
      <c r="AE78" s="34"/>
      <c r="AF78" s="30">
        <v>10</v>
      </c>
      <c r="AG78" s="31"/>
    </row>
    <row r="79" spans="1:33" x14ac:dyDescent="0.35">
      <c r="A79" t="s">
        <v>48</v>
      </c>
      <c r="B79" s="12">
        <v>30</v>
      </c>
      <c r="C79" s="6">
        <v>0</v>
      </c>
      <c r="D79" s="6">
        <v>0</v>
      </c>
      <c r="E79" s="6">
        <v>1</v>
      </c>
      <c r="G79" s="12">
        <v>30</v>
      </c>
      <c r="H79" s="6">
        <f t="shared" si="6"/>
        <v>20.2</v>
      </c>
      <c r="J79" s="12">
        <v>30</v>
      </c>
      <c r="K79" s="6">
        <v>0</v>
      </c>
      <c r="M79" s="12">
        <v>30</v>
      </c>
      <c r="N79" s="8">
        <f t="shared" si="4"/>
        <v>0</v>
      </c>
      <c r="P79" s="12">
        <v>30</v>
      </c>
      <c r="Q79" t="s">
        <v>39</v>
      </c>
      <c r="R79" s="6">
        <v>0</v>
      </c>
      <c r="S79" s="6">
        <v>0</v>
      </c>
      <c r="U79" s="12">
        <v>30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B79" s="20">
        <v>30</v>
      </c>
      <c r="AC79" s="21">
        <v>0.28000000000000003</v>
      </c>
      <c r="AD79" s="34">
        <v>49503</v>
      </c>
      <c r="AE79" s="34"/>
      <c r="AF79" s="30">
        <v>20.2</v>
      </c>
      <c r="AG79" s="31"/>
    </row>
    <row r="80" spans="1:33" x14ac:dyDescent="0.35">
      <c r="A80" t="s">
        <v>49</v>
      </c>
      <c r="B80" s="12">
        <v>31</v>
      </c>
      <c r="C80" s="6">
        <v>1</v>
      </c>
      <c r="D80" s="6">
        <v>0</v>
      </c>
      <c r="E80" s="6">
        <v>0</v>
      </c>
      <c r="G80" s="12">
        <v>31</v>
      </c>
      <c r="H80" s="6">
        <f t="shared" si="6"/>
        <v>70</v>
      </c>
      <c r="J80" s="12">
        <v>31</v>
      </c>
      <c r="K80" s="6">
        <v>0</v>
      </c>
      <c r="M80" s="12">
        <v>31</v>
      </c>
      <c r="N80" s="8">
        <f t="shared" si="4"/>
        <v>0</v>
      </c>
      <c r="P80" s="12">
        <v>31</v>
      </c>
      <c r="Q80" t="s">
        <v>39</v>
      </c>
      <c r="R80" s="6">
        <v>0</v>
      </c>
      <c r="S80" s="6">
        <v>0</v>
      </c>
      <c r="U80" s="12">
        <v>31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B80" s="20">
        <v>31</v>
      </c>
      <c r="AC80" s="21">
        <v>0.307</v>
      </c>
      <c r="AD80" s="34">
        <v>188420</v>
      </c>
      <c r="AE80" s="34"/>
      <c r="AF80" s="30">
        <v>70</v>
      </c>
      <c r="AG80" s="31"/>
    </row>
    <row r="81" spans="1:33" x14ac:dyDescent="0.35">
      <c r="A81" t="s">
        <v>50</v>
      </c>
      <c r="B81" s="12">
        <v>32</v>
      </c>
      <c r="C81" s="6">
        <v>0</v>
      </c>
      <c r="D81" s="6">
        <v>1</v>
      </c>
      <c r="E81" s="6">
        <v>0</v>
      </c>
      <c r="G81" s="12">
        <v>32</v>
      </c>
      <c r="H81" s="6">
        <f t="shared" si="6"/>
        <v>10.5</v>
      </c>
      <c r="J81" s="12">
        <v>32</v>
      </c>
      <c r="K81" s="6">
        <v>0</v>
      </c>
      <c r="M81" s="12">
        <v>32</v>
      </c>
      <c r="N81" s="8">
        <f t="shared" si="4"/>
        <v>0</v>
      </c>
      <c r="P81" s="12">
        <v>32</v>
      </c>
      <c r="Q81" t="s">
        <v>39</v>
      </c>
      <c r="R81" s="6">
        <v>0</v>
      </c>
      <c r="S81" s="6">
        <v>0</v>
      </c>
      <c r="U81" s="12">
        <v>32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B81" s="20">
        <v>32</v>
      </c>
      <c r="AC81" s="21">
        <v>0.28899999999999998</v>
      </c>
      <c r="AD81" s="34">
        <v>26573</v>
      </c>
      <c r="AE81" s="34"/>
      <c r="AF81" s="30">
        <v>10.5</v>
      </c>
      <c r="AG81" s="31"/>
    </row>
    <row r="82" spans="1:33" x14ac:dyDescent="0.35">
      <c r="A82" t="s">
        <v>51</v>
      </c>
      <c r="B82" s="12">
        <v>33</v>
      </c>
      <c r="C82" s="6">
        <v>0</v>
      </c>
      <c r="D82" s="6">
        <v>1</v>
      </c>
      <c r="E82" s="6">
        <v>0</v>
      </c>
      <c r="G82" s="12">
        <v>33</v>
      </c>
      <c r="H82" s="6">
        <f t="shared" si="6"/>
        <v>10</v>
      </c>
      <c r="J82" s="12">
        <v>33</v>
      </c>
      <c r="K82" s="6">
        <v>0</v>
      </c>
      <c r="M82" s="12">
        <v>33</v>
      </c>
      <c r="N82" s="8">
        <f t="shared" si="4"/>
        <v>0</v>
      </c>
      <c r="P82" s="12">
        <v>33</v>
      </c>
      <c r="Q82" t="s">
        <v>39</v>
      </c>
      <c r="R82" s="6">
        <v>0</v>
      </c>
      <c r="S82" s="6">
        <v>0</v>
      </c>
      <c r="U82" s="12">
        <v>33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B82" s="20">
        <v>33</v>
      </c>
      <c r="AC82" s="21">
        <v>0.28799999999999998</v>
      </c>
      <c r="AD82" s="34">
        <v>25253</v>
      </c>
      <c r="AE82" s="34"/>
      <c r="AF82" s="30">
        <v>10</v>
      </c>
      <c r="AG82" s="31"/>
    </row>
    <row r="83" spans="1:33" x14ac:dyDescent="0.35">
      <c r="A83" t="s">
        <v>52</v>
      </c>
      <c r="B83" s="12">
        <v>34</v>
      </c>
      <c r="C83" s="6">
        <v>1</v>
      </c>
      <c r="D83" s="6">
        <v>0</v>
      </c>
      <c r="E83" s="6">
        <v>0</v>
      </c>
      <c r="G83" s="12">
        <v>34</v>
      </c>
      <c r="H83" s="6">
        <f t="shared" si="6"/>
        <v>10</v>
      </c>
      <c r="J83" s="12">
        <v>34</v>
      </c>
      <c r="K83" s="6">
        <v>0</v>
      </c>
      <c r="M83" s="12">
        <v>34</v>
      </c>
      <c r="N83" s="8">
        <f t="shared" si="4"/>
        <v>0</v>
      </c>
      <c r="P83" s="12">
        <v>34</v>
      </c>
      <c r="Q83" t="s">
        <v>39</v>
      </c>
      <c r="R83" s="6">
        <v>0</v>
      </c>
      <c r="S83" s="6">
        <v>0</v>
      </c>
      <c r="U83" s="12">
        <v>34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B83" s="20">
        <v>34</v>
      </c>
      <c r="AC83" s="21">
        <v>0.20100000000000001</v>
      </c>
      <c r="AD83" s="34">
        <v>17610</v>
      </c>
      <c r="AE83" s="34"/>
      <c r="AF83" s="30">
        <v>10</v>
      </c>
      <c r="AG83" s="31"/>
    </row>
    <row r="84" spans="1:33" x14ac:dyDescent="0.35">
      <c r="A84" t="s">
        <v>53</v>
      </c>
      <c r="B84" s="12">
        <v>35</v>
      </c>
      <c r="C84" s="6">
        <v>1</v>
      </c>
      <c r="D84" s="6">
        <v>0</v>
      </c>
      <c r="E84" s="6">
        <v>0</v>
      </c>
      <c r="G84" s="12">
        <v>35</v>
      </c>
      <c r="H84" s="6">
        <f t="shared" si="6"/>
        <v>10</v>
      </c>
      <c r="J84" s="12">
        <v>35</v>
      </c>
      <c r="K84" s="6">
        <v>0</v>
      </c>
      <c r="M84" s="12">
        <v>35</v>
      </c>
      <c r="N84" s="8">
        <f t="shared" si="4"/>
        <v>0</v>
      </c>
      <c r="P84" s="12">
        <v>35</v>
      </c>
      <c r="Q84" t="s">
        <v>39</v>
      </c>
      <c r="R84" s="6">
        <v>0</v>
      </c>
      <c r="S84" s="6">
        <v>0</v>
      </c>
      <c r="U84" s="12">
        <v>35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B84" s="20">
        <v>35</v>
      </c>
      <c r="AC84" s="21">
        <v>0.221</v>
      </c>
      <c r="AD84" s="34">
        <v>19372</v>
      </c>
      <c r="AE84" s="34"/>
      <c r="AF84" s="30">
        <v>10</v>
      </c>
      <c r="AG84" s="31"/>
    </row>
    <row r="85" spans="1:33" x14ac:dyDescent="0.35">
      <c r="A85" t="s">
        <v>54</v>
      </c>
      <c r="B85" s="12">
        <v>36</v>
      </c>
      <c r="C85" s="6">
        <v>1</v>
      </c>
      <c r="D85" s="6">
        <v>0</v>
      </c>
      <c r="E85" s="6">
        <v>0</v>
      </c>
      <c r="G85" s="12">
        <v>36</v>
      </c>
      <c r="H85" s="6">
        <f t="shared" si="6"/>
        <v>10</v>
      </c>
      <c r="J85" s="12">
        <v>36</v>
      </c>
      <c r="K85" s="6">
        <v>0</v>
      </c>
      <c r="M85" s="12">
        <v>36</v>
      </c>
      <c r="N85" s="8">
        <f t="shared" si="4"/>
        <v>0</v>
      </c>
      <c r="P85" s="12">
        <v>36</v>
      </c>
      <c r="Q85" t="s">
        <v>39</v>
      </c>
      <c r="R85" s="6">
        <v>0</v>
      </c>
      <c r="S85" s="6">
        <v>0</v>
      </c>
      <c r="U85" s="12">
        <v>36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B85" s="20">
        <v>36</v>
      </c>
      <c r="AC85" s="21">
        <v>0.216</v>
      </c>
      <c r="AD85" s="34">
        <v>18939</v>
      </c>
      <c r="AE85" s="34"/>
      <c r="AF85" s="30">
        <v>10</v>
      </c>
      <c r="AG85" s="31"/>
    </row>
    <row r="86" spans="1:33" x14ac:dyDescent="0.35">
      <c r="A86" t="s">
        <v>55</v>
      </c>
      <c r="B86" s="12">
        <v>37</v>
      </c>
      <c r="C86" s="6">
        <v>1</v>
      </c>
      <c r="D86" s="6">
        <v>0</v>
      </c>
      <c r="E86" s="6">
        <v>0</v>
      </c>
      <c r="G86" s="12">
        <v>37</v>
      </c>
      <c r="H86" s="6">
        <f t="shared" si="6"/>
        <v>10.1</v>
      </c>
      <c r="J86" s="12">
        <v>37</v>
      </c>
      <c r="K86" s="6">
        <v>0</v>
      </c>
      <c r="M86" s="12">
        <v>37</v>
      </c>
      <c r="N86" s="8">
        <f t="shared" si="4"/>
        <v>0</v>
      </c>
      <c r="P86" s="12">
        <v>37</v>
      </c>
      <c r="Q86" t="s">
        <v>39</v>
      </c>
      <c r="R86" s="6">
        <v>0</v>
      </c>
      <c r="S86" s="6">
        <v>0</v>
      </c>
      <c r="U86" s="12">
        <v>37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B86" s="20">
        <v>37</v>
      </c>
      <c r="AC86" s="21">
        <v>0.23</v>
      </c>
      <c r="AD86" s="34">
        <v>20382</v>
      </c>
      <c r="AE86" s="34"/>
      <c r="AF86" s="30">
        <v>10.1</v>
      </c>
      <c r="AG86" s="31"/>
    </row>
    <row r="87" spans="1:33" x14ac:dyDescent="0.35">
      <c r="A87" t="s">
        <v>56</v>
      </c>
      <c r="B87" s="12">
        <v>38</v>
      </c>
      <c r="C87" s="6">
        <v>0</v>
      </c>
      <c r="D87" s="6">
        <v>0</v>
      </c>
      <c r="E87" s="6">
        <v>1</v>
      </c>
      <c r="G87" s="12">
        <v>38</v>
      </c>
      <c r="H87" s="6">
        <f t="shared" si="6"/>
        <v>10.1</v>
      </c>
      <c r="J87" s="12">
        <v>38</v>
      </c>
      <c r="K87" s="6">
        <v>0</v>
      </c>
      <c r="M87" s="12">
        <v>38</v>
      </c>
      <c r="N87" s="8">
        <f t="shared" si="4"/>
        <v>0</v>
      </c>
      <c r="P87" s="12">
        <v>38</v>
      </c>
      <c r="Q87" t="s">
        <v>39</v>
      </c>
      <c r="R87" s="6">
        <v>0</v>
      </c>
      <c r="S87" s="6">
        <v>0</v>
      </c>
      <c r="U87" s="12">
        <v>38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B87" s="20">
        <v>38</v>
      </c>
      <c r="AC87" s="21">
        <v>0.22600000000000001</v>
      </c>
      <c r="AD87" s="34">
        <v>19968</v>
      </c>
      <c r="AE87" s="34"/>
      <c r="AF87" s="30">
        <v>10.1</v>
      </c>
      <c r="AG87" s="31"/>
    </row>
    <row r="88" spans="1:33" x14ac:dyDescent="0.35">
      <c r="A88" t="s">
        <v>57</v>
      </c>
      <c r="B88" s="12">
        <v>39</v>
      </c>
      <c r="C88" s="6">
        <v>0</v>
      </c>
      <c r="D88" s="6">
        <v>1</v>
      </c>
      <c r="E88" s="6">
        <v>0</v>
      </c>
      <c r="G88" s="12">
        <v>39</v>
      </c>
      <c r="H88" s="6">
        <f t="shared" si="6"/>
        <v>10</v>
      </c>
      <c r="J88" s="12">
        <v>39</v>
      </c>
      <c r="K88" s="6">
        <v>0</v>
      </c>
      <c r="M88" s="12">
        <v>39</v>
      </c>
      <c r="N88" s="8">
        <f t="shared" si="4"/>
        <v>0</v>
      </c>
      <c r="P88" s="12">
        <v>39</v>
      </c>
      <c r="Q88" t="s">
        <v>39</v>
      </c>
      <c r="R88" s="6">
        <v>0</v>
      </c>
      <c r="S88" s="6">
        <v>0</v>
      </c>
      <c r="U88" s="12">
        <v>39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B88" s="20">
        <v>39</v>
      </c>
      <c r="AC88" s="21">
        <v>0.26500000000000001</v>
      </c>
      <c r="AD88" s="34">
        <v>23240</v>
      </c>
      <c r="AE88" s="34"/>
      <c r="AF88" s="30">
        <v>10</v>
      </c>
      <c r="AG88" s="31"/>
    </row>
    <row r="89" spans="1:33" x14ac:dyDescent="0.35">
      <c r="A89" t="s">
        <v>58</v>
      </c>
      <c r="B89" s="12">
        <v>40</v>
      </c>
      <c r="C89" s="6">
        <v>0</v>
      </c>
      <c r="D89" s="6">
        <v>1</v>
      </c>
      <c r="E89" s="6">
        <v>0</v>
      </c>
      <c r="G89" s="12">
        <v>40</v>
      </c>
      <c r="H89" s="6">
        <f t="shared" si="6"/>
        <v>12</v>
      </c>
      <c r="J89" s="12">
        <v>40</v>
      </c>
      <c r="K89" s="6">
        <v>0</v>
      </c>
      <c r="M89" s="12">
        <v>40</v>
      </c>
      <c r="N89" s="8">
        <f t="shared" si="4"/>
        <v>0</v>
      </c>
      <c r="P89" s="12">
        <v>40</v>
      </c>
      <c r="Q89" t="s">
        <v>39</v>
      </c>
      <c r="R89" s="6">
        <v>0</v>
      </c>
      <c r="S89" s="6">
        <v>0</v>
      </c>
      <c r="U89" s="12">
        <v>40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B89" s="22">
        <v>40</v>
      </c>
      <c r="AC89" s="23">
        <v>0.254</v>
      </c>
      <c r="AD89" s="35">
        <v>26709</v>
      </c>
      <c r="AE89" s="35"/>
      <c r="AF89" s="32">
        <v>12</v>
      </c>
      <c r="AG89" s="33"/>
    </row>
    <row r="90" spans="1:33" x14ac:dyDescent="0.35">
      <c r="A90" t="s">
        <v>85</v>
      </c>
      <c r="B90" s="24">
        <v>41</v>
      </c>
      <c r="C90" s="6">
        <v>0</v>
      </c>
      <c r="D90" s="6">
        <v>1</v>
      </c>
      <c r="E90" s="6">
        <v>0</v>
      </c>
      <c r="G90" s="24">
        <v>41</v>
      </c>
      <c r="H90" s="6">
        <v>10000</v>
      </c>
      <c r="J90" s="24">
        <v>41</v>
      </c>
      <c r="K90" s="6">
        <v>0</v>
      </c>
      <c r="M90" s="24">
        <v>41</v>
      </c>
      <c r="N90" s="8">
        <f t="shared" si="4"/>
        <v>0</v>
      </c>
      <c r="P90" s="24">
        <v>41</v>
      </c>
      <c r="Q90" t="s">
        <v>39</v>
      </c>
      <c r="R90" s="6">
        <v>0</v>
      </c>
      <c r="S90" s="6">
        <v>0</v>
      </c>
      <c r="U90" s="24">
        <v>41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</row>
    <row r="91" spans="1:33" x14ac:dyDescent="0.35">
      <c r="A91" t="s">
        <v>86</v>
      </c>
      <c r="B91" s="24">
        <v>42</v>
      </c>
      <c r="C91" s="6">
        <v>0</v>
      </c>
      <c r="D91" s="6">
        <v>0</v>
      </c>
      <c r="E91" s="6">
        <v>1</v>
      </c>
      <c r="G91" s="24">
        <v>42</v>
      </c>
      <c r="H91" s="6">
        <v>10000</v>
      </c>
      <c r="J91" s="24">
        <v>42</v>
      </c>
      <c r="K91" s="6">
        <v>0</v>
      </c>
      <c r="M91" s="24">
        <v>42</v>
      </c>
      <c r="N91" s="8">
        <f t="shared" si="4"/>
        <v>0</v>
      </c>
      <c r="P91" s="24">
        <v>42</v>
      </c>
      <c r="Q91" t="s">
        <v>87</v>
      </c>
      <c r="R91" s="6">
        <v>0</v>
      </c>
      <c r="S91" s="6">
        <v>0</v>
      </c>
      <c r="U91" s="24">
        <v>42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</row>
  </sheetData>
  <mergeCells count="65">
    <mergeCell ref="E2:F2"/>
    <mergeCell ref="E3:F3"/>
    <mergeCell ref="E4:F4"/>
    <mergeCell ref="W47:W49"/>
    <mergeCell ref="X47:X49"/>
    <mergeCell ref="N4:P4"/>
    <mergeCell ref="N5:P5"/>
    <mergeCell ref="N6:P6"/>
    <mergeCell ref="E5:F5"/>
    <mergeCell ref="Y47:Y49"/>
    <mergeCell ref="Z47:Z49"/>
    <mergeCell ref="C9:E9"/>
    <mergeCell ref="C40:E40"/>
    <mergeCell ref="H40:J40"/>
    <mergeCell ref="C48:E48"/>
    <mergeCell ref="V47:V49"/>
    <mergeCell ref="AC67:AC68"/>
    <mergeCell ref="AD67:AE68"/>
    <mergeCell ref="AD70:AE70"/>
    <mergeCell ref="AD71:AE71"/>
    <mergeCell ref="AD72:AE72"/>
    <mergeCell ref="AD73:AE73"/>
    <mergeCell ref="AD74:AE74"/>
    <mergeCell ref="AD75:AE75"/>
    <mergeCell ref="AD76:AE76"/>
    <mergeCell ref="AD77:AE77"/>
    <mergeCell ref="AD85:AE85"/>
    <mergeCell ref="AD86:AE86"/>
    <mergeCell ref="AD87:AE87"/>
    <mergeCell ref="AD78:AE78"/>
    <mergeCell ref="AD79:AE79"/>
    <mergeCell ref="AD80:AE80"/>
    <mergeCell ref="AD81:AE81"/>
    <mergeCell ref="AD82:AE82"/>
    <mergeCell ref="AF79:AG79"/>
    <mergeCell ref="AF80:AG80"/>
    <mergeCell ref="AF81:AG81"/>
    <mergeCell ref="AD83:AE83"/>
    <mergeCell ref="AD84:AE84"/>
    <mergeCell ref="AF74:AG74"/>
    <mergeCell ref="AF75:AG75"/>
    <mergeCell ref="AF76:AG76"/>
    <mergeCell ref="AF77:AG77"/>
    <mergeCell ref="AF78:AG78"/>
    <mergeCell ref="E1:F1"/>
    <mergeCell ref="AF87:AG87"/>
    <mergeCell ref="AF88:AG88"/>
    <mergeCell ref="AF89:AG89"/>
    <mergeCell ref="AF82:AG82"/>
    <mergeCell ref="AF83:AG83"/>
    <mergeCell ref="AF84:AG84"/>
    <mergeCell ref="AF85:AG85"/>
    <mergeCell ref="AF86:AG86"/>
    <mergeCell ref="AD88:AE88"/>
    <mergeCell ref="AD89:AE89"/>
    <mergeCell ref="AF67:AG68"/>
    <mergeCell ref="AF70:AG70"/>
    <mergeCell ref="AF71:AG71"/>
    <mergeCell ref="AF72:AG72"/>
    <mergeCell ref="AF73:AG73"/>
    <mergeCell ref="I1:K1"/>
    <mergeCell ref="I2:K2"/>
    <mergeCell ref="N1:P1"/>
    <mergeCell ref="N2:P2"/>
    <mergeCell ref="N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28</vt:i4>
      </vt:variant>
    </vt:vector>
  </HeadingPairs>
  <TitlesOfParts>
    <vt:vector size="29" baseType="lpstr">
      <vt:lpstr>Sheet2</vt:lpstr>
      <vt:lpstr>BusDemand</vt:lpstr>
      <vt:lpstr>CAPEX_solar</vt:lpstr>
      <vt:lpstr>CAPEX_wind</vt:lpstr>
      <vt:lpstr>CH4_rate</vt:lpstr>
      <vt:lpstr>CO2_rate</vt:lpstr>
      <vt:lpstr>DiscRate</vt:lpstr>
      <vt:lpstr>LineCapacity</vt:lpstr>
      <vt:lpstr>LineFromBus</vt:lpstr>
      <vt:lpstr>LineReactance</vt:lpstr>
      <vt:lpstr>LineToBus</vt:lpstr>
      <vt:lpstr>MarginalC</vt:lpstr>
      <vt:lpstr>maxCO2</vt:lpstr>
      <vt:lpstr>MaxGen</vt:lpstr>
      <vt:lpstr>MinGen</vt:lpstr>
      <vt:lpstr>N2O_rate</vt:lpstr>
      <vt:lpstr>NOx_rate</vt:lpstr>
      <vt:lpstr>NumBuses</vt:lpstr>
      <vt:lpstr>NumLines</vt:lpstr>
      <vt:lpstr>NumUnits</vt:lpstr>
      <vt:lpstr>NumYears</vt:lpstr>
      <vt:lpstr>OPEX_solar</vt:lpstr>
      <vt:lpstr>OPEX_wind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2020-04-27T22:05:41Z</dcterms:modified>
</cp:coreProperties>
</file>