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at_eff">Sheet2!$Q$9</definedName>
    <definedName name="BusDemandOff">Sheet2!$I$13:$K$38</definedName>
    <definedName name="BusDemandPeak">Sheet2!$C$13:$E$38</definedName>
    <definedName name="CAPEX_solar">Sheet2!$Q$1</definedName>
    <definedName name="CAPEX_storage">Sheet2!$Q$7</definedName>
    <definedName name="CAPEX_wind">Sheet2!$Q$3</definedName>
    <definedName name="CH4_rate">Sheet2!$AB$52:$AB$94</definedName>
    <definedName name="CO2_rate">Sheet2!$AA$52:$AA$94</definedName>
    <definedName name="DiscRate">Sheet2!$G$1</definedName>
    <definedName name="EV_subsidy_cost">Sheet2!$V$1</definedName>
    <definedName name="LineCapacity">Sheet2!$P$44:$P$46</definedName>
    <definedName name="LineFromBus">Sheet2!$H$44:$J$46</definedName>
    <definedName name="LineReactance">Sheet2!$M$44:$M$46</definedName>
    <definedName name="LineToBus">Sheet2!$C$44:$E$46</definedName>
    <definedName name="MarginalC">Sheet2!$Q$52:$Q$94</definedName>
    <definedName name="maxCO2">Sheet2!$L$2</definedName>
    <definedName name="MaxGenOff">Sheet2!$K$52:$K$94</definedName>
    <definedName name="MaxGenPeak">Sheet2!$H$52:$H$94</definedName>
    <definedName name="MinGen">Sheet2!$N$52:$N$94</definedName>
    <definedName name="N2O_rate">Sheet2!$AC$52:$AC$94</definedName>
    <definedName name="NOx_rate">Sheet2!$Y$52:$Y$94</definedName>
    <definedName name="NumBuses">Sheet2!$C$1</definedName>
    <definedName name="NumLines">Sheet2!$C$2</definedName>
    <definedName name="NumUnits">Sheet2!$C$3</definedName>
    <definedName name="NumYears">Sheet2!$C$4</definedName>
    <definedName name="OffHours">Sheet2!$C$7</definedName>
    <definedName name="OPEX_solar">Sheet2!$Q$2</definedName>
    <definedName name="OPEX_storage">Sheet2!$Q$8</definedName>
    <definedName name="OPEX_wind">Sheet2!$Q$4</definedName>
    <definedName name="PeakHours">Sheet2!$C$6</definedName>
    <definedName name="SO2_rate">Sheet2!$Z$52:$Z$94</definedName>
    <definedName name="solar_cap_factor">Sheet2!$G$4</definedName>
    <definedName name="solar_inc">Sheet2!$Q$5</definedName>
    <definedName name="UnitsByBus">Sheet2!$C$52:$E$94</definedName>
    <definedName name="wind_cap_factor">Sheet2!$G$5</definedName>
    <definedName name="wind_inc">Sheet2!$Q$6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" l="1"/>
  <c r="C6" i="2"/>
  <c r="K91" i="2" l="1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Q94" i="2" l="1"/>
  <c r="V5" i="2" l="1"/>
  <c r="V4" i="2"/>
  <c r="V7" i="2" s="1"/>
  <c r="V6" i="2"/>
  <c r="V8" i="2" s="1"/>
  <c r="Q92" i="2" l="1"/>
  <c r="Q93" i="2"/>
  <c r="L2" i="2"/>
  <c r="H73" i="2" l="1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72" i="2"/>
  <c r="Q72" i="2" l="1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F13" i="2" l="1"/>
  <c r="E13" i="2" l="1"/>
  <c r="L13" i="2"/>
  <c r="F14" i="2"/>
  <c r="L14" i="2" s="1"/>
  <c r="C13" i="2"/>
  <c r="D13" i="2"/>
  <c r="V53" i="2"/>
  <c r="Q53" i="2" s="1"/>
  <c r="V54" i="2"/>
  <c r="Q54" i="2" s="1"/>
  <c r="V55" i="2"/>
  <c r="Q55" i="2" s="1"/>
  <c r="V56" i="2"/>
  <c r="Q56" i="2" s="1"/>
  <c r="V57" i="2"/>
  <c r="Q57" i="2" s="1"/>
  <c r="V58" i="2"/>
  <c r="Q58" i="2" s="1"/>
  <c r="V59" i="2"/>
  <c r="Q59" i="2" s="1"/>
  <c r="V60" i="2"/>
  <c r="Q60" i="2" s="1"/>
  <c r="V61" i="2"/>
  <c r="Q61" i="2" s="1"/>
  <c r="V62" i="2"/>
  <c r="Q62" i="2" s="1"/>
  <c r="V63" i="2"/>
  <c r="Q63" i="2" s="1"/>
  <c r="V64" i="2"/>
  <c r="Q64" i="2" s="1"/>
  <c r="V65" i="2"/>
  <c r="Q65" i="2" s="1"/>
  <c r="V66" i="2"/>
  <c r="Q66" i="2" s="1"/>
  <c r="V67" i="2"/>
  <c r="Q67" i="2" s="1"/>
  <c r="V68" i="2"/>
  <c r="Q68" i="2" s="1"/>
  <c r="V69" i="2"/>
  <c r="Q69" i="2" s="1"/>
  <c r="V70" i="2"/>
  <c r="Q70" i="2" s="1"/>
  <c r="V71" i="2"/>
  <c r="Q71" i="2" s="1"/>
  <c r="V52" i="2"/>
  <c r="Q52" i="2" s="1"/>
  <c r="K14" i="2" l="1"/>
  <c r="J14" i="2"/>
  <c r="I14" i="2"/>
  <c r="I13" i="2"/>
  <c r="K13" i="2"/>
  <c r="J13" i="2"/>
  <c r="D14" i="2"/>
  <c r="F15" i="2"/>
  <c r="L15" i="2" s="1"/>
  <c r="C14" i="2"/>
  <c r="E14" i="2"/>
  <c r="K15" i="2" l="1"/>
  <c r="I15" i="2"/>
  <c r="J15" i="2"/>
  <c r="F16" i="2"/>
  <c r="L16" i="2" s="1"/>
  <c r="E15" i="2"/>
  <c r="C15" i="2"/>
  <c r="D15" i="2"/>
  <c r="K16" i="2" l="1"/>
  <c r="I16" i="2"/>
  <c r="J16" i="2"/>
  <c r="F17" i="2"/>
  <c r="L17" i="2" s="1"/>
  <c r="D16" i="2"/>
  <c r="E16" i="2"/>
  <c r="C16" i="2"/>
  <c r="K17" i="2" l="1"/>
  <c r="J17" i="2"/>
  <c r="I17" i="2"/>
  <c r="F18" i="2"/>
  <c r="L18" i="2" s="1"/>
  <c r="D17" i="2"/>
  <c r="C17" i="2"/>
  <c r="E17" i="2"/>
  <c r="K18" i="2" l="1"/>
  <c r="I18" i="2"/>
  <c r="J18" i="2"/>
  <c r="F19" i="2"/>
  <c r="L19" i="2" s="1"/>
  <c r="D18" i="2"/>
  <c r="E18" i="2"/>
  <c r="C18" i="2"/>
  <c r="K19" i="2" l="1"/>
  <c r="I19" i="2"/>
  <c r="J19" i="2"/>
  <c r="F20" i="2"/>
  <c r="L20" i="2" s="1"/>
  <c r="E19" i="2"/>
  <c r="D19" i="2"/>
  <c r="C19" i="2"/>
  <c r="J20" i="2" l="1"/>
  <c r="K20" i="2"/>
  <c r="I20" i="2"/>
  <c r="F21" i="2"/>
  <c r="L21" i="2" s="1"/>
  <c r="E20" i="2"/>
  <c r="D20" i="2"/>
  <c r="C20" i="2"/>
  <c r="I21" i="2" l="1"/>
  <c r="K21" i="2"/>
  <c r="J21" i="2"/>
  <c r="F22" i="2"/>
  <c r="L22" i="2" s="1"/>
  <c r="E21" i="2"/>
  <c r="D21" i="2"/>
  <c r="C21" i="2"/>
  <c r="I22" i="2" l="1"/>
  <c r="K22" i="2"/>
  <c r="J22" i="2"/>
  <c r="F23" i="2"/>
  <c r="L23" i="2" s="1"/>
  <c r="E22" i="2"/>
  <c r="C22" i="2"/>
  <c r="D22" i="2"/>
  <c r="I23" i="2" l="1"/>
  <c r="J23" i="2"/>
  <c r="K23" i="2"/>
  <c r="F24" i="2"/>
  <c r="L24" i="2" s="1"/>
  <c r="D23" i="2"/>
  <c r="E23" i="2"/>
  <c r="C23" i="2"/>
  <c r="J24" i="2" l="1"/>
  <c r="I24" i="2"/>
  <c r="K24" i="2"/>
  <c r="F25" i="2"/>
  <c r="L25" i="2" s="1"/>
  <c r="C24" i="2"/>
  <c r="D24" i="2"/>
  <c r="E24" i="2"/>
  <c r="J25" i="2" l="1"/>
  <c r="I25" i="2"/>
  <c r="K25" i="2"/>
  <c r="F26" i="2"/>
  <c r="L26" i="2" s="1"/>
  <c r="E25" i="2"/>
  <c r="D25" i="2"/>
  <c r="C25" i="2"/>
  <c r="I26" i="2" l="1"/>
  <c r="J26" i="2"/>
  <c r="K26" i="2"/>
  <c r="F27" i="2"/>
  <c r="L27" i="2" s="1"/>
  <c r="C26" i="2"/>
  <c r="E26" i="2"/>
  <c r="D26" i="2"/>
  <c r="J27" i="2" l="1"/>
  <c r="K27" i="2"/>
  <c r="I27" i="2"/>
  <c r="F28" i="2"/>
  <c r="L28" i="2" s="1"/>
  <c r="C27" i="2"/>
  <c r="E27" i="2"/>
  <c r="D27" i="2"/>
  <c r="I28" i="2" l="1"/>
  <c r="J28" i="2"/>
  <c r="K28" i="2"/>
  <c r="F29" i="2"/>
  <c r="L29" i="2" s="1"/>
  <c r="C28" i="2"/>
  <c r="D28" i="2"/>
  <c r="E28" i="2"/>
  <c r="J29" i="2" l="1"/>
  <c r="K29" i="2"/>
  <c r="I29" i="2"/>
  <c r="F30" i="2"/>
  <c r="L30" i="2" s="1"/>
  <c r="C29" i="2"/>
  <c r="D29" i="2"/>
  <c r="E29" i="2"/>
  <c r="I30" i="2" l="1"/>
  <c r="K30" i="2"/>
  <c r="J30" i="2"/>
  <c r="F31" i="2"/>
  <c r="L31" i="2" s="1"/>
  <c r="C30" i="2"/>
  <c r="E30" i="2"/>
  <c r="D30" i="2"/>
  <c r="J31" i="2" l="1"/>
  <c r="I31" i="2"/>
  <c r="K31" i="2"/>
  <c r="F32" i="2"/>
  <c r="L32" i="2" s="1"/>
  <c r="D31" i="2"/>
  <c r="E31" i="2"/>
  <c r="C31" i="2"/>
  <c r="I32" i="2" l="1"/>
  <c r="K32" i="2"/>
  <c r="J32" i="2"/>
  <c r="F33" i="2"/>
  <c r="L33" i="2" s="1"/>
  <c r="C32" i="2"/>
  <c r="D32" i="2"/>
  <c r="E32" i="2"/>
  <c r="J33" i="2" l="1"/>
  <c r="I33" i="2"/>
  <c r="K33" i="2"/>
  <c r="F34" i="2"/>
  <c r="L34" i="2" s="1"/>
  <c r="D33" i="2"/>
  <c r="E33" i="2"/>
  <c r="C33" i="2"/>
  <c r="I34" i="2" l="1"/>
  <c r="J34" i="2"/>
  <c r="K34" i="2"/>
  <c r="F35" i="2"/>
  <c r="L35" i="2" s="1"/>
  <c r="D34" i="2"/>
  <c r="E34" i="2"/>
  <c r="C34" i="2"/>
  <c r="J35" i="2" l="1"/>
  <c r="I35" i="2"/>
  <c r="K35" i="2"/>
  <c r="F36" i="2"/>
  <c r="L36" i="2" s="1"/>
  <c r="D35" i="2"/>
  <c r="C35" i="2"/>
  <c r="E35" i="2"/>
  <c r="J36" i="2" l="1"/>
  <c r="K36" i="2"/>
  <c r="I36" i="2"/>
  <c r="F37" i="2"/>
  <c r="L37" i="2" s="1"/>
  <c r="D36" i="2"/>
  <c r="E36" i="2"/>
  <c r="C36" i="2"/>
  <c r="I37" i="2" l="1"/>
  <c r="J37" i="2"/>
  <c r="K37" i="2"/>
  <c r="F38" i="2"/>
  <c r="L38" i="2" s="1"/>
  <c r="D37" i="2"/>
  <c r="C37" i="2"/>
  <c r="E37" i="2"/>
  <c r="J38" i="2" l="1"/>
  <c r="I38" i="2"/>
  <c r="K38" i="2"/>
  <c r="C38" i="2"/>
  <c r="E38" i="2"/>
  <c r="D38" i="2"/>
</calcChain>
</file>

<file path=xl/sharedStrings.xml><?xml version="1.0" encoding="utf-8"?>
<sst xmlns="http://schemas.openxmlformats.org/spreadsheetml/2006/main" count="185" uniqueCount="115">
  <si>
    <t>NumBuses</t>
  </si>
  <si>
    <t>NumLines</t>
  </si>
  <si>
    <t>NumUnits</t>
  </si>
  <si>
    <t>LineToBus</t>
  </si>
  <si>
    <t>Line</t>
  </si>
  <si>
    <t>1To2</t>
  </si>
  <si>
    <t>2To3</t>
  </si>
  <si>
    <t>3To1</t>
  </si>
  <si>
    <t>Bus</t>
  </si>
  <si>
    <t>LineFromBus</t>
  </si>
  <si>
    <t>Unit</t>
  </si>
  <si>
    <t xml:space="preserve"> Line Reactance (p.u)</t>
  </si>
  <si>
    <t>Line Capacity (MW)</t>
  </si>
  <si>
    <t>MarginalC ($/MW)</t>
  </si>
  <si>
    <t>MinGen (MW)</t>
  </si>
  <si>
    <t>Total Demand (MW)</t>
  </si>
  <si>
    <t>Fuel</t>
  </si>
  <si>
    <t>(Btu/kWh)</t>
  </si>
  <si>
    <t>Heat Rate</t>
  </si>
  <si>
    <t>Fuel Price</t>
  </si>
  <si>
    <t>($/MMBtu)</t>
  </si>
  <si>
    <t>NG</t>
  </si>
  <si>
    <t>Fuel Prices ($/MMBtu)</t>
  </si>
  <si>
    <t>COAL</t>
  </si>
  <si>
    <t>OIL</t>
  </si>
  <si>
    <t>*Taken from EIA Electric Power Monthly Table 4.2</t>
  </si>
  <si>
    <t>UnitsByBus</t>
  </si>
  <si>
    <t>NumYears</t>
  </si>
  <si>
    <t>Year</t>
  </si>
  <si>
    <t>Annual Demand Growth</t>
  </si>
  <si>
    <t>Annual NOx total output emission rate (lb/MWh)</t>
  </si>
  <si>
    <t>Annual SO2 total output emission rate (lb/MWh)</t>
  </si>
  <si>
    <t>Annual CO2 total output emission rate (lb/MWh)</t>
  </si>
  <si>
    <t>Annual CH4 total output emission rate (lb/MWh)</t>
  </si>
  <si>
    <t>Annual N2O total output emission rate (lb/MWh)</t>
  </si>
  <si>
    <t>Total</t>
  </si>
  <si>
    <t>ALT</t>
  </si>
  <si>
    <t>SUN</t>
  </si>
  <si>
    <t>CAP1</t>
  </si>
  <si>
    <t>CHA</t>
  </si>
  <si>
    <t>CIM</t>
  </si>
  <si>
    <t>FB1</t>
  </si>
  <si>
    <t>FB2</t>
  </si>
  <si>
    <t>FB3</t>
  </si>
  <si>
    <t>MAC</t>
  </si>
  <si>
    <t>RC</t>
  </si>
  <si>
    <t>ROA</t>
  </si>
  <si>
    <t>ROS</t>
  </si>
  <si>
    <t>SAN</t>
  </si>
  <si>
    <t>SOU</t>
  </si>
  <si>
    <t>SPS1</t>
  </si>
  <si>
    <t>SPS2</t>
  </si>
  <si>
    <t>SPS3</t>
  </si>
  <si>
    <t>SPS4</t>
  </si>
  <si>
    <t>SPS5</t>
  </si>
  <si>
    <t>SUE1</t>
  </si>
  <si>
    <t>SUE2</t>
  </si>
  <si>
    <t>Unit ID</t>
  </si>
  <si>
    <t>CUN</t>
  </si>
  <si>
    <t>HOB</t>
  </si>
  <si>
    <t>LCE</t>
  </si>
  <si>
    <t>MAD</t>
  </si>
  <si>
    <t>AFT</t>
  </si>
  <si>
    <t>CHI</t>
  </si>
  <si>
    <t>LAL</t>
  </si>
  <si>
    <t>LOR</t>
  </si>
  <si>
    <t>LUN</t>
  </si>
  <si>
    <t>PYR</t>
  </si>
  <si>
    <t>REE</t>
  </si>
  <si>
    <t>RIG</t>
  </si>
  <si>
    <t>VAL</t>
  </si>
  <si>
    <t>ANI</t>
  </si>
  <si>
    <t>BLU</t>
  </si>
  <si>
    <t>ESC</t>
  </si>
  <si>
    <t>FOU</t>
  </si>
  <si>
    <t>QUA(iii)</t>
  </si>
  <si>
    <t>Capacity Factor</t>
  </si>
  <si>
    <t>Annual Net Generation (MWh)</t>
  </si>
  <si>
    <t>Nameplate Capacity (MW)</t>
  </si>
  <si>
    <t>Discount Rate</t>
  </si>
  <si>
    <t>Solar Scale Factor</t>
  </si>
  <si>
    <t>2020 CO2 Emissions (lb):</t>
  </si>
  <si>
    <t>Max 2045 CO2 Emissions (lb):</t>
  </si>
  <si>
    <t>NEWSOLAR</t>
  </si>
  <si>
    <t>NEWWIND</t>
  </si>
  <si>
    <t>WIND</t>
  </si>
  <si>
    <t>OPEX of new solar ($/MW):</t>
  </si>
  <si>
    <t>OPEX of new wind ($/MW):</t>
  </si>
  <si>
    <t>Size of each wind module (MW):</t>
  </si>
  <si>
    <t>Size of each solar module (MW):</t>
  </si>
  <si>
    <t>Wind Scale Factor</t>
  </si>
  <si>
    <t>EV 20% Subsidy Capital Cost ($):</t>
  </si>
  <si>
    <t>Number of EVs without subsidy:</t>
  </si>
  <si>
    <t>Number of EVs with subsidy:</t>
  </si>
  <si>
    <t>Emissions from conventional car:</t>
  </si>
  <si>
    <t>(lb CO2/year)</t>
  </si>
  <si>
    <t>(lb CO2/car/year)</t>
  </si>
  <si>
    <t>CO2 Emissions without Subsidy:</t>
  </si>
  <si>
    <t>CO2 Emissions with Subsidy:</t>
  </si>
  <si>
    <t># of conventional cars with subsidy:</t>
  </si>
  <si>
    <t># of conventional cars w/o subsidy:</t>
  </si>
  <si>
    <t>(in 2045)</t>
  </si>
  <si>
    <t>STOR</t>
  </si>
  <si>
    <t>Peak Demand in Bus (MW)</t>
  </si>
  <si>
    <t>Off Peak Demand in Bus (MW)</t>
  </si>
  <si>
    <t>Off Peak Demand Factor</t>
  </si>
  <si>
    <t>MaxGenPeak (MW)</t>
  </si>
  <si>
    <t>MaxGenOff (MW)</t>
  </si>
  <si>
    <t>PeakHours</t>
  </si>
  <si>
    <t>OffHours</t>
  </si>
  <si>
    <t>CAPEX of new storage ($/MW):</t>
  </si>
  <si>
    <t>CAPEX of new solar ($/MW):</t>
  </si>
  <si>
    <t>CAPEX of new wind ($/MW):</t>
  </si>
  <si>
    <t>OPEX of new storage ($/MW):</t>
  </si>
  <si>
    <t>Battery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</si>
</sst>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2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6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/>
    <xf numFmtId="0" fontId="1" fillId="0" borderId="0" xfId="0" applyFont="1" applyAlignment="1">
      <alignment horizontal="center"/>
    </xf>
    <xf numFmtId="10" fontId="0" fillId="2" borderId="0" xfId="1" applyNumberFormat="1" applyFont="1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3" fillId="0" borderId="0" xfId="0" applyFont="1"/>
    <xf numFmtId="9" fontId="0" fillId="2" borderId="0" xfId="1" applyFont="1" applyFill="1"/>
    <xf numFmtId="0" fontId="0" fillId="2" borderId="0" xfId="1" applyNumberFormat="1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Alignment="1">
      <alignment horizontal="center"/>
    </xf>
    <xf numFmtId="0" fontId="0" fillId="2" borderId="0" xfId="1" applyNumberFormat="1" applyFont="1" applyFill="1"/>
    <xf numFmtId="8" fontId="4" fillId="3" borderId="0" xfId="0" applyNumberFormat="1" applyFont="1" applyFill="1"/>
    <xf numFmtId="0" fontId="0" fillId="0" borderId="0" xfId="0" applyFill="1"/>
    <xf numFmtId="0" fontId="4" fillId="3" borderId="0" xfId="0" applyNumberFormat="1" applyFont="1" applyFill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3" fontId="0" fillId="0" borderId="2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4"/>
  <sheetViews>
    <sheetView tabSelected="1" zoomScale="80" zoomScaleNormal="80" workbookViewId="0">
      <selection activeCell="N11" sqref="N11"/>
    </sheetView>
  </sheetViews>
  <sheetFormatPr defaultRowHeight="14.5" x14ac:dyDescent="0.35"/>
  <cols>
    <col min="1" max="1" width="6.54296875" customWidth="1"/>
    <col min="2" max="2" width="21" customWidth="1"/>
    <col min="6" max="6" width="13.36328125" customWidth="1"/>
    <col min="10" max="10" width="9.453125" customWidth="1"/>
    <col min="12" max="12" width="8.6328125" customWidth="1"/>
    <col min="14" max="14" width="9.26953125" customWidth="1"/>
    <col min="15" max="15" width="10" customWidth="1"/>
    <col min="16" max="16" width="9" customWidth="1"/>
    <col min="17" max="17" width="13.26953125" customWidth="1"/>
    <col min="18" max="18" width="9.54296875" customWidth="1"/>
    <col min="19" max="19" width="10.54296875" customWidth="1"/>
    <col min="20" max="20" width="10.6328125" customWidth="1"/>
    <col min="21" max="21" width="10.54296875" customWidth="1"/>
    <col min="22" max="22" width="16.7265625" customWidth="1"/>
    <col min="23" max="24" width="16.26953125" customWidth="1"/>
    <col min="25" max="25" width="16.1796875" customWidth="1"/>
    <col min="26" max="29" width="16.26953125" customWidth="1"/>
  </cols>
  <sheetData>
    <row r="1" spans="2:23" x14ac:dyDescent="0.35">
      <c r="B1" s="4" t="s">
        <v>0</v>
      </c>
      <c r="C1" s="6">
        <v>3</v>
      </c>
      <c r="E1" s="35" t="s">
        <v>79</v>
      </c>
      <c r="F1" s="35"/>
      <c r="G1" s="15">
        <v>0.1</v>
      </c>
      <c r="I1" s="35" t="s">
        <v>81</v>
      </c>
      <c r="J1" s="35"/>
      <c r="K1" s="35"/>
      <c r="L1" s="16">
        <v>7256200.8565999996</v>
      </c>
      <c r="N1" s="35" t="s">
        <v>111</v>
      </c>
      <c r="O1" s="35"/>
      <c r="P1" s="35"/>
      <c r="Q1" s="25">
        <v>2221460.4</v>
      </c>
      <c r="S1" s="35" t="s">
        <v>91</v>
      </c>
      <c r="T1" s="35"/>
      <c r="U1" s="35"/>
      <c r="V1" s="25">
        <v>8809340386.1000004</v>
      </c>
    </row>
    <row r="2" spans="2:23" x14ac:dyDescent="0.35">
      <c r="B2" s="4" t="s">
        <v>1</v>
      </c>
      <c r="C2" s="6">
        <v>3</v>
      </c>
      <c r="E2" s="35" t="s">
        <v>15</v>
      </c>
      <c r="F2" s="35"/>
      <c r="G2" s="6">
        <v>7000</v>
      </c>
      <c r="I2" s="35" t="s">
        <v>82</v>
      </c>
      <c r="J2" s="35"/>
      <c r="K2" s="35"/>
      <c r="L2" s="24">
        <f>L1*0.25</f>
        <v>1814050.2141499999</v>
      </c>
      <c r="N2" s="35" t="s">
        <v>86</v>
      </c>
      <c r="O2" s="35"/>
      <c r="P2" s="35"/>
      <c r="Q2" s="25">
        <v>19867.2</v>
      </c>
      <c r="S2" s="35" t="s">
        <v>92</v>
      </c>
      <c r="T2" s="35"/>
      <c r="U2" s="35"/>
      <c r="V2" s="28">
        <v>348494.96600000001</v>
      </c>
      <c r="W2" t="s">
        <v>101</v>
      </c>
    </row>
    <row r="3" spans="2:23" x14ac:dyDescent="0.35">
      <c r="B3" s="4" t="s">
        <v>2</v>
      </c>
      <c r="C3" s="6">
        <v>43</v>
      </c>
      <c r="E3" s="35" t="s">
        <v>29</v>
      </c>
      <c r="F3" s="35"/>
      <c r="G3" s="10">
        <v>8.9999999999999993E-3</v>
      </c>
      <c r="I3" s="4"/>
      <c r="L3" s="26"/>
      <c r="N3" s="35" t="s">
        <v>112</v>
      </c>
      <c r="O3" s="35"/>
      <c r="P3" s="35"/>
      <c r="Q3" s="25">
        <v>1596613.3</v>
      </c>
      <c r="S3" s="35" t="s">
        <v>93</v>
      </c>
      <c r="T3" s="35"/>
      <c r="U3" s="35"/>
      <c r="V3" s="29">
        <v>2066077.2990000001</v>
      </c>
      <c r="W3" t="s">
        <v>101</v>
      </c>
    </row>
    <row r="4" spans="2:23" x14ac:dyDescent="0.35">
      <c r="B4" s="4" t="s">
        <v>27</v>
      </c>
      <c r="C4" s="6">
        <v>26</v>
      </c>
      <c r="D4" s="14"/>
      <c r="E4" s="35" t="s">
        <v>80</v>
      </c>
      <c r="F4" s="35"/>
      <c r="G4" s="16">
        <v>1</v>
      </c>
      <c r="I4" s="4"/>
      <c r="N4" s="35" t="s">
        <v>87</v>
      </c>
      <c r="O4" s="35"/>
      <c r="P4" s="35"/>
      <c r="Q4" s="25">
        <v>43560</v>
      </c>
      <c r="S4" s="35" t="s">
        <v>100</v>
      </c>
      <c r="T4" s="35"/>
      <c r="U4" s="35"/>
      <c r="V4" s="28">
        <f>0.86*2489249.757</f>
        <v>2140754.7910200004</v>
      </c>
      <c r="W4" t="s">
        <v>101</v>
      </c>
    </row>
    <row r="5" spans="2:23" x14ac:dyDescent="0.35">
      <c r="B5" s="4"/>
      <c r="E5" s="35" t="s">
        <v>90</v>
      </c>
      <c r="F5" s="35"/>
      <c r="G5" s="16">
        <v>1</v>
      </c>
      <c r="I5" s="4"/>
      <c r="N5" s="35" t="s">
        <v>89</v>
      </c>
      <c r="O5" s="35"/>
      <c r="P5" s="35"/>
      <c r="Q5" s="27">
        <v>50</v>
      </c>
      <c r="S5" s="35" t="s">
        <v>99</v>
      </c>
      <c r="T5" s="35"/>
      <c r="U5" s="35"/>
      <c r="V5" s="28">
        <f>0.17*2489249.757</f>
        <v>423172.45869000006</v>
      </c>
      <c r="W5" t="s">
        <v>101</v>
      </c>
    </row>
    <row r="6" spans="2:23" x14ac:dyDescent="0.35">
      <c r="B6" s="4" t="s">
        <v>108</v>
      </c>
      <c r="C6" s="6">
        <f>16*365</f>
        <v>5840</v>
      </c>
      <c r="E6" s="35" t="s">
        <v>105</v>
      </c>
      <c r="F6" s="35"/>
      <c r="G6" s="10">
        <v>0.3</v>
      </c>
      <c r="I6" s="4"/>
      <c r="N6" s="35" t="s">
        <v>88</v>
      </c>
      <c r="O6" s="35"/>
      <c r="P6" s="35"/>
      <c r="Q6" s="27">
        <v>10</v>
      </c>
      <c r="S6" s="35" t="s">
        <v>94</v>
      </c>
      <c r="T6" s="35"/>
      <c r="U6" s="35"/>
      <c r="V6" s="28">
        <f>(18000/25)*8.8*2.20462</f>
        <v>13968.472320000001</v>
      </c>
      <c r="W6" t="s">
        <v>96</v>
      </c>
    </row>
    <row r="7" spans="2:23" x14ac:dyDescent="0.35">
      <c r="B7" s="4" t="s">
        <v>109</v>
      </c>
      <c r="C7" s="6">
        <f>8*365</f>
        <v>2920</v>
      </c>
      <c r="N7" s="35" t="s">
        <v>110</v>
      </c>
      <c r="O7" s="35"/>
      <c r="P7" s="35"/>
      <c r="Q7" s="25">
        <v>601000</v>
      </c>
      <c r="S7" s="35" t="s">
        <v>97</v>
      </c>
      <c r="T7" s="35"/>
      <c r="U7" s="35"/>
      <c r="V7" s="28">
        <f>V4*V6</f>
        <v>29903074042.27026</v>
      </c>
      <c r="W7" t="s">
        <v>95</v>
      </c>
    </row>
    <row r="8" spans="2:23" x14ac:dyDescent="0.35">
      <c r="N8" s="35" t="s">
        <v>113</v>
      </c>
      <c r="O8" s="35"/>
      <c r="P8" s="35"/>
      <c r="Q8" s="25">
        <v>15025</v>
      </c>
      <c r="S8" s="35" t="s">
        <v>98</v>
      </c>
      <c r="T8" s="35"/>
      <c r="U8" s="35"/>
      <c r="V8" s="28">
        <f>V5*V6</f>
        <v>5911072775.7976093</v>
      </c>
      <c r="W8" t="s">
        <v>95</v>
      </c>
    </row>
    <row r="9" spans="2:23" x14ac:dyDescent="0.35">
      <c r="N9" s="35" t="s">
        <v>114</v>
      </c>
      <c r="O9" s="35"/>
      <c r="P9" s="35"/>
      <c r="Q9" s="27">
        <v>0.95</v>
      </c>
      <c r="S9" s="34"/>
      <c r="T9" s="34"/>
      <c r="U9" s="34"/>
      <c r="V9" s="28"/>
    </row>
    <row r="10" spans="2:23" x14ac:dyDescent="0.35">
      <c r="S10" s="34"/>
      <c r="T10" s="34"/>
      <c r="U10" s="34"/>
      <c r="V10" s="28"/>
    </row>
    <row r="11" spans="2:23" x14ac:dyDescent="0.35">
      <c r="C11" s="35" t="s">
        <v>103</v>
      </c>
      <c r="D11" s="35"/>
      <c r="E11" s="35"/>
      <c r="F11" s="2"/>
      <c r="I11" s="35" t="s">
        <v>104</v>
      </c>
      <c r="J11" s="35"/>
      <c r="K11" s="35"/>
      <c r="L11" s="33"/>
    </row>
    <row r="12" spans="2:23" x14ac:dyDescent="0.35">
      <c r="B12" s="9" t="s">
        <v>28</v>
      </c>
      <c r="C12" s="2">
        <v>1</v>
      </c>
      <c r="D12" s="2">
        <v>2</v>
      </c>
      <c r="E12" s="2">
        <v>3</v>
      </c>
      <c r="F12" s="2" t="s">
        <v>35</v>
      </c>
      <c r="H12" s="31" t="s">
        <v>28</v>
      </c>
      <c r="I12" s="33">
        <v>1</v>
      </c>
      <c r="J12" s="33">
        <v>2</v>
      </c>
      <c r="K12" s="33">
        <v>3</v>
      </c>
      <c r="L12" s="33" t="s">
        <v>35</v>
      </c>
    </row>
    <row r="13" spans="2:23" x14ac:dyDescent="0.35">
      <c r="B13" s="4">
        <v>2020</v>
      </c>
      <c r="C13" s="7">
        <f>0.15*F13</f>
        <v>1050</v>
      </c>
      <c r="D13" s="7">
        <f>0.5*F13</f>
        <v>3500</v>
      </c>
      <c r="E13" s="7">
        <f>0.35*F13</f>
        <v>2450</v>
      </c>
      <c r="F13" s="2">
        <f>G2</f>
        <v>7000</v>
      </c>
      <c r="H13" s="4">
        <v>2020</v>
      </c>
      <c r="I13" s="7">
        <f>0.15*L13</f>
        <v>315</v>
      </c>
      <c r="J13" s="7">
        <f>0.5*L13</f>
        <v>1050</v>
      </c>
      <c r="K13" s="7">
        <f>0.35*L13</f>
        <v>735</v>
      </c>
      <c r="L13" s="33">
        <f>F13*$G$6</f>
        <v>2100</v>
      </c>
    </row>
    <row r="14" spans="2:23" x14ac:dyDescent="0.35">
      <c r="B14" s="4">
        <v>2021</v>
      </c>
      <c r="C14" s="7">
        <f t="shared" ref="C14:C38" si="0">0.15*F14</f>
        <v>1059.4499999999998</v>
      </c>
      <c r="D14" s="7">
        <f t="shared" ref="D14:D38" si="1">0.5*F14</f>
        <v>3531.4999999999995</v>
      </c>
      <c r="E14" s="7">
        <f t="shared" ref="E14:E38" si="2">0.35*F14</f>
        <v>2472.0499999999997</v>
      </c>
      <c r="F14" s="13">
        <f t="shared" ref="F14:F38" si="3">F13*(1+$G$3)</f>
        <v>7062.9999999999991</v>
      </c>
      <c r="H14" s="4">
        <v>2021</v>
      </c>
      <c r="I14" s="7">
        <f t="shared" ref="I14:I38" si="4">0.15*L14</f>
        <v>317.83499999999992</v>
      </c>
      <c r="J14" s="7">
        <f t="shared" ref="J14:J38" si="5">0.5*L14</f>
        <v>1059.4499999999998</v>
      </c>
      <c r="K14" s="7">
        <f t="shared" ref="K14:K38" si="6">0.35*L14</f>
        <v>741.61499999999978</v>
      </c>
      <c r="L14" s="33">
        <f>F14*$G$6</f>
        <v>2118.8999999999996</v>
      </c>
    </row>
    <row r="15" spans="2:23" x14ac:dyDescent="0.35">
      <c r="B15" s="4">
        <v>2022</v>
      </c>
      <c r="C15" s="7">
        <f t="shared" si="0"/>
        <v>1068.9850499999998</v>
      </c>
      <c r="D15" s="7">
        <f t="shared" si="1"/>
        <v>3563.2834999999991</v>
      </c>
      <c r="E15" s="7">
        <f t="shared" si="2"/>
        <v>2494.2984499999993</v>
      </c>
      <c r="F15" s="13">
        <f t="shared" si="3"/>
        <v>7126.5669999999982</v>
      </c>
      <c r="H15" s="4">
        <v>2022</v>
      </c>
      <c r="I15" s="7">
        <f t="shared" si="4"/>
        <v>320.69551499999994</v>
      </c>
      <c r="J15" s="7">
        <f t="shared" si="5"/>
        <v>1068.9850499999998</v>
      </c>
      <c r="K15" s="7">
        <f t="shared" si="6"/>
        <v>748.28953499999977</v>
      </c>
      <c r="L15" s="33">
        <f t="shared" ref="L15:L38" si="7">F15*$G$6</f>
        <v>2137.9700999999995</v>
      </c>
    </row>
    <row r="16" spans="2:23" x14ac:dyDescent="0.35">
      <c r="B16" s="4">
        <v>2023</v>
      </c>
      <c r="C16" s="7">
        <f t="shared" si="0"/>
        <v>1078.6059154499997</v>
      </c>
      <c r="D16" s="7">
        <f t="shared" si="1"/>
        <v>3595.3530514999989</v>
      </c>
      <c r="E16" s="7">
        <f t="shared" si="2"/>
        <v>2516.747136049999</v>
      </c>
      <c r="F16" s="13">
        <f t="shared" si="3"/>
        <v>7190.7061029999977</v>
      </c>
      <c r="H16" s="4">
        <v>2023</v>
      </c>
      <c r="I16" s="7">
        <f t="shared" si="4"/>
        <v>323.58177463499987</v>
      </c>
      <c r="J16" s="7">
        <f t="shared" si="5"/>
        <v>1078.6059154499997</v>
      </c>
      <c r="K16" s="7">
        <f t="shared" si="6"/>
        <v>755.02414081499967</v>
      </c>
      <c r="L16" s="33">
        <f t="shared" si="7"/>
        <v>2157.2118308999993</v>
      </c>
    </row>
    <row r="17" spans="2:12" x14ac:dyDescent="0.35">
      <c r="B17" s="4">
        <v>2024</v>
      </c>
      <c r="C17" s="7">
        <f t="shared" si="0"/>
        <v>1088.3133686890494</v>
      </c>
      <c r="D17" s="7">
        <f t="shared" si="1"/>
        <v>3627.7112289634983</v>
      </c>
      <c r="E17" s="7">
        <f t="shared" si="2"/>
        <v>2539.3978602744487</v>
      </c>
      <c r="F17" s="13">
        <f t="shared" si="3"/>
        <v>7255.4224579269967</v>
      </c>
      <c r="H17" s="4">
        <v>2024</v>
      </c>
      <c r="I17" s="7">
        <f t="shared" si="4"/>
        <v>326.49401060671482</v>
      </c>
      <c r="J17" s="7">
        <f t="shared" si="5"/>
        <v>1088.3133686890494</v>
      </c>
      <c r="K17" s="7">
        <f t="shared" si="6"/>
        <v>761.81935808233459</v>
      </c>
      <c r="L17" s="33">
        <f t="shared" si="7"/>
        <v>2176.6267373780988</v>
      </c>
    </row>
    <row r="18" spans="2:12" x14ac:dyDescent="0.35">
      <c r="B18" s="4">
        <v>2025</v>
      </c>
      <c r="C18" s="7">
        <f t="shared" si="0"/>
        <v>1098.1081890072508</v>
      </c>
      <c r="D18" s="7">
        <f t="shared" si="1"/>
        <v>3660.3606300241695</v>
      </c>
      <c r="E18" s="7">
        <f t="shared" si="2"/>
        <v>2562.2524410169185</v>
      </c>
      <c r="F18" s="13">
        <f t="shared" si="3"/>
        <v>7320.721260048339</v>
      </c>
      <c r="H18" s="4">
        <v>2025</v>
      </c>
      <c r="I18" s="7">
        <f t="shared" si="4"/>
        <v>329.43245670217522</v>
      </c>
      <c r="J18" s="7">
        <f t="shared" si="5"/>
        <v>1098.1081890072508</v>
      </c>
      <c r="K18" s="7">
        <f t="shared" si="6"/>
        <v>768.67573230507548</v>
      </c>
      <c r="L18" s="33">
        <f t="shared" si="7"/>
        <v>2196.2163780145015</v>
      </c>
    </row>
    <row r="19" spans="2:12" x14ac:dyDescent="0.35">
      <c r="B19" s="4">
        <v>2026</v>
      </c>
      <c r="C19" s="7">
        <f t="shared" si="0"/>
        <v>1107.9911627083159</v>
      </c>
      <c r="D19" s="7">
        <f t="shared" si="1"/>
        <v>3693.3038756943865</v>
      </c>
      <c r="E19" s="7">
        <f t="shared" si="2"/>
        <v>2585.3127129860704</v>
      </c>
      <c r="F19" s="13">
        <f t="shared" si="3"/>
        <v>7386.6077513887731</v>
      </c>
      <c r="H19" s="4">
        <v>2026</v>
      </c>
      <c r="I19" s="7">
        <f t="shared" si="4"/>
        <v>332.39734881249473</v>
      </c>
      <c r="J19" s="7">
        <f t="shared" si="5"/>
        <v>1107.9911627083159</v>
      </c>
      <c r="K19" s="7">
        <f t="shared" si="6"/>
        <v>775.59381389582109</v>
      </c>
      <c r="L19" s="33">
        <f t="shared" si="7"/>
        <v>2215.9823254166317</v>
      </c>
    </row>
    <row r="20" spans="2:12" x14ac:dyDescent="0.35">
      <c r="B20" s="4">
        <v>2027</v>
      </c>
      <c r="C20" s="7">
        <f t="shared" si="0"/>
        <v>1117.9630831726906</v>
      </c>
      <c r="D20" s="7">
        <f t="shared" si="1"/>
        <v>3726.5436105756357</v>
      </c>
      <c r="E20" s="7">
        <f t="shared" si="2"/>
        <v>2608.5805274029449</v>
      </c>
      <c r="F20" s="13">
        <f t="shared" si="3"/>
        <v>7453.0872211512715</v>
      </c>
      <c r="H20" s="4">
        <v>2027</v>
      </c>
      <c r="I20" s="7">
        <f t="shared" si="4"/>
        <v>335.38892495180716</v>
      </c>
      <c r="J20" s="7">
        <f t="shared" si="5"/>
        <v>1117.9630831726906</v>
      </c>
      <c r="K20" s="7">
        <f t="shared" si="6"/>
        <v>782.57415822088342</v>
      </c>
      <c r="L20" s="33">
        <f t="shared" si="7"/>
        <v>2235.9261663453813</v>
      </c>
    </row>
    <row r="21" spans="2:12" x14ac:dyDescent="0.35">
      <c r="B21" s="4">
        <v>2028</v>
      </c>
      <c r="C21" s="7">
        <f t="shared" si="0"/>
        <v>1128.0247509212447</v>
      </c>
      <c r="D21" s="7">
        <f t="shared" si="1"/>
        <v>3760.0825030708161</v>
      </c>
      <c r="E21" s="7">
        <f t="shared" si="2"/>
        <v>2632.0577521495711</v>
      </c>
      <c r="F21" s="13">
        <f t="shared" si="3"/>
        <v>7520.1650061416321</v>
      </c>
      <c r="H21" s="4">
        <v>2028</v>
      </c>
      <c r="I21" s="7">
        <f t="shared" si="4"/>
        <v>338.40742527637343</v>
      </c>
      <c r="J21" s="7">
        <f t="shared" si="5"/>
        <v>1128.0247509212447</v>
      </c>
      <c r="K21" s="7">
        <f t="shared" si="6"/>
        <v>789.61732564487124</v>
      </c>
      <c r="L21" s="33">
        <f t="shared" si="7"/>
        <v>2256.0495018424895</v>
      </c>
    </row>
    <row r="22" spans="2:12" x14ac:dyDescent="0.35">
      <c r="B22" s="4">
        <v>2029</v>
      </c>
      <c r="C22" s="7">
        <f t="shared" si="0"/>
        <v>1138.1769736795359</v>
      </c>
      <c r="D22" s="7">
        <f t="shared" si="1"/>
        <v>3793.9232455984529</v>
      </c>
      <c r="E22" s="7">
        <f t="shared" si="2"/>
        <v>2655.746271918917</v>
      </c>
      <c r="F22" s="13">
        <f t="shared" si="3"/>
        <v>7587.8464911969058</v>
      </c>
      <c r="H22" s="4">
        <v>2029</v>
      </c>
      <c r="I22" s="7">
        <f t="shared" si="4"/>
        <v>341.45309210386074</v>
      </c>
      <c r="J22" s="7">
        <f t="shared" si="5"/>
        <v>1138.1769736795359</v>
      </c>
      <c r="K22" s="7">
        <f t="shared" si="6"/>
        <v>796.72388157567502</v>
      </c>
      <c r="L22" s="33">
        <f t="shared" si="7"/>
        <v>2276.3539473590718</v>
      </c>
    </row>
    <row r="23" spans="2:12" x14ac:dyDescent="0.35">
      <c r="B23" s="4">
        <v>2030</v>
      </c>
      <c r="C23" s="7">
        <f t="shared" si="0"/>
        <v>1148.4205664426515</v>
      </c>
      <c r="D23" s="7">
        <f t="shared" si="1"/>
        <v>3828.0685548088386</v>
      </c>
      <c r="E23" s="7">
        <f t="shared" si="2"/>
        <v>2679.6479883661868</v>
      </c>
      <c r="F23" s="13">
        <f t="shared" si="3"/>
        <v>7656.1371096176772</v>
      </c>
      <c r="H23" s="4">
        <v>2030</v>
      </c>
      <c r="I23" s="7">
        <f t="shared" si="4"/>
        <v>344.52616993279543</v>
      </c>
      <c r="J23" s="7">
        <f t="shared" si="5"/>
        <v>1148.4205664426515</v>
      </c>
      <c r="K23" s="7">
        <f t="shared" si="6"/>
        <v>803.89439650985605</v>
      </c>
      <c r="L23" s="33">
        <f t="shared" si="7"/>
        <v>2296.8411328853031</v>
      </c>
    </row>
    <row r="24" spans="2:12" x14ac:dyDescent="0.35">
      <c r="B24" s="4">
        <v>2031</v>
      </c>
      <c r="C24" s="7">
        <f t="shared" si="0"/>
        <v>1158.7563515406353</v>
      </c>
      <c r="D24" s="7">
        <f t="shared" si="1"/>
        <v>3862.5211718021178</v>
      </c>
      <c r="E24" s="7">
        <f t="shared" si="2"/>
        <v>2703.7648202614823</v>
      </c>
      <c r="F24" s="13">
        <f t="shared" si="3"/>
        <v>7725.0423436042356</v>
      </c>
      <c r="H24" s="4">
        <v>2031</v>
      </c>
      <c r="I24" s="7">
        <f t="shared" si="4"/>
        <v>347.62690546219056</v>
      </c>
      <c r="J24" s="7">
        <f t="shared" si="5"/>
        <v>1158.7563515406353</v>
      </c>
      <c r="K24" s="7">
        <f t="shared" si="6"/>
        <v>811.12944607844463</v>
      </c>
      <c r="L24" s="33">
        <f t="shared" si="7"/>
        <v>2317.5127030812705</v>
      </c>
    </row>
    <row r="25" spans="2:12" x14ac:dyDescent="0.35">
      <c r="B25" s="4">
        <v>2032</v>
      </c>
      <c r="C25" s="7">
        <f t="shared" si="0"/>
        <v>1169.1851587045007</v>
      </c>
      <c r="D25" s="7">
        <f t="shared" si="1"/>
        <v>3897.2838623483362</v>
      </c>
      <c r="E25" s="7">
        <f t="shared" si="2"/>
        <v>2728.0987036438351</v>
      </c>
      <c r="F25" s="13">
        <f t="shared" si="3"/>
        <v>7794.5677246966725</v>
      </c>
      <c r="H25" s="4">
        <v>2032</v>
      </c>
      <c r="I25" s="7">
        <f t="shared" si="4"/>
        <v>350.75554761135021</v>
      </c>
      <c r="J25" s="7">
        <f t="shared" si="5"/>
        <v>1169.1851587045007</v>
      </c>
      <c r="K25" s="7">
        <f t="shared" si="6"/>
        <v>818.42961109315047</v>
      </c>
      <c r="L25" s="33">
        <f t="shared" si="7"/>
        <v>2338.3703174090015</v>
      </c>
    </row>
    <row r="26" spans="2:12" x14ac:dyDescent="0.35">
      <c r="B26" s="4">
        <v>2033</v>
      </c>
      <c r="C26" s="7">
        <f t="shared" si="0"/>
        <v>1179.7078251328412</v>
      </c>
      <c r="D26" s="7">
        <f t="shared" si="1"/>
        <v>3932.359417109471</v>
      </c>
      <c r="E26" s="7">
        <f t="shared" si="2"/>
        <v>2752.6515919766293</v>
      </c>
      <c r="F26" s="13">
        <f t="shared" si="3"/>
        <v>7864.718834218942</v>
      </c>
      <c r="H26" s="4">
        <v>2033</v>
      </c>
      <c r="I26" s="7">
        <f t="shared" si="4"/>
        <v>353.91234753985236</v>
      </c>
      <c r="J26" s="7">
        <f t="shared" si="5"/>
        <v>1179.7078251328412</v>
      </c>
      <c r="K26" s="7">
        <f t="shared" si="6"/>
        <v>825.79547759298885</v>
      </c>
      <c r="L26" s="33">
        <f t="shared" si="7"/>
        <v>2359.4156502656824</v>
      </c>
    </row>
    <row r="27" spans="2:12" x14ac:dyDescent="0.35">
      <c r="B27" s="4">
        <v>2034</v>
      </c>
      <c r="C27" s="7">
        <f t="shared" si="0"/>
        <v>1190.3251955590367</v>
      </c>
      <c r="D27" s="7">
        <f t="shared" si="1"/>
        <v>3967.7506518634559</v>
      </c>
      <c r="E27" s="7">
        <f t="shared" si="2"/>
        <v>2777.4254563044192</v>
      </c>
      <c r="F27" s="13">
        <f t="shared" si="3"/>
        <v>7935.5013037269118</v>
      </c>
      <c r="H27" s="4">
        <v>2034</v>
      </c>
      <c r="I27" s="7">
        <f t="shared" si="4"/>
        <v>357.09755866771098</v>
      </c>
      <c r="J27" s="7">
        <f t="shared" si="5"/>
        <v>1190.3251955590367</v>
      </c>
      <c r="K27" s="7">
        <f t="shared" si="6"/>
        <v>833.22763689132569</v>
      </c>
      <c r="L27" s="33">
        <f t="shared" si="7"/>
        <v>2380.6503911180735</v>
      </c>
    </row>
    <row r="28" spans="2:12" x14ac:dyDescent="0.35">
      <c r="B28" s="4">
        <v>2035</v>
      </c>
      <c r="C28" s="7">
        <f t="shared" si="0"/>
        <v>1201.038122319068</v>
      </c>
      <c r="D28" s="7">
        <f t="shared" si="1"/>
        <v>4003.4604077302265</v>
      </c>
      <c r="E28" s="7">
        <f t="shared" si="2"/>
        <v>2802.4222854111586</v>
      </c>
      <c r="F28" s="13">
        <f t="shared" si="3"/>
        <v>8006.920815460453</v>
      </c>
      <c r="H28" s="4">
        <v>2035</v>
      </c>
      <c r="I28" s="7">
        <f t="shared" si="4"/>
        <v>360.31143669572037</v>
      </c>
      <c r="J28" s="7">
        <f t="shared" si="5"/>
        <v>1201.038122319068</v>
      </c>
      <c r="K28" s="7">
        <f t="shared" si="6"/>
        <v>840.72668562334752</v>
      </c>
      <c r="L28" s="33">
        <f t="shared" si="7"/>
        <v>2402.0762446381359</v>
      </c>
    </row>
    <row r="29" spans="2:12" x14ac:dyDescent="0.35">
      <c r="B29" s="4">
        <v>2036</v>
      </c>
      <c r="C29" s="7">
        <f t="shared" si="0"/>
        <v>1211.8474654199395</v>
      </c>
      <c r="D29" s="7">
        <f t="shared" si="1"/>
        <v>4039.491551399798</v>
      </c>
      <c r="E29" s="7">
        <f t="shared" si="2"/>
        <v>2827.6440859798586</v>
      </c>
      <c r="F29" s="13">
        <f t="shared" si="3"/>
        <v>8078.9831027995961</v>
      </c>
      <c r="H29" s="4">
        <v>2036</v>
      </c>
      <c r="I29" s="7">
        <f t="shared" si="4"/>
        <v>363.55423962598184</v>
      </c>
      <c r="J29" s="7">
        <f t="shared" si="5"/>
        <v>1211.8474654199395</v>
      </c>
      <c r="K29" s="7">
        <f t="shared" si="6"/>
        <v>848.29322579395762</v>
      </c>
      <c r="L29" s="33">
        <f t="shared" si="7"/>
        <v>2423.6949308398789</v>
      </c>
    </row>
    <row r="30" spans="2:12" x14ac:dyDescent="0.35">
      <c r="B30" s="4">
        <v>2037</v>
      </c>
      <c r="C30" s="7">
        <f t="shared" si="0"/>
        <v>1222.7540926087188</v>
      </c>
      <c r="D30" s="7">
        <f t="shared" si="1"/>
        <v>4075.8469753623958</v>
      </c>
      <c r="E30" s="7">
        <f t="shared" si="2"/>
        <v>2853.0928827536768</v>
      </c>
      <c r="F30" s="13">
        <f t="shared" si="3"/>
        <v>8151.6939507247916</v>
      </c>
      <c r="H30" s="4">
        <v>2037</v>
      </c>
      <c r="I30" s="7">
        <f t="shared" si="4"/>
        <v>366.8262277826156</v>
      </c>
      <c r="J30" s="7">
        <f t="shared" si="5"/>
        <v>1222.7540926087188</v>
      </c>
      <c r="K30" s="7">
        <f t="shared" si="6"/>
        <v>855.92786482610313</v>
      </c>
      <c r="L30" s="33">
        <f t="shared" si="7"/>
        <v>2445.5081852174376</v>
      </c>
    </row>
    <row r="31" spans="2:12" x14ac:dyDescent="0.35">
      <c r="B31" s="4">
        <v>2038</v>
      </c>
      <c r="C31" s="7">
        <f t="shared" si="0"/>
        <v>1233.758879442197</v>
      </c>
      <c r="D31" s="7">
        <f t="shared" si="1"/>
        <v>4112.5295981406571</v>
      </c>
      <c r="E31" s="7">
        <f t="shared" si="2"/>
        <v>2878.7707186984599</v>
      </c>
      <c r="F31" s="13">
        <f t="shared" si="3"/>
        <v>8225.0591962813141</v>
      </c>
      <c r="H31" s="4">
        <v>2038</v>
      </c>
      <c r="I31" s="7">
        <f t="shared" si="4"/>
        <v>370.1276638326591</v>
      </c>
      <c r="J31" s="7">
        <f t="shared" si="5"/>
        <v>1233.758879442197</v>
      </c>
      <c r="K31" s="7">
        <f t="shared" si="6"/>
        <v>863.63121560953789</v>
      </c>
      <c r="L31" s="33">
        <f t="shared" si="7"/>
        <v>2467.517758884394</v>
      </c>
    </row>
    <row r="32" spans="2:12" x14ac:dyDescent="0.35">
      <c r="B32" s="4">
        <v>2039</v>
      </c>
      <c r="C32" s="7">
        <f t="shared" si="0"/>
        <v>1244.8627093571768</v>
      </c>
      <c r="D32" s="7">
        <f t="shared" si="1"/>
        <v>4149.5423645239225</v>
      </c>
      <c r="E32" s="7">
        <f t="shared" si="2"/>
        <v>2904.6796551667458</v>
      </c>
      <c r="F32" s="13">
        <f t="shared" si="3"/>
        <v>8299.084729047845</v>
      </c>
      <c r="H32" s="4">
        <v>2039</v>
      </c>
      <c r="I32" s="7">
        <f t="shared" si="4"/>
        <v>373.45881280715304</v>
      </c>
      <c r="J32" s="7">
        <f t="shared" si="5"/>
        <v>1244.8627093571768</v>
      </c>
      <c r="K32" s="7">
        <f t="shared" si="6"/>
        <v>871.40389655002366</v>
      </c>
      <c r="L32" s="33">
        <f t="shared" si="7"/>
        <v>2489.7254187143535</v>
      </c>
    </row>
    <row r="33" spans="2:20" x14ac:dyDescent="0.35">
      <c r="B33" s="4">
        <v>2040</v>
      </c>
      <c r="C33" s="7">
        <f t="shared" si="0"/>
        <v>1256.0664737413911</v>
      </c>
      <c r="D33" s="7">
        <f t="shared" si="1"/>
        <v>4186.8882458046373</v>
      </c>
      <c r="E33" s="7">
        <f t="shared" si="2"/>
        <v>2930.821772063246</v>
      </c>
      <c r="F33" s="13">
        <f t="shared" si="3"/>
        <v>8373.7764916092747</v>
      </c>
      <c r="H33" s="4">
        <v>2040</v>
      </c>
      <c r="I33" s="7">
        <f t="shared" si="4"/>
        <v>376.81994212241733</v>
      </c>
      <c r="J33" s="7">
        <f t="shared" si="5"/>
        <v>1256.0664737413911</v>
      </c>
      <c r="K33" s="7">
        <f t="shared" si="6"/>
        <v>879.24653161897368</v>
      </c>
      <c r="L33" s="33">
        <f t="shared" si="7"/>
        <v>2512.1329474827821</v>
      </c>
    </row>
    <row r="34" spans="2:20" x14ac:dyDescent="0.35">
      <c r="B34" s="4">
        <v>2041</v>
      </c>
      <c r="C34" s="7">
        <f t="shared" si="0"/>
        <v>1267.3710720050635</v>
      </c>
      <c r="D34" s="7">
        <f t="shared" si="1"/>
        <v>4224.5702400168784</v>
      </c>
      <c r="E34" s="7">
        <f t="shared" si="2"/>
        <v>2957.1991680118149</v>
      </c>
      <c r="F34" s="13">
        <f t="shared" si="3"/>
        <v>8449.1404800337568</v>
      </c>
      <c r="H34" s="4">
        <v>2041</v>
      </c>
      <c r="I34" s="7">
        <f t="shared" si="4"/>
        <v>380.21132160151905</v>
      </c>
      <c r="J34" s="7">
        <f t="shared" si="5"/>
        <v>1267.3710720050635</v>
      </c>
      <c r="K34" s="7">
        <f t="shared" si="6"/>
        <v>887.15975040354442</v>
      </c>
      <c r="L34" s="33">
        <f t="shared" si="7"/>
        <v>2534.742144010127</v>
      </c>
    </row>
    <row r="35" spans="2:20" x14ac:dyDescent="0.35">
      <c r="B35" s="4">
        <v>2042</v>
      </c>
      <c r="C35" s="7">
        <f t="shared" si="0"/>
        <v>1278.7774116531091</v>
      </c>
      <c r="D35" s="7">
        <f t="shared" si="1"/>
        <v>4262.5913721770303</v>
      </c>
      <c r="E35" s="7">
        <f t="shared" si="2"/>
        <v>2983.8139605239212</v>
      </c>
      <c r="F35" s="13">
        <f t="shared" si="3"/>
        <v>8525.1827443540606</v>
      </c>
      <c r="H35" s="4">
        <v>2042</v>
      </c>
      <c r="I35" s="7">
        <f t="shared" si="4"/>
        <v>383.63322349593273</v>
      </c>
      <c r="J35" s="7">
        <f t="shared" si="5"/>
        <v>1278.7774116531091</v>
      </c>
      <c r="K35" s="7">
        <f t="shared" si="6"/>
        <v>895.14418815717636</v>
      </c>
      <c r="L35" s="33">
        <f t="shared" si="7"/>
        <v>2557.5548233062182</v>
      </c>
    </row>
    <row r="36" spans="2:20" x14ac:dyDescent="0.35">
      <c r="B36" s="4">
        <v>2043</v>
      </c>
      <c r="C36" s="7">
        <f t="shared" si="0"/>
        <v>1290.2864083579868</v>
      </c>
      <c r="D36" s="7">
        <f t="shared" si="1"/>
        <v>4300.9546945266229</v>
      </c>
      <c r="E36" s="7">
        <f t="shared" si="2"/>
        <v>3010.6682861686359</v>
      </c>
      <c r="F36" s="13">
        <f t="shared" si="3"/>
        <v>8601.9093890532458</v>
      </c>
      <c r="H36" s="4">
        <v>2043</v>
      </c>
      <c r="I36" s="7">
        <f t="shared" si="4"/>
        <v>387.08592250739605</v>
      </c>
      <c r="J36" s="7">
        <f t="shared" si="5"/>
        <v>1290.2864083579868</v>
      </c>
      <c r="K36" s="7">
        <f t="shared" si="6"/>
        <v>903.20048585059067</v>
      </c>
      <c r="L36" s="33">
        <f t="shared" si="7"/>
        <v>2580.5728167159737</v>
      </c>
    </row>
    <row r="37" spans="2:20" x14ac:dyDescent="0.35">
      <c r="B37" s="4">
        <v>2044</v>
      </c>
      <c r="C37" s="7">
        <f t="shared" si="0"/>
        <v>1301.8989860332088</v>
      </c>
      <c r="D37" s="7">
        <f t="shared" si="1"/>
        <v>4339.6632867773624</v>
      </c>
      <c r="E37" s="7">
        <f t="shared" si="2"/>
        <v>3037.7643007441534</v>
      </c>
      <c r="F37" s="13">
        <f t="shared" si="3"/>
        <v>8679.3265735547247</v>
      </c>
      <c r="H37" s="4">
        <v>2044</v>
      </c>
      <c r="I37" s="7">
        <f t="shared" si="4"/>
        <v>390.56969580996264</v>
      </c>
      <c r="J37" s="7">
        <f t="shared" si="5"/>
        <v>1301.8989860332088</v>
      </c>
      <c r="K37" s="7">
        <f t="shared" si="6"/>
        <v>911.32929022324606</v>
      </c>
      <c r="L37" s="33">
        <f t="shared" si="7"/>
        <v>2603.7979720664175</v>
      </c>
    </row>
    <row r="38" spans="2:20" x14ac:dyDescent="0.35">
      <c r="B38" s="4">
        <v>2045</v>
      </c>
      <c r="C38" s="7">
        <f t="shared" si="0"/>
        <v>1313.6160769075072</v>
      </c>
      <c r="D38" s="7">
        <f t="shared" si="1"/>
        <v>4378.7202563583578</v>
      </c>
      <c r="E38" s="7">
        <f t="shared" si="2"/>
        <v>3065.1041794508501</v>
      </c>
      <c r="F38" s="13">
        <f t="shared" si="3"/>
        <v>8757.4405127167156</v>
      </c>
      <c r="H38" s="4">
        <v>2045</v>
      </c>
      <c r="I38" s="7">
        <f t="shared" si="4"/>
        <v>394.08482307225216</v>
      </c>
      <c r="J38" s="7">
        <f t="shared" si="5"/>
        <v>1313.6160769075072</v>
      </c>
      <c r="K38" s="7">
        <f t="shared" si="6"/>
        <v>919.53125383525503</v>
      </c>
      <c r="L38" s="33">
        <f t="shared" si="7"/>
        <v>2627.2321538150145</v>
      </c>
    </row>
    <row r="41" spans="2:20" x14ac:dyDescent="0.35">
      <c r="B41" s="4" t="s">
        <v>3</v>
      </c>
      <c r="G41" s="4" t="s">
        <v>9</v>
      </c>
      <c r="L41" s="4" t="s">
        <v>11</v>
      </c>
      <c r="O41" s="4" t="s">
        <v>12</v>
      </c>
      <c r="R41" s="4" t="s">
        <v>22</v>
      </c>
    </row>
    <row r="42" spans="2:20" x14ac:dyDescent="0.35">
      <c r="C42" s="36" t="s">
        <v>8</v>
      </c>
      <c r="D42" s="36"/>
      <c r="E42" s="36"/>
      <c r="F42" s="2"/>
      <c r="H42" s="36" t="s">
        <v>8</v>
      </c>
      <c r="I42" s="36"/>
      <c r="J42" s="36"/>
      <c r="K42" s="2"/>
      <c r="L42" s="4"/>
      <c r="O42" s="4"/>
    </row>
    <row r="43" spans="2:20" x14ac:dyDescent="0.35">
      <c r="B43" s="2" t="s">
        <v>4</v>
      </c>
      <c r="C43" s="2">
        <v>1</v>
      </c>
      <c r="D43" s="2">
        <v>2</v>
      </c>
      <c r="E43" s="2">
        <v>3</v>
      </c>
      <c r="F43" s="2"/>
      <c r="G43" t="s">
        <v>4</v>
      </c>
      <c r="H43" s="2">
        <v>1</v>
      </c>
      <c r="I43" s="2">
        <v>2</v>
      </c>
      <c r="J43" s="2">
        <v>3</v>
      </c>
      <c r="K43" s="2"/>
      <c r="L43" t="s">
        <v>4</v>
      </c>
      <c r="O43" t="s">
        <v>4</v>
      </c>
      <c r="R43" t="s">
        <v>16</v>
      </c>
    </row>
    <row r="44" spans="2:20" x14ac:dyDescent="0.35">
      <c r="B44" s="5" t="s">
        <v>5</v>
      </c>
      <c r="C44" s="6">
        <v>0</v>
      </c>
      <c r="D44" s="6">
        <v>0</v>
      </c>
      <c r="E44" s="6">
        <v>1</v>
      </c>
      <c r="G44" s="1" t="s">
        <v>5</v>
      </c>
      <c r="H44" s="6">
        <v>1</v>
      </c>
      <c r="I44" s="6">
        <v>0</v>
      </c>
      <c r="J44" s="6">
        <v>0</v>
      </c>
      <c r="L44" s="1" t="s">
        <v>5</v>
      </c>
      <c r="M44" s="6">
        <v>0.1</v>
      </c>
      <c r="O44" s="1" t="s">
        <v>5</v>
      </c>
      <c r="P44" s="6">
        <v>1100</v>
      </c>
      <c r="R44" t="s">
        <v>21</v>
      </c>
      <c r="S44" s="6">
        <v>3.06</v>
      </c>
    </row>
    <row r="45" spans="2:20" x14ac:dyDescent="0.35">
      <c r="B45" s="2" t="s">
        <v>6</v>
      </c>
      <c r="C45" s="6">
        <v>1</v>
      </c>
      <c r="D45" s="6">
        <v>0</v>
      </c>
      <c r="E45" s="6">
        <v>0</v>
      </c>
      <c r="G45" t="s">
        <v>6</v>
      </c>
      <c r="H45" s="6">
        <v>0</v>
      </c>
      <c r="I45" s="6">
        <v>1</v>
      </c>
      <c r="J45" s="6">
        <v>0</v>
      </c>
      <c r="L45" t="s">
        <v>6</v>
      </c>
      <c r="M45" s="6">
        <v>0.1</v>
      </c>
      <c r="O45" t="s">
        <v>6</v>
      </c>
      <c r="P45" s="6">
        <v>2000</v>
      </c>
      <c r="R45" t="s">
        <v>23</v>
      </c>
      <c r="S45" s="6">
        <v>2.16</v>
      </c>
    </row>
    <row r="46" spans="2:20" x14ac:dyDescent="0.35">
      <c r="B46" s="2" t="s">
        <v>7</v>
      </c>
      <c r="C46" s="6">
        <v>0</v>
      </c>
      <c r="D46" s="6">
        <v>1</v>
      </c>
      <c r="E46" s="6">
        <v>0</v>
      </c>
      <c r="G46" t="s">
        <v>7</v>
      </c>
      <c r="H46" s="6">
        <v>0</v>
      </c>
      <c r="I46" s="6">
        <v>0</v>
      </c>
      <c r="J46" s="6">
        <v>1</v>
      </c>
      <c r="L46" t="s">
        <v>7</v>
      </c>
      <c r="M46" s="6">
        <v>0.1</v>
      </c>
      <c r="O46" t="s">
        <v>7</v>
      </c>
      <c r="P46" s="6">
        <v>1000</v>
      </c>
      <c r="R46" t="s">
        <v>24</v>
      </c>
      <c r="S46" s="6">
        <v>12.56</v>
      </c>
      <c r="T46" t="s">
        <v>25</v>
      </c>
    </row>
    <row r="49" spans="1:30" ht="14.5" customHeight="1" x14ac:dyDescent="0.35">
      <c r="B49" s="4" t="s">
        <v>26</v>
      </c>
      <c r="G49" s="4" t="s">
        <v>106</v>
      </c>
      <c r="H49" s="4"/>
      <c r="J49" s="4" t="s">
        <v>107</v>
      </c>
      <c r="K49" s="4"/>
      <c r="M49" s="4" t="s">
        <v>14</v>
      </c>
      <c r="N49" s="4"/>
      <c r="P49" s="4" t="s">
        <v>13</v>
      </c>
      <c r="T49" s="4" t="s">
        <v>16</v>
      </c>
      <c r="U49" s="4" t="s">
        <v>18</v>
      </c>
      <c r="V49" s="4" t="s">
        <v>19</v>
      </c>
      <c r="Y49" s="32" t="s">
        <v>30</v>
      </c>
      <c r="Z49" s="32" t="s">
        <v>31</v>
      </c>
      <c r="AA49" s="32" t="s">
        <v>32</v>
      </c>
      <c r="AB49" s="32" t="s">
        <v>33</v>
      </c>
      <c r="AC49" s="32" t="s">
        <v>34</v>
      </c>
      <c r="AD49" s="12"/>
    </row>
    <row r="50" spans="1:30" x14ac:dyDescent="0.35">
      <c r="C50" s="36" t="s">
        <v>8</v>
      </c>
      <c r="D50" s="36"/>
      <c r="E50" s="36"/>
      <c r="U50" t="s">
        <v>17</v>
      </c>
      <c r="V50" t="s">
        <v>20</v>
      </c>
      <c r="Y50" s="32"/>
      <c r="Z50" s="32"/>
      <c r="AA50" s="32"/>
      <c r="AB50" s="32"/>
      <c r="AC50" s="32"/>
      <c r="AD50" s="12"/>
    </row>
    <row r="51" spans="1:30" x14ac:dyDescent="0.35">
      <c r="A51" t="s">
        <v>57</v>
      </c>
      <c r="B51" s="2" t="s">
        <v>10</v>
      </c>
      <c r="C51" s="2">
        <v>1</v>
      </c>
      <c r="D51" s="2">
        <v>2</v>
      </c>
      <c r="E51" s="2">
        <v>3</v>
      </c>
      <c r="G51" s="2" t="s">
        <v>10</v>
      </c>
      <c r="J51" s="33" t="s">
        <v>10</v>
      </c>
      <c r="M51" s="2" t="s">
        <v>10</v>
      </c>
      <c r="P51" s="33" t="s">
        <v>10</v>
      </c>
      <c r="S51" s="33" t="s">
        <v>10</v>
      </c>
      <c r="X51" t="s">
        <v>10</v>
      </c>
      <c r="Y51" s="32"/>
      <c r="Z51" s="32"/>
      <c r="AA51" s="32"/>
      <c r="AB51" s="32"/>
      <c r="AC51" s="32"/>
      <c r="AD51" s="12"/>
    </row>
    <row r="52" spans="1:30" x14ac:dyDescent="0.35">
      <c r="A52" t="s">
        <v>58</v>
      </c>
      <c r="B52" s="2">
        <v>1</v>
      </c>
      <c r="C52" s="6">
        <v>1</v>
      </c>
      <c r="D52" s="6">
        <v>0</v>
      </c>
      <c r="E52" s="6">
        <v>0</v>
      </c>
      <c r="G52" s="2">
        <v>1</v>
      </c>
      <c r="H52" s="6">
        <v>519.20000000000005</v>
      </c>
      <c r="J52" s="33">
        <v>1</v>
      </c>
      <c r="K52" s="6">
        <v>519.20000000000005</v>
      </c>
      <c r="M52" s="2">
        <v>1</v>
      </c>
      <c r="N52" s="6">
        <v>78</v>
      </c>
      <c r="P52" s="33">
        <v>1</v>
      </c>
      <c r="Q52" s="8">
        <f t="shared" ref="Q52:Q94" si="8">U52*V52*1000/1000000</f>
        <v>39.666780000000003</v>
      </c>
      <c r="S52" s="33">
        <v>1</v>
      </c>
      <c r="T52" t="s">
        <v>21</v>
      </c>
      <c r="U52" s="6">
        <v>12963</v>
      </c>
      <c r="V52" s="6">
        <f t="shared" ref="V52:V71" si="9">IF(EXACT(T52,$R$44),$S$44,IF(EXACT(T52,$R$45),$S$45,IF(EXACT(T52,$R$46),$S$46,0)))</f>
        <v>3.06</v>
      </c>
      <c r="X52" s="33">
        <v>1</v>
      </c>
      <c r="Y52" s="6">
        <v>1.4370000000000001</v>
      </c>
      <c r="Z52" s="6">
        <v>8.0000000000000002E-3</v>
      </c>
      <c r="AA52" s="6">
        <v>1540.787</v>
      </c>
      <c r="AB52" s="6">
        <v>2.4E-2</v>
      </c>
      <c r="AC52" s="6">
        <v>2E-3</v>
      </c>
    </row>
    <row r="53" spans="1:30" x14ac:dyDescent="0.35">
      <c r="A53" t="s">
        <v>59</v>
      </c>
      <c r="B53" s="2">
        <v>2</v>
      </c>
      <c r="C53" s="6">
        <v>1</v>
      </c>
      <c r="D53" s="6">
        <v>0</v>
      </c>
      <c r="E53" s="6">
        <v>0</v>
      </c>
      <c r="G53" s="2">
        <v>2</v>
      </c>
      <c r="H53" s="6">
        <v>665.6</v>
      </c>
      <c r="J53" s="33">
        <v>2</v>
      </c>
      <c r="K53" s="6">
        <v>665.6</v>
      </c>
      <c r="M53" s="2">
        <v>2</v>
      </c>
      <c r="N53" s="6">
        <v>100</v>
      </c>
      <c r="P53" s="33">
        <v>2</v>
      </c>
      <c r="Q53" s="8">
        <f t="shared" si="8"/>
        <v>23.617080000000001</v>
      </c>
      <c r="S53" s="33">
        <v>2</v>
      </c>
      <c r="T53" t="s">
        <v>21</v>
      </c>
      <c r="U53" s="6">
        <v>7718</v>
      </c>
      <c r="V53" s="6">
        <f t="shared" si="9"/>
        <v>3.06</v>
      </c>
      <c r="X53" s="33">
        <v>2</v>
      </c>
      <c r="Y53" s="6">
        <v>4.9000000000000002E-2</v>
      </c>
      <c r="Z53" s="6">
        <v>2E-3</v>
      </c>
      <c r="AA53" s="6">
        <v>917.32500000000005</v>
      </c>
      <c r="AB53" s="6">
        <v>1.6E-2</v>
      </c>
      <c r="AC53" s="6">
        <v>2E-3</v>
      </c>
    </row>
    <row r="54" spans="1:30" x14ac:dyDescent="0.35">
      <c r="A54" t="s">
        <v>60</v>
      </c>
      <c r="B54" s="2">
        <v>3</v>
      </c>
      <c r="C54" s="6">
        <v>1</v>
      </c>
      <c r="D54" s="6">
        <v>0</v>
      </c>
      <c r="E54" s="6">
        <v>0</v>
      </c>
      <c r="G54" s="2">
        <v>3</v>
      </c>
      <c r="H54" s="6">
        <v>46.5</v>
      </c>
      <c r="J54" s="33">
        <v>3</v>
      </c>
      <c r="K54" s="6">
        <v>46.5</v>
      </c>
      <c r="M54" s="2">
        <v>3</v>
      </c>
      <c r="N54" s="6">
        <v>7</v>
      </c>
      <c r="P54" s="33">
        <v>3</v>
      </c>
      <c r="Q54" s="8">
        <f t="shared" si="8"/>
        <v>28.115279999999998</v>
      </c>
      <c r="S54" s="33">
        <v>3</v>
      </c>
      <c r="T54" t="s">
        <v>21</v>
      </c>
      <c r="U54" s="6">
        <v>9188</v>
      </c>
      <c r="V54" s="6">
        <f t="shared" si="9"/>
        <v>3.06</v>
      </c>
      <c r="X54" s="33">
        <v>3</v>
      </c>
      <c r="Y54" s="6">
        <v>24.811</v>
      </c>
      <c r="Z54" s="6">
        <v>2.9000000000000001E-2</v>
      </c>
      <c r="AA54" s="6">
        <v>1073.9280000000001</v>
      </c>
      <c r="AB54" s="6">
        <v>0.02</v>
      </c>
      <c r="AC54" s="6">
        <v>2E-3</v>
      </c>
    </row>
    <row r="55" spans="1:30" x14ac:dyDescent="0.35">
      <c r="A55" t="s">
        <v>61</v>
      </c>
      <c r="B55" s="2">
        <v>4</v>
      </c>
      <c r="C55" s="6">
        <v>1</v>
      </c>
      <c r="D55" s="6">
        <v>0</v>
      </c>
      <c r="E55" s="6">
        <v>0</v>
      </c>
      <c r="G55" s="2">
        <v>4</v>
      </c>
      <c r="H55" s="6">
        <v>212</v>
      </c>
      <c r="J55" s="33">
        <v>4</v>
      </c>
      <c r="K55" s="6">
        <v>212</v>
      </c>
      <c r="M55" s="2">
        <v>4</v>
      </c>
      <c r="N55" s="6">
        <v>32</v>
      </c>
      <c r="P55" s="33">
        <v>4</v>
      </c>
      <c r="Q55" s="8">
        <f t="shared" si="8"/>
        <v>21.77496</v>
      </c>
      <c r="S55" s="33">
        <v>4</v>
      </c>
      <c r="T55" t="s">
        <v>21</v>
      </c>
      <c r="U55" s="6">
        <v>7116</v>
      </c>
      <c r="V55" s="6">
        <f t="shared" si="9"/>
        <v>3.06</v>
      </c>
      <c r="X55" s="33">
        <v>4</v>
      </c>
      <c r="Y55" s="6">
        <v>1.056</v>
      </c>
      <c r="Z55" s="6">
        <v>4.0000000000000001E-3</v>
      </c>
      <c r="AA55" s="6">
        <v>845.83</v>
      </c>
      <c r="AB55" s="6">
        <v>2.5999999999999999E-2</v>
      </c>
      <c r="AC55" s="6">
        <v>3.0000000000000001E-3</v>
      </c>
    </row>
    <row r="56" spans="1:30" x14ac:dyDescent="0.35">
      <c r="A56" t="s">
        <v>62</v>
      </c>
      <c r="B56" s="3">
        <v>5</v>
      </c>
      <c r="C56" s="6">
        <v>1</v>
      </c>
      <c r="D56" s="6">
        <v>0</v>
      </c>
      <c r="E56" s="6">
        <v>0</v>
      </c>
      <c r="G56" s="3">
        <v>5</v>
      </c>
      <c r="H56" s="6">
        <v>464</v>
      </c>
      <c r="J56" s="33">
        <v>5</v>
      </c>
      <c r="K56" s="6">
        <v>464</v>
      </c>
      <c r="M56" s="3">
        <v>5</v>
      </c>
      <c r="N56" s="6">
        <v>70</v>
      </c>
      <c r="P56" s="33">
        <v>5</v>
      </c>
      <c r="Q56" s="8">
        <f t="shared" si="8"/>
        <v>23.94144</v>
      </c>
      <c r="S56" s="33">
        <v>5</v>
      </c>
      <c r="T56" t="s">
        <v>21</v>
      </c>
      <c r="U56" s="6">
        <v>7824</v>
      </c>
      <c r="V56" s="6">
        <f t="shared" si="9"/>
        <v>3.06</v>
      </c>
      <c r="X56" s="33">
        <v>5</v>
      </c>
      <c r="Y56" s="6">
        <v>0.11799999999999999</v>
      </c>
      <c r="Z56" s="6">
        <v>5.0000000000000001E-3</v>
      </c>
      <c r="AA56" s="6">
        <v>930.02099999999996</v>
      </c>
      <c r="AB56" s="6">
        <v>1.6E-2</v>
      </c>
      <c r="AC56" s="6">
        <v>2E-3</v>
      </c>
    </row>
    <row r="57" spans="1:30" x14ac:dyDescent="0.35">
      <c r="A57" t="s">
        <v>63</v>
      </c>
      <c r="B57" s="3">
        <v>6</v>
      </c>
      <c r="C57" s="6">
        <v>1</v>
      </c>
      <c r="D57" s="6">
        <v>0</v>
      </c>
      <c r="E57" s="6">
        <v>0</v>
      </c>
      <c r="G57" s="3">
        <v>6</v>
      </c>
      <c r="H57" s="6">
        <v>101.5</v>
      </c>
      <c r="J57" s="33">
        <v>6</v>
      </c>
      <c r="K57" s="6">
        <v>101.5</v>
      </c>
      <c r="M57" s="3">
        <v>6</v>
      </c>
      <c r="N57" s="6">
        <v>15</v>
      </c>
      <c r="P57" s="33">
        <v>6</v>
      </c>
      <c r="Q57" s="8">
        <f t="shared" si="8"/>
        <v>38.22552000000001</v>
      </c>
      <c r="S57" s="33">
        <v>6</v>
      </c>
      <c r="T57" t="s">
        <v>21</v>
      </c>
      <c r="U57" s="6">
        <v>12492</v>
      </c>
      <c r="V57" s="6">
        <f t="shared" si="9"/>
        <v>3.06</v>
      </c>
      <c r="X57" s="33">
        <v>6</v>
      </c>
      <c r="Y57" s="6">
        <v>1.1240000000000001</v>
      </c>
      <c r="Z57" s="6">
        <v>0</v>
      </c>
      <c r="AA57" s="6">
        <v>1460.1579999999999</v>
      </c>
      <c r="AB57" s="6">
        <v>2.8000000000000001E-2</v>
      </c>
      <c r="AC57" s="6">
        <v>3.0000000000000001E-3</v>
      </c>
    </row>
    <row r="58" spans="1:30" x14ac:dyDescent="0.35">
      <c r="A58" t="s">
        <v>64</v>
      </c>
      <c r="B58" s="3">
        <v>7</v>
      </c>
      <c r="C58" s="6">
        <v>1</v>
      </c>
      <c r="D58" s="6">
        <v>0</v>
      </c>
      <c r="E58" s="6">
        <v>0</v>
      </c>
      <c r="G58" s="3">
        <v>7</v>
      </c>
      <c r="H58" s="6">
        <v>84.6</v>
      </c>
      <c r="J58" s="33">
        <v>7</v>
      </c>
      <c r="K58" s="6">
        <v>84.6</v>
      </c>
      <c r="M58" s="3">
        <v>7</v>
      </c>
      <c r="N58" s="6">
        <v>13</v>
      </c>
      <c r="P58" s="33">
        <v>7</v>
      </c>
      <c r="Q58" s="8">
        <f t="shared" si="8"/>
        <v>1.6982999999999999</v>
      </c>
      <c r="S58" s="33">
        <v>7</v>
      </c>
      <c r="T58" t="s">
        <v>21</v>
      </c>
      <c r="U58" s="6">
        <v>555</v>
      </c>
      <c r="V58" s="6">
        <f t="shared" si="9"/>
        <v>3.06</v>
      </c>
      <c r="X58" s="33">
        <v>7</v>
      </c>
      <c r="Y58" s="6">
        <v>8.0000000000000002E-3</v>
      </c>
      <c r="Z58" s="6">
        <v>0</v>
      </c>
      <c r="AA58" s="6">
        <v>65.930999999999997</v>
      </c>
      <c r="AB58" s="6">
        <v>2.5999999999999999E-2</v>
      </c>
      <c r="AC58" s="6">
        <v>3.0000000000000001E-3</v>
      </c>
    </row>
    <row r="59" spans="1:30" x14ac:dyDescent="0.35">
      <c r="A59" t="s">
        <v>65</v>
      </c>
      <c r="B59" s="3">
        <v>8</v>
      </c>
      <c r="C59" s="6">
        <v>1</v>
      </c>
      <c r="D59" s="6">
        <v>0</v>
      </c>
      <c r="E59" s="6">
        <v>0</v>
      </c>
      <c r="G59" s="3">
        <v>8</v>
      </c>
      <c r="H59" s="6">
        <v>88</v>
      </c>
      <c r="J59" s="33">
        <v>8</v>
      </c>
      <c r="K59" s="6">
        <v>88</v>
      </c>
      <c r="M59" s="3">
        <v>8</v>
      </c>
      <c r="N59" s="6">
        <v>13</v>
      </c>
      <c r="P59" s="33">
        <v>8</v>
      </c>
      <c r="Q59" s="8">
        <f t="shared" si="8"/>
        <v>36.677160000000001</v>
      </c>
      <c r="S59" s="33">
        <v>8</v>
      </c>
      <c r="T59" t="s">
        <v>21</v>
      </c>
      <c r="U59" s="6">
        <v>11986</v>
      </c>
      <c r="V59" s="6">
        <f t="shared" si="9"/>
        <v>3.06</v>
      </c>
      <c r="X59" s="33">
        <v>8</v>
      </c>
      <c r="Y59" s="6">
        <v>1.3009999999999999</v>
      </c>
      <c r="Z59" s="6">
        <v>8.0000000000000002E-3</v>
      </c>
      <c r="AA59" s="6">
        <v>1424.5930000000001</v>
      </c>
      <c r="AB59" s="6">
        <v>2.7E-2</v>
      </c>
      <c r="AC59" s="6">
        <v>3.0000000000000001E-3</v>
      </c>
    </row>
    <row r="60" spans="1:30" x14ac:dyDescent="0.35">
      <c r="A60" t="s">
        <v>66</v>
      </c>
      <c r="B60" s="3">
        <v>9</v>
      </c>
      <c r="C60" s="6">
        <v>0</v>
      </c>
      <c r="D60" s="6">
        <v>1</v>
      </c>
      <c r="E60" s="6">
        <v>0</v>
      </c>
      <c r="G60" s="3">
        <v>9</v>
      </c>
      <c r="H60" s="6">
        <v>650</v>
      </c>
      <c r="J60" s="33">
        <v>9</v>
      </c>
      <c r="K60" s="6">
        <v>650</v>
      </c>
      <c r="M60" s="3">
        <v>9</v>
      </c>
      <c r="N60" s="6">
        <v>98</v>
      </c>
      <c r="P60" s="33">
        <v>9</v>
      </c>
      <c r="Q60" s="8">
        <f t="shared" si="8"/>
        <v>23.494679999999999</v>
      </c>
      <c r="S60" s="33">
        <v>9</v>
      </c>
      <c r="T60" t="s">
        <v>21</v>
      </c>
      <c r="U60" s="6">
        <v>7678</v>
      </c>
      <c r="V60" s="6">
        <f t="shared" si="9"/>
        <v>3.06</v>
      </c>
      <c r="X60" s="33">
        <v>9</v>
      </c>
      <c r="Y60" s="6">
        <v>8.2000000000000003E-2</v>
      </c>
      <c r="Z60" s="6">
        <v>5.0000000000000001E-3</v>
      </c>
      <c r="AA60" s="6">
        <v>912.65499999999997</v>
      </c>
      <c r="AB60" s="6">
        <v>1.7999999999999999E-2</v>
      </c>
      <c r="AC60" s="6">
        <v>2E-3</v>
      </c>
    </row>
    <row r="61" spans="1:30" x14ac:dyDescent="0.35">
      <c r="A61" t="s">
        <v>67</v>
      </c>
      <c r="B61" s="3">
        <v>10</v>
      </c>
      <c r="C61" s="6">
        <v>0</v>
      </c>
      <c r="D61" s="6">
        <v>1</v>
      </c>
      <c r="E61" s="6">
        <v>0</v>
      </c>
      <c r="G61" s="3">
        <v>10</v>
      </c>
      <c r="H61" s="6">
        <v>186</v>
      </c>
      <c r="J61" s="33">
        <v>10</v>
      </c>
      <c r="K61" s="6">
        <v>186</v>
      </c>
      <c r="M61" s="3">
        <v>10</v>
      </c>
      <c r="N61" s="6">
        <v>28</v>
      </c>
      <c r="P61" s="33">
        <v>10</v>
      </c>
      <c r="Q61" s="8">
        <f t="shared" si="8"/>
        <v>31.606739999999999</v>
      </c>
      <c r="S61" s="33">
        <v>10</v>
      </c>
      <c r="T61" t="s">
        <v>21</v>
      </c>
      <c r="U61" s="6">
        <v>10329</v>
      </c>
      <c r="V61" s="6">
        <f t="shared" si="9"/>
        <v>3.06</v>
      </c>
      <c r="X61" s="33">
        <v>10</v>
      </c>
      <c r="Y61" s="6">
        <v>1.306</v>
      </c>
      <c r="Z61" s="6">
        <v>0.01</v>
      </c>
      <c r="AA61" s="6">
        <v>1235.3320000000001</v>
      </c>
      <c r="AB61" s="6">
        <v>2.4E-2</v>
      </c>
      <c r="AC61" s="6">
        <v>3.0000000000000001E-3</v>
      </c>
    </row>
    <row r="62" spans="1:30" x14ac:dyDescent="0.35">
      <c r="A62" t="s">
        <v>68</v>
      </c>
      <c r="B62" s="3">
        <v>11</v>
      </c>
      <c r="C62" s="6">
        <v>0</v>
      </c>
      <c r="D62" s="6">
        <v>1</v>
      </c>
      <c r="E62" s="6">
        <v>0</v>
      </c>
      <c r="G62" s="3">
        <v>11</v>
      </c>
      <c r="H62" s="6">
        <v>154</v>
      </c>
      <c r="J62" s="33">
        <v>11</v>
      </c>
      <c r="K62" s="6">
        <v>154</v>
      </c>
      <c r="M62" s="3">
        <v>11</v>
      </c>
      <c r="N62" s="6">
        <v>23</v>
      </c>
      <c r="P62" s="33">
        <v>11</v>
      </c>
      <c r="Q62" s="8">
        <f t="shared" si="8"/>
        <v>38.996639999999999</v>
      </c>
      <c r="S62" s="33">
        <v>11</v>
      </c>
      <c r="T62" t="s">
        <v>21</v>
      </c>
      <c r="U62" s="6">
        <v>12744</v>
      </c>
      <c r="V62" s="6">
        <f t="shared" si="9"/>
        <v>3.06</v>
      </c>
      <c r="X62" s="33">
        <v>11</v>
      </c>
      <c r="Y62" s="6">
        <v>2.9769999999999999</v>
      </c>
      <c r="Z62" s="6">
        <v>8.0000000000000002E-3</v>
      </c>
      <c r="AA62" s="6">
        <v>1514.692</v>
      </c>
      <c r="AB62" s="6">
        <v>2.8000000000000001E-2</v>
      </c>
      <c r="AC62" s="6">
        <v>3.0000000000000001E-3</v>
      </c>
    </row>
    <row r="63" spans="1:30" x14ac:dyDescent="0.35">
      <c r="A63" t="s">
        <v>69</v>
      </c>
      <c r="B63" s="3">
        <v>12</v>
      </c>
      <c r="C63" s="6">
        <v>0</v>
      </c>
      <c r="D63" s="6">
        <v>1</v>
      </c>
      <c r="E63" s="6">
        <v>0</v>
      </c>
      <c r="G63" s="3">
        <v>12</v>
      </c>
      <c r="H63" s="6">
        <v>150</v>
      </c>
      <c r="J63" s="33">
        <v>12</v>
      </c>
      <c r="K63" s="6">
        <v>150</v>
      </c>
      <c r="M63" s="3">
        <v>12</v>
      </c>
      <c r="N63" s="6">
        <v>23</v>
      </c>
      <c r="P63" s="33">
        <v>12</v>
      </c>
      <c r="Q63" s="8">
        <f t="shared" si="8"/>
        <v>35.954999999999998</v>
      </c>
      <c r="S63" s="33">
        <v>12</v>
      </c>
      <c r="T63" t="s">
        <v>21</v>
      </c>
      <c r="U63" s="6">
        <v>11750</v>
      </c>
      <c r="V63" s="6">
        <f t="shared" si="9"/>
        <v>3.06</v>
      </c>
      <c r="X63" s="33">
        <v>12</v>
      </c>
      <c r="Y63" s="6">
        <v>0.41199999999999998</v>
      </c>
      <c r="Z63" s="6">
        <v>7.0000000000000001E-3</v>
      </c>
      <c r="AA63" s="6">
        <v>1397.9780000000001</v>
      </c>
      <c r="AB63" s="6">
        <v>2.5999999999999999E-2</v>
      </c>
      <c r="AC63" s="6">
        <v>3.0000000000000001E-3</v>
      </c>
    </row>
    <row r="64" spans="1:30" x14ac:dyDescent="0.35">
      <c r="A64" t="s">
        <v>48</v>
      </c>
      <c r="B64" s="3">
        <v>13</v>
      </c>
      <c r="C64" s="6">
        <v>0</v>
      </c>
      <c r="D64" s="6">
        <v>1</v>
      </c>
      <c r="E64" s="6">
        <v>0</v>
      </c>
      <c r="G64" s="3">
        <v>13</v>
      </c>
      <c r="H64" s="6">
        <v>1848</v>
      </c>
      <c r="J64" s="33">
        <v>13</v>
      </c>
      <c r="K64" s="6">
        <v>1848</v>
      </c>
      <c r="M64" s="3">
        <v>13</v>
      </c>
      <c r="N64" s="6">
        <v>277</v>
      </c>
      <c r="P64" s="33">
        <v>13</v>
      </c>
      <c r="Q64" s="8">
        <f t="shared" si="8"/>
        <v>26.289359999999999</v>
      </c>
      <c r="S64" s="33">
        <v>13</v>
      </c>
      <c r="T64" t="s">
        <v>23</v>
      </c>
      <c r="U64" s="6">
        <v>12171</v>
      </c>
      <c r="V64" s="6">
        <f t="shared" si="9"/>
        <v>2.16</v>
      </c>
      <c r="X64" s="33">
        <v>13</v>
      </c>
      <c r="Y64" s="6">
        <v>2.74</v>
      </c>
      <c r="Z64" s="6">
        <v>0.53300000000000003</v>
      </c>
      <c r="AA64" s="6">
        <v>2551.596</v>
      </c>
      <c r="AB64" s="6">
        <v>0.27400000000000002</v>
      </c>
      <c r="AC64" s="6">
        <v>0.04</v>
      </c>
    </row>
    <row r="65" spans="1:36" x14ac:dyDescent="0.35">
      <c r="A65" t="s">
        <v>70</v>
      </c>
      <c r="B65" s="3">
        <v>14</v>
      </c>
      <c r="C65" s="6">
        <v>0</v>
      </c>
      <c r="D65" s="6">
        <v>1</v>
      </c>
      <c r="E65" s="6">
        <v>0</v>
      </c>
      <c r="G65" s="3">
        <v>14</v>
      </c>
      <c r="H65" s="6">
        <v>656.1</v>
      </c>
      <c r="J65" s="33">
        <v>14</v>
      </c>
      <c r="K65" s="6">
        <v>656.1</v>
      </c>
      <c r="M65" s="3">
        <v>14</v>
      </c>
      <c r="N65" s="6">
        <v>98</v>
      </c>
      <c r="P65" s="33">
        <v>14</v>
      </c>
      <c r="Q65" s="8">
        <f t="shared" si="8"/>
        <v>34.819740000000003</v>
      </c>
      <c r="S65" s="33">
        <v>14</v>
      </c>
      <c r="T65" t="s">
        <v>21</v>
      </c>
      <c r="U65" s="6">
        <v>11379</v>
      </c>
      <c r="V65" s="6">
        <f t="shared" si="9"/>
        <v>3.06</v>
      </c>
      <c r="X65" s="33">
        <v>14</v>
      </c>
      <c r="Y65" s="6">
        <v>0.38900000000000001</v>
      </c>
      <c r="Z65" s="6">
        <v>7.0000000000000001E-3</v>
      </c>
      <c r="AA65" s="6">
        <v>1352.424</v>
      </c>
      <c r="AB65" s="6">
        <v>2.5999999999999999E-2</v>
      </c>
      <c r="AC65" s="6">
        <v>3.0000000000000001E-3</v>
      </c>
    </row>
    <row r="66" spans="1:36" x14ac:dyDescent="0.35">
      <c r="A66" t="s">
        <v>71</v>
      </c>
      <c r="B66" s="3">
        <v>15</v>
      </c>
      <c r="C66" s="6">
        <v>0</v>
      </c>
      <c r="D66" s="6">
        <v>0</v>
      </c>
      <c r="E66" s="6">
        <v>1</v>
      </c>
      <c r="G66" s="3">
        <v>15</v>
      </c>
      <c r="H66" s="6">
        <v>50.3</v>
      </c>
      <c r="J66" s="33">
        <v>15</v>
      </c>
      <c r="K66" s="6">
        <v>50.3</v>
      </c>
      <c r="M66" s="3">
        <v>15</v>
      </c>
      <c r="N66" s="6">
        <v>8</v>
      </c>
      <c r="P66" s="33">
        <v>15</v>
      </c>
      <c r="Q66" s="8">
        <f t="shared" si="8"/>
        <v>37.647179999999999</v>
      </c>
      <c r="S66" s="33">
        <v>15</v>
      </c>
      <c r="T66" t="s">
        <v>21</v>
      </c>
      <c r="U66" s="6">
        <v>12303</v>
      </c>
      <c r="V66" s="6">
        <f t="shared" si="9"/>
        <v>3.06</v>
      </c>
      <c r="X66" s="33">
        <v>15</v>
      </c>
      <c r="Y66" s="6">
        <v>3.8889999999999998</v>
      </c>
      <c r="Z66" s="6">
        <v>3.9E-2</v>
      </c>
      <c r="AA66" s="6">
        <v>1436.3489999999999</v>
      </c>
      <c r="AB66" s="6">
        <v>2.7E-2</v>
      </c>
      <c r="AC66" s="6">
        <v>3.0000000000000001E-3</v>
      </c>
    </row>
    <row r="67" spans="1:36" x14ac:dyDescent="0.35">
      <c r="A67" t="s">
        <v>72</v>
      </c>
      <c r="B67" s="3">
        <v>16</v>
      </c>
      <c r="C67" s="6">
        <v>0</v>
      </c>
      <c r="D67" s="6">
        <v>0</v>
      </c>
      <c r="E67" s="6">
        <v>1</v>
      </c>
      <c r="G67" s="3">
        <v>16</v>
      </c>
      <c r="H67" s="6">
        <v>67</v>
      </c>
      <c r="J67" s="33">
        <v>16</v>
      </c>
      <c r="K67" s="6">
        <v>67</v>
      </c>
      <c r="M67" s="3">
        <v>16</v>
      </c>
      <c r="N67" s="6">
        <v>10</v>
      </c>
      <c r="P67" s="33">
        <v>16</v>
      </c>
      <c r="Q67" s="8">
        <f t="shared" si="8"/>
        <v>25.404119999999999</v>
      </c>
      <c r="S67" s="33">
        <v>16</v>
      </c>
      <c r="T67" t="s">
        <v>21</v>
      </c>
      <c r="U67" s="6">
        <v>8302</v>
      </c>
      <c r="V67" s="6">
        <f t="shared" si="9"/>
        <v>3.06</v>
      </c>
      <c r="X67" s="33">
        <v>16</v>
      </c>
      <c r="Y67" s="6">
        <v>0.35699999999999998</v>
      </c>
      <c r="Z67" s="6">
        <v>5.0000000000000001E-3</v>
      </c>
      <c r="AA67" s="6">
        <v>986.73699999999997</v>
      </c>
      <c r="AB67" s="6">
        <v>1.7000000000000001E-2</v>
      </c>
      <c r="AC67" s="6">
        <v>2E-3</v>
      </c>
    </row>
    <row r="68" spans="1:36" x14ac:dyDescent="0.35">
      <c r="A68" t="s">
        <v>73</v>
      </c>
      <c r="B68" s="3">
        <v>17</v>
      </c>
      <c r="C68" s="6">
        <v>0</v>
      </c>
      <c r="D68" s="6">
        <v>0</v>
      </c>
      <c r="E68" s="6">
        <v>1</v>
      </c>
      <c r="G68" s="3">
        <v>17</v>
      </c>
      <c r="H68" s="6">
        <v>257</v>
      </c>
      <c r="J68" s="33">
        <v>17</v>
      </c>
      <c r="K68" s="6">
        <v>257</v>
      </c>
      <c r="M68" s="3">
        <v>17</v>
      </c>
      <c r="N68" s="6">
        <v>39</v>
      </c>
      <c r="P68" s="33">
        <v>17</v>
      </c>
      <c r="Q68" s="8">
        <f t="shared" si="8"/>
        <v>23.453280000000003</v>
      </c>
      <c r="S68" s="33">
        <v>17</v>
      </c>
      <c r="T68" t="s">
        <v>23</v>
      </c>
      <c r="U68" s="6">
        <v>10858</v>
      </c>
      <c r="V68" s="6">
        <f t="shared" si="9"/>
        <v>2.16</v>
      </c>
      <c r="X68" s="33">
        <v>17</v>
      </c>
      <c r="Y68" s="6">
        <v>3.786</v>
      </c>
      <c r="Z68" s="6">
        <v>1.365</v>
      </c>
      <c r="AA68" s="6">
        <v>2277.605</v>
      </c>
      <c r="AB68" s="6">
        <v>0.249</v>
      </c>
      <c r="AC68" s="6">
        <v>3.5999999999999997E-2</v>
      </c>
    </row>
    <row r="69" spans="1:36" ht="14.5" customHeight="1" x14ac:dyDescent="0.35">
      <c r="A69" t="s">
        <v>74</v>
      </c>
      <c r="B69" s="3">
        <v>18</v>
      </c>
      <c r="C69" s="6">
        <v>0</v>
      </c>
      <c r="D69" s="6">
        <v>0</v>
      </c>
      <c r="E69" s="6">
        <v>1</v>
      </c>
      <c r="G69" s="3">
        <v>18</v>
      </c>
      <c r="H69" s="6">
        <v>2269.6</v>
      </c>
      <c r="J69" s="33">
        <v>18</v>
      </c>
      <c r="K69" s="6">
        <v>2269.6</v>
      </c>
      <c r="M69" s="3">
        <v>18</v>
      </c>
      <c r="N69" s="6">
        <v>340</v>
      </c>
      <c r="P69" s="33">
        <v>18</v>
      </c>
      <c r="Q69" s="8">
        <f t="shared" si="8"/>
        <v>23.647680000000001</v>
      </c>
      <c r="S69" s="33">
        <v>18</v>
      </c>
      <c r="T69" t="s">
        <v>23</v>
      </c>
      <c r="U69" s="6">
        <v>10948</v>
      </c>
      <c r="V69" s="6">
        <f t="shared" si="9"/>
        <v>2.16</v>
      </c>
      <c r="X69" s="33">
        <v>18</v>
      </c>
      <c r="Y69" s="6">
        <v>1.2689999999999999</v>
      </c>
      <c r="Z69" s="6">
        <v>0.40300000000000002</v>
      </c>
      <c r="AA69" s="6">
        <v>2246.4659999999999</v>
      </c>
      <c r="AB69" s="6">
        <v>0.223</v>
      </c>
      <c r="AC69" s="6">
        <v>3.2000000000000001E-2</v>
      </c>
      <c r="AF69" s="37" t="s">
        <v>76</v>
      </c>
      <c r="AG69" s="39" t="s">
        <v>77</v>
      </c>
      <c r="AH69" s="39"/>
      <c r="AI69" s="39" t="s">
        <v>78</v>
      </c>
      <c r="AJ69" s="48"/>
    </row>
    <row r="70" spans="1:36" x14ac:dyDescent="0.35">
      <c r="A70" t="s">
        <v>75</v>
      </c>
      <c r="B70" s="3">
        <v>19</v>
      </c>
      <c r="C70" s="6">
        <v>0</v>
      </c>
      <c r="D70" s="6">
        <v>0</v>
      </c>
      <c r="E70" s="6">
        <v>1</v>
      </c>
      <c r="G70" s="3">
        <v>19</v>
      </c>
      <c r="H70" s="6">
        <v>27</v>
      </c>
      <c r="J70" s="33">
        <v>19</v>
      </c>
      <c r="K70" s="6">
        <v>27</v>
      </c>
      <c r="M70" s="3">
        <v>19</v>
      </c>
      <c r="N70" s="6">
        <v>4</v>
      </c>
      <c r="P70" s="33">
        <v>19</v>
      </c>
      <c r="Q70" s="8">
        <f t="shared" si="8"/>
        <v>223.99503999999999</v>
      </c>
      <c r="S70" s="33">
        <v>19</v>
      </c>
      <c r="T70" t="s">
        <v>24</v>
      </c>
      <c r="U70" s="6">
        <v>17834</v>
      </c>
      <c r="V70" s="6">
        <f t="shared" si="9"/>
        <v>12.56</v>
      </c>
      <c r="X70" s="33">
        <v>19</v>
      </c>
      <c r="Y70" s="6">
        <v>15.976000000000001</v>
      </c>
      <c r="Z70" s="6">
        <v>9.0060000000000002</v>
      </c>
      <c r="AA70" s="6">
        <v>2912.8049999999998</v>
      </c>
      <c r="AB70" s="6">
        <v>0.11799999999999999</v>
      </c>
      <c r="AC70" s="6">
        <v>2.4E-2</v>
      </c>
      <c r="AF70" s="38"/>
      <c r="AG70" s="40"/>
      <c r="AH70" s="40"/>
      <c r="AI70" s="40"/>
      <c r="AJ70" s="49"/>
    </row>
    <row r="71" spans="1:36" x14ac:dyDescent="0.35">
      <c r="A71" t="s">
        <v>69</v>
      </c>
      <c r="B71" s="3">
        <v>20</v>
      </c>
      <c r="C71" s="6">
        <v>0</v>
      </c>
      <c r="D71" s="6">
        <v>0</v>
      </c>
      <c r="E71" s="6">
        <v>1</v>
      </c>
      <c r="G71" s="3">
        <v>20</v>
      </c>
      <c r="H71" s="6">
        <v>398.3</v>
      </c>
      <c r="J71" s="33">
        <v>20</v>
      </c>
      <c r="K71" s="6">
        <v>398.3</v>
      </c>
      <c r="M71" s="3">
        <v>20</v>
      </c>
      <c r="N71" s="6">
        <v>60</v>
      </c>
      <c r="P71" s="33">
        <v>20</v>
      </c>
      <c r="Q71" s="8">
        <f t="shared" si="8"/>
        <v>36.931139999999999</v>
      </c>
      <c r="S71" s="33">
        <v>20</v>
      </c>
      <c r="T71" t="s">
        <v>21</v>
      </c>
      <c r="U71" s="6">
        <v>12069</v>
      </c>
      <c r="V71" s="6">
        <f t="shared" si="9"/>
        <v>3.06</v>
      </c>
      <c r="X71" s="33">
        <v>20</v>
      </c>
      <c r="Y71" s="6">
        <v>2.1019999999999999</v>
      </c>
      <c r="Z71" s="6">
        <v>7.0000000000000001E-3</v>
      </c>
      <c r="AA71" s="6">
        <v>1434.461</v>
      </c>
      <c r="AB71" s="6">
        <v>2.7E-2</v>
      </c>
      <c r="AC71" s="6">
        <v>3.0000000000000001E-3</v>
      </c>
      <c r="AE71" t="s">
        <v>10</v>
      </c>
    </row>
    <row r="72" spans="1:36" x14ac:dyDescent="0.35">
      <c r="A72" t="s">
        <v>36</v>
      </c>
      <c r="B72" s="11">
        <v>21</v>
      </c>
      <c r="C72" s="6">
        <v>0</v>
      </c>
      <c r="D72" s="6">
        <v>1</v>
      </c>
      <c r="E72" s="6">
        <v>0</v>
      </c>
      <c r="G72" s="11">
        <v>21</v>
      </c>
      <c r="H72" s="6">
        <f>$G$4*AI72</f>
        <v>28.1</v>
      </c>
      <c r="J72" s="33">
        <v>21</v>
      </c>
      <c r="K72" s="6">
        <f>$G$4*AL72</f>
        <v>0</v>
      </c>
      <c r="M72" s="11">
        <v>21</v>
      </c>
      <c r="N72" s="6">
        <v>0</v>
      </c>
      <c r="P72" s="33">
        <v>21</v>
      </c>
      <c r="Q72" s="8">
        <f t="shared" si="8"/>
        <v>0</v>
      </c>
      <c r="S72" s="33">
        <v>21</v>
      </c>
      <c r="T72" t="s">
        <v>37</v>
      </c>
      <c r="U72" s="6">
        <v>0</v>
      </c>
      <c r="V72" s="6">
        <v>0</v>
      </c>
      <c r="X72" s="33">
        <v>21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E72" s="17">
        <v>21</v>
      </c>
      <c r="AF72" s="18">
        <v>0.29299999999999998</v>
      </c>
      <c r="AG72" s="41">
        <v>72154</v>
      </c>
      <c r="AH72" s="41"/>
      <c r="AI72" s="50">
        <v>28.1</v>
      </c>
      <c r="AJ72" s="51"/>
    </row>
    <row r="73" spans="1:36" x14ac:dyDescent="0.35">
      <c r="A73" t="s">
        <v>38</v>
      </c>
      <c r="B73" s="11">
        <v>22</v>
      </c>
      <c r="C73" s="6">
        <v>1</v>
      </c>
      <c r="D73" s="6">
        <v>0</v>
      </c>
      <c r="E73" s="6">
        <v>0</v>
      </c>
      <c r="G73" s="11">
        <v>22</v>
      </c>
      <c r="H73" s="6">
        <f t="shared" ref="H73:H91" si="10">$G$4*AI73</f>
        <v>25</v>
      </c>
      <c r="J73" s="33">
        <v>22</v>
      </c>
      <c r="K73" s="6">
        <f t="shared" ref="K73:K91" si="11">$G$4*AL73</f>
        <v>0</v>
      </c>
      <c r="M73" s="11">
        <v>22</v>
      </c>
      <c r="N73" s="6">
        <v>0</v>
      </c>
      <c r="P73" s="33">
        <v>22</v>
      </c>
      <c r="Q73" s="8">
        <f t="shared" si="8"/>
        <v>0</v>
      </c>
      <c r="S73" s="33">
        <v>22</v>
      </c>
      <c r="T73" t="s">
        <v>37</v>
      </c>
      <c r="U73" s="6">
        <v>0</v>
      </c>
      <c r="V73" s="6">
        <v>0</v>
      </c>
      <c r="X73" s="33">
        <v>22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E73" s="19">
        <v>22</v>
      </c>
      <c r="AF73" s="20">
        <v>0.31</v>
      </c>
      <c r="AG73" s="42">
        <v>67811</v>
      </c>
      <c r="AH73" s="42"/>
      <c r="AI73" s="43">
        <v>25</v>
      </c>
      <c r="AJ73" s="44"/>
    </row>
    <row r="74" spans="1:36" x14ac:dyDescent="0.35">
      <c r="A74" t="s">
        <v>39</v>
      </c>
      <c r="B74" s="11">
        <v>23</v>
      </c>
      <c r="C74" s="6">
        <v>1</v>
      </c>
      <c r="D74" s="6">
        <v>0</v>
      </c>
      <c r="E74" s="6">
        <v>0</v>
      </c>
      <c r="G74" s="11">
        <v>23</v>
      </c>
      <c r="H74" s="6">
        <f t="shared" si="10"/>
        <v>70</v>
      </c>
      <c r="J74" s="33">
        <v>23</v>
      </c>
      <c r="K74" s="6">
        <f t="shared" si="11"/>
        <v>0</v>
      </c>
      <c r="M74" s="11">
        <v>23</v>
      </c>
      <c r="N74" s="6">
        <v>0</v>
      </c>
      <c r="P74" s="33">
        <v>23</v>
      </c>
      <c r="Q74" s="8">
        <f t="shared" si="8"/>
        <v>0</v>
      </c>
      <c r="S74" s="33">
        <v>23</v>
      </c>
      <c r="T74" t="s">
        <v>37</v>
      </c>
      <c r="U74" s="6">
        <v>0</v>
      </c>
      <c r="V74" s="6">
        <v>0</v>
      </c>
      <c r="X74" s="33">
        <v>23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E74" s="19">
        <v>23</v>
      </c>
      <c r="AF74" s="20">
        <v>0.30599999999999999</v>
      </c>
      <c r="AG74" s="42">
        <v>187455</v>
      </c>
      <c r="AH74" s="42"/>
      <c r="AI74" s="43">
        <v>70</v>
      </c>
      <c r="AJ74" s="44"/>
    </row>
    <row r="75" spans="1:36" x14ac:dyDescent="0.35">
      <c r="A75" t="s">
        <v>40</v>
      </c>
      <c r="B75" s="11">
        <v>24</v>
      </c>
      <c r="C75" s="6">
        <v>0</v>
      </c>
      <c r="D75" s="6">
        <v>0</v>
      </c>
      <c r="E75" s="6">
        <v>1</v>
      </c>
      <c r="G75" s="11">
        <v>24</v>
      </c>
      <c r="H75" s="6">
        <f t="shared" si="10"/>
        <v>30.6</v>
      </c>
      <c r="J75" s="33">
        <v>24</v>
      </c>
      <c r="K75" s="6">
        <f t="shared" si="11"/>
        <v>0</v>
      </c>
      <c r="M75" s="11">
        <v>24</v>
      </c>
      <c r="N75" s="6">
        <v>0</v>
      </c>
      <c r="P75" s="33">
        <v>24</v>
      </c>
      <c r="Q75" s="8">
        <f t="shared" si="8"/>
        <v>0</v>
      </c>
      <c r="S75" s="33">
        <v>24</v>
      </c>
      <c r="T75" t="s">
        <v>37</v>
      </c>
      <c r="U75" s="6">
        <v>0</v>
      </c>
      <c r="V75" s="6">
        <v>0</v>
      </c>
      <c r="X75" s="33">
        <v>24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E75" s="19">
        <v>24</v>
      </c>
      <c r="AF75" s="20">
        <v>0.23599999999999999</v>
      </c>
      <c r="AG75" s="42">
        <v>63266</v>
      </c>
      <c r="AH75" s="42"/>
      <c r="AI75" s="43">
        <v>30.6</v>
      </c>
      <c r="AJ75" s="44"/>
    </row>
    <row r="76" spans="1:36" x14ac:dyDescent="0.35">
      <c r="A76" t="s">
        <v>41</v>
      </c>
      <c r="B76" s="11">
        <v>25</v>
      </c>
      <c r="C76" s="6">
        <v>0</v>
      </c>
      <c r="D76" s="6">
        <v>1</v>
      </c>
      <c r="E76" s="6">
        <v>0</v>
      </c>
      <c r="G76" s="11">
        <v>25</v>
      </c>
      <c r="H76" s="6">
        <f t="shared" si="10"/>
        <v>10</v>
      </c>
      <c r="J76" s="33">
        <v>25</v>
      </c>
      <c r="K76" s="6">
        <f t="shared" si="11"/>
        <v>0</v>
      </c>
      <c r="M76" s="11">
        <v>25</v>
      </c>
      <c r="N76" s="6">
        <v>0</v>
      </c>
      <c r="P76" s="33">
        <v>25</v>
      </c>
      <c r="Q76" s="8">
        <f t="shared" si="8"/>
        <v>0</v>
      </c>
      <c r="S76" s="33">
        <v>25</v>
      </c>
      <c r="T76" t="s">
        <v>37</v>
      </c>
      <c r="U76" s="6">
        <v>0</v>
      </c>
      <c r="V76" s="6">
        <v>0</v>
      </c>
      <c r="X76" s="33">
        <v>25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E76" s="19">
        <v>25</v>
      </c>
      <c r="AF76" s="20">
        <v>0.30299999999999999</v>
      </c>
      <c r="AG76" s="42">
        <v>26553</v>
      </c>
      <c r="AH76" s="42"/>
      <c r="AI76" s="43">
        <v>10</v>
      </c>
      <c r="AJ76" s="44"/>
    </row>
    <row r="77" spans="1:36" x14ac:dyDescent="0.35">
      <c r="A77" t="s">
        <v>42</v>
      </c>
      <c r="B77" s="11">
        <v>26</v>
      </c>
      <c r="C77" s="6">
        <v>0</v>
      </c>
      <c r="D77" s="6">
        <v>1</v>
      </c>
      <c r="E77" s="6">
        <v>0</v>
      </c>
      <c r="G77" s="11">
        <v>26</v>
      </c>
      <c r="H77" s="6">
        <f t="shared" si="10"/>
        <v>10</v>
      </c>
      <c r="J77" s="33">
        <v>26</v>
      </c>
      <c r="K77" s="6">
        <f t="shared" si="11"/>
        <v>0</v>
      </c>
      <c r="M77" s="11">
        <v>26</v>
      </c>
      <c r="N77" s="6">
        <v>0</v>
      </c>
      <c r="P77" s="33">
        <v>26</v>
      </c>
      <c r="Q77" s="8">
        <f t="shared" si="8"/>
        <v>0</v>
      </c>
      <c r="S77" s="33">
        <v>26</v>
      </c>
      <c r="T77" t="s">
        <v>37</v>
      </c>
      <c r="U77" s="6">
        <v>0</v>
      </c>
      <c r="V77" s="6">
        <v>0</v>
      </c>
      <c r="X77" s="33">
        <v>26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E77" s="19">
        <v>26</v>
      </c>
      <c r="AF77" s="20">
        <v>0.28499999999999998</v>
      </c>
      <c r="AG77" s="42">
        <v>24949</v>
      </c>
      <c r="AH77" s="42"/>
      <c r="AI77" s="43">
        <v>10</v>
      </c>
      <c r="AJ77" s="44"/>
    </row>
    <row r="78" spans="1:36" x14ac:dyDescent="0.35">
      <c r="A78" t="s">
        <v>43</v>
      </c>
      <c r="B78" s="11">
        <v>27</v>
      </c>
      <c r="C78" s="6">
        <v>0</v>
      </c>
      <c r="D78" s="6">
        <v>1</v>
      </c>
      <c r="E78" s="6">
        <v>0</v>
      </c>
      <c r="G78" s="11">
        <v>27</v>
      </c>
      <c r="H78" s="6">
        <f t="shared" si="10"/>
        <v>10</v>
      </c>
      <c r="J78" s="33">
        <v>27</v>
      </c>
      <c r="K78" s="6">
        <f t="shared" si="11"/>
        <v>0</v>
      </c>
      <c r="M78" s="11">
        <v>27</v>
      </c>
      <c r="N78" s="6">
        <v>0</v>
      </c>
      <c r="P78" s="33">
        <v>27</v>
      </c>
      <c r="Q78" s="8">
        <f t="shared" si="8"/>
        <v>0</v>
      </c>
      <c r="S78" s="33">
        <v>27</v>
      </c>
      <c r="T78" t="s">
        <v>37</v>
      </c>
      <c r="U78" s="6">
        <v>0</v>
      </c>
      <c r="V78" s="6">
        <v>0</v>
      </c>
      <c r="X78" s="33">
        <v>27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E78" s="19">
        <v>27</v>
      </c>
      <c r="AF78" s="20">
        <v>0.26100000000000001</v>
      </c>
      <c r="AG78" s="42">
        <v>22870</v>
      </c>
      <c r="AH78" s="42"/>
      <c r="AI78" s="43">
        <v>10</v>
      </c>
      <c r="AJ78" s="44"/>
    </row>
    <row r="79" spans="1:36" x14ac:dyDescent="0.35">
      <c r="A79" t="s">
        <v>44</v>
      </c>
      <c r="B79" s="11">
        <v>28</v>
      </c>
      <c r="C79" s="6">
        <v>0</v>
      </c>
      <c r="D79" s="6">
        <v>1</v>
      </c>
      <c r="E79" s="6">
        <v>0</v>
      </c>
      <c r="G79" s="11">
        <v>28</v>
      </c>
      <c r="H79" s="6">
        <f t="shared" si="10"/>
        <v>52.2</v>
      </c>
      <c r="J79" s="33">
        <v>28</v>
      </c>
      <c r="K79" s="6">
        <f t="shared" si="11"/>
        <v>0</v>
      </c>
      <c r="M79" s="11">
        <v>28</v>
      </c>
      <c r="N79" s="6">
        <v>0</v>
      </c>
      <c r="P79" s="33">
        <v>28</v>
      </c>
      <c r="Q79" s="8">
        <f t="shared" si="8"/>
        <v>0</v>
      </c>
      <c r="S79" s="33">
        <v>28</v>
      </c>
      <c r="T79" t="s">
        <v>37</v>
      </c>
      <c r="U79" s="6">
        <v>0</v>
      </c>
      <c r="V79" s="6">
        <v>0</v>
      </c>
      <c r="X79" s="33">
        <v>28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E79" s="19">
        <v>28</v>
      </c>
      <c r="AF79" s="20">
        <v>0.30599999999999999</v>
      </c>
      <c r="AG79" s="42">
        <v>139836</v>
      </c>
      <c r="AH79" s="42"/>
      <c r="AI79" s="43">
        <v>52.2</v>
      </c>
      <c r="AJ79" s="44"/>
    </row>
    <row r="80" spans="1:36" x14ac:dyDescent="0.35">
      <c r="A80" t="s">
        <v>45</v>
      </c>
      <c r="B80" s="11">
        <v>29</v>
      </c>
      <c r="C80" s="6">
        <v>0</v>
      </c>
      <c r="D80" s="6">
        <v>1</v>
      </c>
      <c r="E80" s="6">
        <v>0</v>
      </c>
      <c r="G80" s="11">
        <v>29</v>
      </c>
      <c r="H80" s="6">
        <f t="shared" si="10"/>
        <v>10</v>
      </c>
      <c r="J80" s="33">
        <v>29</v>
      </c>
      <c r="K80" s="6">
        <f t="shared" si="11"/>
        <v>0</v>
      </c>
      <c r="M80" s="11">
        <v>29</v>
      </c>
      <c r="N80" s="6">
        <v>0</v>
      </c>
      <c r="P80" s="33">
        <v>29</v>
      </c>
      <c r="Q80" s="8">
        <f t="shared" si="8"/>
        <v>0</v>
      </c>
      <c r="S80" s="33">
        <v>29</v>
      </c>
      <c r="T80" t="s">
        <v>37</v>
      </c>
      <c r="U80" s="6">
        <v>0</v>
      </c>
      <c r="V80" s="6">
        <v>0</v>
      </c>
      <c r="X80" s="33">
        <v>29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E80" s="19">
        <v>29</v>
      </c>
      <c r="AF80" s="20">
        <v>0.26800000000000002</v>
      </c>
      <c r="AG80" s="42">
        <v>23515</v>
      </c>
      <c r="AH80" s="42"/>
      <c r="AI80" s="43">
        <v>10</v>
      </c>
      <c r="AJ80" s="44"/>
    </row>
    <row r="81" spans="1:36" x14ac:dyDescent="0.35">
      <c r="A81" t="s">
        <v>46</v>
      </c>
      <c r="B81" s="11">
        <v>30</v>
      </c>
      <c r="C81" s="6">
        <v>0</v>
      </c>
      <c r="D81" s="6">
        <v>0</v>
      </c>
      <c r="E81" s="6">
        <v>1</v>
      </c>
      <c r="G81" s="11">
        <v>30</v>
      </c>
      <c r="H81" s="6">
        <f t="shared" si="10"/>
        <v>20.2</v>
      </c>
      <c r="J81" s="33">
        <v>30</v>
      </c>
      <c r="K81" s="6">
        <f t="shared" si="11"/>
        <v>0</v>
      </c>
      <c r="M81" s="11">
        <v>30</v>
      </c>
      <c r="N81" s="6">
        <v>0</v>
      </c>
      <c r="P81" s="33">
        <v>30</v>
      </c>
      <c r="Q81" s="8">
        <f t="shared" si="8"/>
        <v>0</v>
      </c>
      <c r="S81" s="33">
        <v>30</v>
      </c>
      <c r="T81" t="s">
        <v>37</v>
      </c>
      <c r="U81" s="6">
        <v>0</v>
      </c>
      <c r="V81" s="6">
        <v>0</v>
      </c>
      <c r="X81" s="33">
        <v>30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E81" s="19">
        <v>30</v>
      </c>
      <c r="AF81" s="20">
        <v>0.28000000000000003</v>
      </c>
      <c r="AG81" s="42">
        <v>49503</v>
      </c>
      <c r="AH81" s="42"/>
      <c r="AI81" s="43">
        <v>20.2</v>
      </c>
      <c r="AJ81" s="44"/>
    </row>
    <row r="82" spans="1:36" x14ac:dyDescent="0.35">
      <c r="A82" t="s">
        <v>47</v>
      </c>
      <c r="B82" s="11">
        <v>31</v>
      </c>
      <c r="C82" s="6">
        <v>1</v>
      </c>
      <c r="D82" s="6">
        <v>0</v>
      </c>
      <c r="E82" s="6">
        <v>0</v>
      </c>
      <c r="G82" s="11">
        <v>31</v>
      </c>
      <c r="H82" s="6">
        <f t="shared" si="10"/>
        <v>70</v>
      </c>
      <c r="J82" s="33">
        <v>31</v>
      </c>
      <c r="K82" s="6">
        <f t="shared" si="11"/>
        <v>0</v>
      </c>
      <c r="M82" s="11">
        <v>31</v>
      </c>
      <c r="N82" s="6">
        <v>0</v>
      </c>
      <c r="P82" s="33">
        <v>31</v>
      </c>
      <c r="Q82" s="8">
        <f t="shared" si="8"/>
        <v>0</v>
      </c>
      <c r="S82" s="33">
        <v>31</v>
      </c>
      <c r="T82" t="s">
        <v>37</v>
      </c>
      <c r="U82" s="6">
        <v>0</v>
      </c>
      <c r="V82" s="6">
        <v>0</v>
      </c>
      <c r="X82" s="33">
        <v>31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E82" s="19">
        <v>31</v>
      </c>
      <c r="AF82" s="20">
        <v>0.307</v>
      </c>
      <c r="AG82" s="42">
        <v>188420</v>
      </c>
      <c r="AH82" s="42"/>
      <c r="AI82" s="43">
        <v>70</v>
      </c>
      <c r="AJ82" s="44"/>
    </row>
    <row r="83" spans="1:36" x14ac:dyDescent="0.35">
      <c r="A83" t="s">
        <v>48</v>
      </c>
      <c r="B83" s="11">
        <v>32</v>
      </c>
      <c r="C83" s="6">
        <v>0</v>
      </c>
      <c r="D83" s="6">
        <v>1</v>
      </c>
      <c r="E83" s="6">
        <v>0</v>
      </c>
      <c r="G83" s="11">
        <v>32</v>
      </c>
      <c r="H83" s="6">
        <f t="shared" si="10"/>
        <v>10.5</v>
      </c>
      <c r="J83" s="33">
        <v>32</v>
      </c>
      <c r="K83" s="6">
        <f t="shared" si="11"/>
        <v>0</v>
      </c>
      <c r="M83" s="11">
        <v>32</v>
      </c>
      <c r="N83" s="6">
        <v>0</v>
      </c>
      <c r="P83" s="33">
        <v>32</v>
      </c>
      <c r="Q83" s="8">
        <f t="shared" si="8"/>
        <v>0</v>
      </c>
      <c r="S83" s="33">
        <v>32</v>
      </c>
      <c r="T83" t="s">
        <v>37</v>
      </c>
      <c r="U83" s="6">
        <v>0</v>
      </c>
      <c r="V83" s="6">
        <v>0</v>
      </c>
      <c r="X83" s="33">
        <v>32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E83" s="19">
        <v>32</v>
      </c>
      <c r="AF83" s="20">
        <v>0.28899999999999998</v>
      </c>
      <c r="AG83" s="42">
        <v>26573</v>
      </c>
      <c r="AH83" s="42"/>
      <c r="AI83" s="43">
        <v>10.5</v>
      </c>
      <c r="AJ83" s="44"/>
    </row>
    <row r="84" spans="1:36" x14ac:dyDescent="0.35">
      <c r="A84" t="s">
        <v>49</v>
      </c>
      <c r="B84" s="11">
        <v>33</v>
      </c>
      <c r="C84" s="6">
        <v>0</v>
      </c>
      <c r="D84" s="6">
        <v>1</v>
      </c>
      <c r="E84" s="6">
        <v>0</v>
      </c>
      <c r="G84" s="11">
        <v>33</v>
      </c>
      <c r="H84" s="6">
        <f t="shared" si="10"/>
        <v>10</v>
      </c>
      <c r="J84" s="33">
        <v>33</v>
      </c>
      <c r="K84" s="6">
        <f t="shared" si="11"/>
        <v>0</v>
      </c>
      <c r="M84" s="11">
        <v>33</v>
      </c>
      <c r="N84" s="6">
        <v>0</v>
      </c>
      <c r="P84" s="33">
        <v>33</v>
      </c>
      <c r="Q84" s="8">
        <f t="shared" si="8"/>
        <v>0</v>
      </c>
      <c r="S84" s="33">
        <v>33</v>
      </c>
      <c r="T84" t="s">
        <v>37</v>
      </c>
      <c r="U84" s="6">
        <v>0</v>
      </c>
      <c r="V84" s="6">
        <v>0</v>
      </c>
      <c r="X84" s="33">
        <v>33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E84" s="19">
        <v>33</v>
      </c>
      <c r="AF84" s="20">
        <v>0.28799999999999998</v>
      </c>
      <c r="AG84" s="42">
        <v>25253</v>
      </c>
      <c r="AH84" s="42"/>
      <c r="AI84" s="43">
        <v>10</v>
      </c>
      <c r="AJ84" s="44"/>
    </row>
    <row r="85" spans="1:36" x14ac:dyDescent="0.35">
      <c r="A85" t="s">
        <v>50</v>
      </c>
      <c r="B85" s="11">
        <v>34</v>
      </c>
      <c r="C85" s="6">
        <v>1</v>
      </c>
      <c r="D85" s="6">
        <v>0</v>
      </c>
      <c r="E85" s="6">
        <v>0</v>
      </c>
      <c r="G85" s="11">
        <v>34</v>
      </c>
      <c r="H85" s="6">
        <f t="shared" si="10"/>
        <v>10</v>
      </c>
      <c r="J85" s="33">
        <v>34</v>
      </c>
      <c r="K85" s="6">
        <f t="shared" si="11"/>
        <v>0</v>
      </c>
      <c r="M85" s="11">
        <v>34</v>
      </c>
      <c r="N85" s="6">
        <v>0</v>
      </c>
      <c r="P85" s="33">
        <v>34</v>
      </c>
      <c r="Q85" s="8">
        <f t="shared" si="8"/>
        <v>0</v>
      </c>
      <c r="S85" s="33">
        <v>34</v>
      </c>
      <c r="T85" t="s">
        <v>37</v>
      </c>
      <c r="U85" s="6">
        <v>0</v>
      </c>
      <c r="V85" s="6">
        <v>0</v>
      </c>
      <c r="X85" s="33">
        <v>34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E85" s="19">
        <v>34</v>
      </c>
      <c r="AF85" s="20">
        <v>0.20100000000000001</v>
      </c>
      <c r="AG85" s="42">
        <v>17610</v>
      </c>
      <c r="AH85" s="42"/>
      <c r="AI85" s="43">
        <v>10</v>
      </c>
      <c r="AJ85" s="44"/>
    </row>
    <row r="86" spans="1:36" x14ac:dyDescent="0.35">
      <c r="A86" t="s">
        <v>51</v>
      </c>
      <c r="B86" s="11">
        <v>35</v>
      </c>
      <c r="C86" s="6">
        <v>1</v>
      </c>
      <c r="D86" s="6">
        <v>0</v>
      </c>
      <c r="E86" s="6">
        <v>0</v>
      </c>
      <c r="G86" s="11">
        <v>35</v>
      </c>
      <c r="H86" s="6">
        <f t="shared" si="10"/>
        <v>10</v>
      </c>
      <c r="J86" s="33">
        <v>35</v>
      </c>
      <c r="K86" s="6">
        <f t="shared" si="11"/>
        <v>0</v>
      </c>
      <c r="M86" s="11">
        <v>35</v>
      </c>
      <c r="N86" s="6">
        <v>0</v>
      </c>
      <c r="P86" s="33">
        <v>35</v>
      </c>
      <c r="Q86" s="8">
        <f t="shared" si="8"/>
        <v>0</v>
      </c>
      <c r="S86" s="33">
        <v>35</v>
      </c>
      <c r="T86" t="s">
        <v>37</v>
      </c>
      <c r="U86" s="6">
        <v>0</v>
      </c>
      <c r="V86" s="6">
        <v>0</v>
      </c>
      <c r="X86" s="33">
        <v>35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E86" s="19">
        <v>35</v>
      </c>
      <c r="AF86" s="20">
        <v>0.221</v>
      </c>
      <c r="AG86" s="42">
        <v>19372</v>
      </c>
      <c r="AH86" s="42"/>
      <c r="AI86" s="43">
        <v>10</v>
      </c>
      <c r="AJ86" s="44"/>
    </row>
    <row r="87" spans="1:36" x14ac:dyDescent="0.35">
      <c r="A87" t="s">
        <v>52</v>
      </c>
      <c r="B87" s="11">
        <v>36</v>
      </c>
      <c r="C87" s="6">
        <v>1</v>
      </c>
      <c r="D87" s="6">
        <v>0</v>
      </c>
      <c r="E87" s="6">
        <v>0</v>
      </c>
      <c r="G87" s="11">
        <v>36</v>
      </c>
      <c r="H87" s="6">
        <f t="shared" si="10"/>
        <v>10</v>
      </c>
      <c r="J87" s="33">
        <v>36</v>
      </c>
      <c r="K87" s="6">
        <f t="shared" si="11"/>
        <v>0</v>
      </c>
      <c r="M87" s="11">
        <v>36</v>
      </c>
      <c r="N87" s="6">
        <v>0</v>
      </c>
      <c r="P87" s="33">
        <v>36</v>
      </c>
      <c r="Q87" s="8">
        <f t="shared" si="8"/>
        <v>0</v>
      </c>
      <c r="S87" s="33">
        <v>36</v>
      </c>
      <c r="T87" t="s">
        <v>37</v>
      </c>
      <c r="U87" s="6">
        <v>0</v>
      </c>
      <c r="V87" s="6">
        <v>0</v>
      </c>
      <c r="X87" s="33">
        <v>36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E87" s="19">
        <v>36</v>
      </c>
      <c r="AF87" s="20">
        <v>0.216</v>
      </c>
      <c r="AG87" s="42">
        <v>18939</v>
      </c>
      <c r="AH87" s="42"/>
      <c r="AI87" s="43">
        <v>10</v>
      </c>
      <c r="AJ87" s="44"/>
    </row>
    <row r="88" spans="1:36" x14ac:dyDescent="0.35">
      <c r="A88" t="s">
        <v>53</v>
      </c>
      <c r="B88" s="11">
        <v>37</v>
      </c>
      <c r="C88" s="6">
        <v>1</v>
      </c>
      <c r="D88" s="6">
        <v>0</v>
      </c>
      <c r="E88" s="6">
        <v>0</v>
      </c>
      <c r="G88" s="11">
        <v>37</v>
      </c>
      <c r="H88" s="6">
        <f t="shared" si="10"/>
        <v>10.1</v>
      </c>
      <c r="J88" s="33">
        <v>37</v>
      </c>
      <c r="K88" s="6">
        <f t="shared" si="11"/>
        <v>0</v>
      </c>
      <c r="M88" s="11">
        <v>37</v>
      </c>
      <c r="N88" s="6">
        <v>0</v>
      </c>
      <c r="P88" s="33">
        <v>37</v>
      </c>
      <c r="Q88" s="8">
        <f t="shared" si="8"/>
        <v>0</v>
      </c>
      <c r="S88" s="33">
        <v>37</v>
      </c>
      <c r="T88" t="s">
        <v>37</v>
      </c>
      <c r="U88" s="6">
        <v>0</v>
      </c>
      <c r="V88" s="6">
        <v>0</v>
      </c>
      <c r="X88" s="33">
        <v>37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E88" s="19">
        <v>37</v>
      </c>
      <c r="AF88" s="20">
        <v>0.23</v>
      </c>
      <c r="AG88" s="42">
        <v>20382</v>
      </c>
      <c r="AH88" s="42"/>
      <c r="AI88" s="43">
        <v>10.1</v>
      </c>
      <c r="AJ88" s="44"/>
    </row>
    <row r="89" spans="1:36" x14ac:dyDescent="0.35">
      <c r="A89" t="s">
        <v>54</v>
      </c>
      <c r="B89" s="11">
        <v>38</v>
      </c>
      <c r="C89" s="6">
        <v>0</v>
      </c>
      <c r="D89" s="6">
        <v>0</v>
      </c>
      <c r="E89" s="6">
        <v>1</v>
      </c>
      <c r="G89" s="11">
        <v>38</v>
      </c>
      <c r="H89" s="6">
        <f t="shared" si="10"/>
        <v>10.1</v>
      </c>
      <c r="J89" s="33">
        <v>38</v>
      </c>
      <c r="K89" s="6">
        <f t="shared" si="11"/>
        <v>0</v>
      </c>
      <c r="M89" s="11">
        <v>38</v>
      </c>
      <c r="N89" s="6">
        <v>0</v>
      </c>
      <c r="P89" s="33">
        <v>38</v>
      </c>
      <c r="Q89" s="8">
        <f t="shared" si="8"/>
        <v>0</v>
      </c>
      <c r="S89" s="33">
        <v>38</v>
      </c>
      <c r="T89" t="s">
        <v>37</v>
      </c>
      <c r="U89" s="6">
        <v>0</v>
      </c>
      <c r="V89" s="6">
        <v>0</v>
      </c>
      <c r="X89" s="33">
        <v>38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E89" s="19">
        <v>38</v>
      </c>
      <c r="AF89" s="20">
        <v>0.22600000000000001</v>
      </c>
      <c r="AG89" s="42">
        <v>19968</v>
      </c>
      <c r="AH89" s="42"/>
      <c r="AI89" s="43">
        <v>10.1</v>
      </c>
      <c r="AJ89" s="44"/>
    </row>
    <row r="90" spans="1:36" x14ac:dyDescent="0.35">
      <c r="A90" t="s">
        <v>55</v>
      </c>
      <c r="B90" s="11">
        <v>39</v>
      </c>
      <c r="C90" s="6">
        <v>0</v>
      </c>
      <c r="D90" s="6">
        <v>1</v>
      </c>
      <c r="E90" s="6">
        <v>0</v>
      </c>
      <c r="G90" s="11">
        <v>39</v>
      </c>
      <c r="H90" s="6">
        <f t="shared" si="10"/>
        <v>10</v>
      </c>
      <c r="J90" s="33">
        <v>39</v>
      </c>
      <c r="K90" s="6">
        <f t="shared" si="11"/>
        <v>0</v>
      </c>
      <c r="M90" s="11">
        <v>39</v>
      </c>
      <c r="N90" s="6">
        <v>0</v>
      </c>
      <c r="P90" s="33">
        <v>39</v>
      </c>
      <c r="Q90" s="8">
        <f t="shared" si="8"/>
        <v>0</v>
      </c>
      <c r="S90" s="33">
        <v>39</v>
      </c>
      <c r="T90" t="s">
        <v>37</v>
      </c>
      <c r="U90" s="6">
        <v>0</v>
      </c>
      <c r="V90" s="6">
        <v>0</v>
      </c>
      <c r="X90" s="33">
        <v>39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E90" s="19">
        <v>39</v>
      </c>
      <c r="AF90" s="20">
        <v>0.26500000000000001</v>
      </c>
      <c r="AG90" s="42">
        <v>23240</v>
      </c>
      <c r="AH90" s="42"/>
      <c r="AI90" s="43">
        <v>10</v>
      </c>
      <c r="AJ90" s="44"/>
    </row>
    <row r="91" spans="1:36" x14ac:dyDescent="0.35">
      <c r="A91" t="s">
        <v>56</v>
      </c>
      <c r="B91" s="11">
        <v>40</v>
      </c>
      <c r="C91" s="6">
        <v>0</v>
      </c>
      <c r="D91" s="6">
        <v>1</v>
      </c>
      <c r="E91" s="6">
        <v>0</v>
      </c>
      <c r="G91" s="11">
        <v>40</v>
      </c>
      <c r="H91" s="6">
        <f t="shared" si="10"/>
        <v>12</v>
      </c>
      <c r="J91" s="33">
        <v>40</v>
      </c>
      <c r="K91" s="6">
        <f t="shared" si="11"/>
        <v>0</v>
      </c>
      <c r="M91" s="11">
        <v>40</v>
      </c>
      <c r="N91" s="6">
        <v>0</v>
      </c>
      <c r="P91" s="33">
        <v>40</v>
      </c>
      <c r="Q91" s="8">
        <f t="shared" si="8"/>
        <v>0</v>
      </c>
      <c r="S91" s="33">
        <v>40</v>
      </c>
      <c r="T91" t="s">
        <v>37</v>
      </c>
      <c r="U91" s="6">
        <v>0</v>
      </c>
      <c r="V91" s="6">
        <v>0</v>
      </c>
      <c r="X91" s="33">
        <v>40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E91" s="21">
        <v>40</v>
      </c>
      <c r="AF91" s="22">
        <v>0.254</v>
      </c>
      <c r="AG91" s="47">
        <v>26709</v>
      </c>
      <c r="AH91" s="47"/>
      <c r="AI91" s="45">
        <v>12</v>
      </c>
      <c r="AJ91" s="46"/>
    </row>
    <row r="92" spans="1:36" x14ac:dyDescent="0.35">
      <c r="A92" t="s">
        <v>83</v>
      </c>
      <c r="B92" s="23">
        <v>41</v>
      </c>
      <c r="C92" s="6">
        <v>0</v>
      </c>
      <c r="D92" s="6">
        <v>1</v>
      </c>
      <c r="E92" s="6">
        <v>0</v>
      </c>
      <c r="G92" s="23">
        <v>41</v>
      </c>
      <c r="H92" s="6">
        <v>10000</v>
      </c>
      <c r="J92" s="33">
        <v>41</v>
      </c>
      <c r="K92" s="6">
        <v>0</v>
      </c>
      <c r="M92" s="23">
        <v>41</v>
      </c>
      <c r="N92" s="6">
        <v>0</v>
      </c>
      <c r="P92" s="33">
        <v>41</v>
      </c>
      <c r="Q92" s="8">
        <f t="shared" si="8"/>
        <v>0</v>
      </c>
      <c r="S92" s="33">
        <v>41</v>
      </c>
      <c r="T92" t="s">
        <v>37</v>
      </c>
      <c r="U92" s="6">
        <v>0</v>
      </c>
      <c r="V92" s="6">
        <v>0</v>
      </c>
      <c r="X92" s="33">
        <v>41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</row>
    <row r="93" spans="1:36" x14ac:dyDescent="0.35">
      <c r="A93" t="s">
        <v>84</v>
      </c>
      <c r="B93" s="23">
        <v>42</v>
      </c>
      <c r="C93" s="6">
        <v>0</v>
      </c>
      <c r="D93" s="6">
        <v>0</v>
      </c>
      <c r="E93" s="6">
        <v>1</v>
      </c>
      <c r="G93" s="23">
        <v>42</v>
      </c>
      <c r="H93" s="6">
        <v>10000</v>
      </c>
      <c r="J93" s="33">
        <v>42</v>
      </c>
      <c r="K93" s="6">
        <v>10000</v>
      </c>
      <c r="M93" s="23">
        <v>42</v>
      </c>
      <c r="N93" s="6">
        <v>0</v>
      </c>
      <c r="P93" s="33">
        <v>42</v>
      </c>
      <c r="Q93" s="8">
        <f t="shared" si="8"/>
        <v>0</v>
      </c>
      <c r="S93" s="33">
        <v>42</v>
      </c>
      <c r="T93" t="s">
        <v>85</v>
      </c>
      <c r="U93" s="6">
        <v>0</v>
      </c>
      <c r="V93" s="6">
        <v>0</v>
      </c>
      <c r="X93" s="33">
        <v>42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</row>
    <row r="94" spans="1:36" x14ac:dyDescent="0.35">
      <c r="A94" t="s">
        <v>102</v>
      </c>
      <c r="B94" s="30">
        <v>43</v>
      </c>
      <c r="C94" s="6">
        <v>0</v>
      </c>
      <c r="D94" s="6">
        <v>1</v>
      </c>
      <c r="E94" s="6">
        <v>0</v>
      </c>
      <c r="G94" s="30">
        <v>43</v>
      </c>
      <c r="H94" s="6">
        <v>0</v>
      </c>
      <c r="J94" s="33">
        <v>43</v>
      </c>
      <c r="K94" s="6">
        <v>0</v>
      </c>
      <c r="M94" s="30">
        <v>43</v>
      </c>
      <c r="N94" s="6">
        <v>0</v>
      </c>
      <c r="P94" s="33">
        <v>43</v>
      </c>
      <c r="Q94" s="8">
        <f t="shared" si="8"/>
        <v>0</v>
      </c>
      <c r="S94" s="33">
        <v>43</v>
      </c>
      <c r="U94" s="6">
        <v>0</v>
      </c>
      <c r="V94" s="6">
        <v>0</v>
      </c>
      <c r="X94" s="33">
        <v>43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</row>
  </sheetData>
  <mergeCells count="73">
    <mergeCell ref="N9:P9"/>
    <mergeCell ref="S1:U1"/>
    <mergeCell ref="S2:U2"/>
    <mergeCell ref="S3:U3"/>
    <mergeCell ref="S6:U6"/>
    <mergeCell ref="S7:U7"/>
    <mergeCell ref="S4:U4"/>
    <mergeCell ref="S5:U5"/>
    <mergeCell ref="I1:K1"/>
    <mergeCell ref="I2:K2"/>
    <mergeCell ref="N1:P1"/>
    <mergeCell ref="N2:P2"/>
    <mergeCell ref="N3:P3"/>
    <mergeCell ref="E1:F1"/>
    <mergeCell ref="AI89:AJ89"/>
    <mergeCell ref="AI90:AJ90"/>
    <mergeCell ref="AI91:AJ91"/>
    <mergeCell ref="AI84:AJ84"/>
    <mergeCell ref="AI85:AJ85"/>
    <mergeCell ref="AI86:AJ86"/>
    <mergeCell ref="AI87:AJ87"/>
    <mergeCell ref="AI88:AJ88"/>
    <mergeCell ref="AG90:AH90"/>
    <mergeCell ref="AG91:AH91"/>
    <mergeCell ref="AI69:AJ70"/>
    <mergeCell ref="AI72:AJ72"/>
    <mergeCell ref="AI73:AJ73"/>
    <mergeCell ref="AI74:AJ74"/>
    <mergeCell ref="AI75:AJ75"/>
    <mergeCell ref="AI76:AJ76"/>
    <mergeCell ref="AI77:AJ77"/>
    <mergeCell ref="AI78:AJ78"/>
    <mergeCell ref="AI79:AJ79"/>
    <mergeCell ref="AI80:AJ80"/>
    <mergeCell ref="AI81:AJ81"/>
    <mergeCell ref="AI82:AJ82"/>
    <mergeCell ref="AI83:AJ83"/>
    <mergeCell ref="AG85:AH85"/>
    <mergeCell ref="AG86:AH86"/>
    <mergeCell ref="AG87:AH87"/>
    <mergeCell ref="AG88:AH88"/>
    <mergeCell ref="AG89:AH89"/>
    <mergeCell ref="AG80:AH80"/>
    <mergeCell ref="AG81:AH81"/>
    <mergeCell ref="AG82:AH82"/>
    <mergeCell ref="AG83:AH83"/>
    <mergeCell ref="AG84:AH84"/>
    <mergeCell ref="AG75:AH75"/>
    <mergeCell ref="AG76:AH76"/>
    <mergeCell ref="AG77:AH77"/>
    <mergeCell ref="AG78:AH78"/>
    <mergeCell ref="AG79:AH79"/>
    <mergeCell ref="AF69:AF70"/>
    <mergeCell ref="AG69:AH70"/>
    <mergeCell ref="AG72:AH72"/>
    <mergeCell ref="AG73:AH73"/>
    <mergeCell ref="AG74:AH74"/>
    <mergeCell ref="C11:E11"/>
    <mergeCell ref="C42:E42"/>
    <mergeCell ref="H42:J42"/>
    <mergeCell ref="C50:E50"/>
    <mergeCell ref="I11:K11"/>
    <mergeCell ref="N6:P6"/>
    <mergeCell ref="E5:F5"/>
    <mergeCell ref="S8:U8"/>
    <mergeCell ref="E6:F6"/>
    <mergeCell ref="E2:F2"/>
    <mergeCell ref="E3:F3"/>
    <mergeCell ref="E4:F4"/>
    <mergeCell ref="N4:P4"/>
    <mergeCell ref="N5:P5"/>
    <mergeCell ref="N7:P7"/>
    <mergeCell ref="N8:P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36</vt:i4>
      </vt:variant>
    </vt:vector>
  </HeadingPairs>
  <TitlesOfParts>
    <vt:vector size="37" baseType="lpstr">
      <vt:lpstr>Sheet2</vt:lpstr>
      <vt:lpstr>bat_eff</vt:lpstr>
      <vt:lpstr>BusDemandOff</vt:lpstr>
      <vt:lpstr>BusDemandPeak</vt:lpstr>
      <vt:lpstr>CAPEX_solar</vt:lpstr>
      <vt:lpstr>CAPEX_storage</vt:lpstr>
      <vt:lpstr>CAPEX_wind</vt:lpstr>
      <vt:lpstr>CH4_rate</vt:lpstr>
      <vt:lpstr>CO2_rate</vt:lpstr>
      <vt:lpstr>DiscRate</vt:lpstr>
      <vt:lpstr>EV_subsidy_cost</vt:lpstr>
      <vt:lpstr>LineCapacity</vt:lpstr>
      <vt:lpstr>LineFromBus</vt:lpstr>
      <vt:lpstr>LineReactance</vt:lpstr>
      <vt:lpstr>LineToBus</vt:lpstr>
      <vt:lpstr>MarginalC</vt:lpstr>
      <vt:lpstr>maxCO2</vt:lpstr>
      <vt:lpstr>MaxGenOff</vt:lpstr>
      <vt:lpstr>MaxGenPeak</vt:lpstr>
      <vt:lpstr>MinGen</vt:lpstr>
      <vt:lpstr>N2O_rate</vt:lpstr>
      <vt:lpstr>NOx_rate</vt:lpstr>
      <vt:lpstr>NumBuses</vt:lpstr>
      <vt:lpstr>NumLines</vt:lpstr>
      <vt:lpstr>NumUnits</vt:lpstr>
      <vt:lpstr>NumYears</vt:lpstr>
      <vt:lpstr>OffHours</vt:lpstr>
      <vt:lpstr>OPEX_solar</vt:lpstr>
      <vt:lpstr>OPEX_storage</vt:lpstr>
      <vt:lpstr>OPEX_wind</vt:lpstr>
      <vt:lpstr>PeakHours</vt:lpstr>
      <vt:lpstr>SO2_rate</vt:lpstr>
      <vt:lpstr>solar_cap_factor</vt:lpstr>
      <vt:lpstr>solar_inc</vt:lpstr>
      <vt:lpstr>UnitsByBus</vt:lpstr>
      <vt:lpstr>wind_cap_factor</vt:lpstr>
      <vt:lpstr>wind_inc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2020-04-29T21:17:51Z</dcterms:modified>
</cp:coreProperties>
</file>