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uppari\Documents\GitHub\ENV717A11\"/>
    </mc:Choice>
  </mc:AlternateContent>
  <bookViews>
    <workbookView xWindow="0" yWindow="0" windowWidth="15530" windowHeight="6180"/>
  </bookViews>
  <sheets>
    <sheet name="Sheet2" sheetId="2" r:id="rId1"/>
  </sheets>
  <definedNames>
    <definedName name="BusDemand">Sheet2!$C$14:$E$221</definedName>
    <definedName name="CAPEX_solar">Sheet2!$Q$1</definedName>
    <definedName name="CAPEX_wind">Sheet2!$Q$3</definedName>
    <definedName name="CH4_rate">Sheet2!$AH$24:$AH$66</definedName>
    <definedName name="CO2_rate">Sheet2!$AG$24:$AG$66</definedName>
    <definedName name="Demand">Sheet2!$C$14:$E$67</definedName>
    <definedName name="DiscRate">Sheet2!$G$1</definedName>
    <definedName name="EV_subsidy_cost">Sheet2!$V$1</definedName>
    <definedName name="LineCapacity">Sheet2!$Y$16:$Y$18</definedName>
    <definedName name="LineFromBus">Sheet2!$Q$16:$S$18</definedName>
    <definedName name="LineReactance">Sheet2!$V$16:$V$18</definedName>
    <definedName name="LineToBus">Sheet2!$L$16:$N$18</definedName>
    <definedName name="MarginalC">Sheet2!$W$24:$W$66</definedName>
    <definedName name="maxCO2">Sheet2!$L$2</definedName>
    <definedName name="MaxGen">Sheet2!$Q$24:$Q$66</definedName>
    <definedName name="MinGen">Sheet2!$T$24:$T$66</definedName>
    <definedName name="N2O_rate">Sheet2!$AI$24:$AI$66</definedName>
    <definedName name="NOx_rate">Sheet2!$AE$24:$AE$66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Periods">Sheet2!$B$6:$C$6</definedName>
    <definedName name="Seasons">Sheet2!$B$5:$C$5</definedName>
    <definedName name="SO2_rate">Sheet2!$AF$24:$AF$66</definedName>
    <definedName name="solar_cap_factor">Sheet2!$K$5</definedName>
    <definedName name="solar_inc">Sheet2!$Q$5</definedName>
    <definedName name="UnitsByBus">Sheet2!$L$24:$N$66</definedName>
    <definedName name="wind_cap_factor">Sheet2!$K$6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" i="2" l="1"/>
  <c r="A219" i="2" s="1"/>
  <c r="F219" i="2"/>
  <c r="C219" i="2" s="1"/>
  <c r="A220" i="2"/>
  <c r="B220" i="2"/>
  <c r="F220" i="2" s="1"/>
  <c r="B221" i="2"/>
  <c r="A221" i="2" s="1"/>
  <c r="C221" i="2"/>
  <c r="F221" i="2"/>
  <c r="D221" i="2" s="1"/>
  <c r="B210" i="2"/>
  <c r="A210" i="2" s="1"/>
  <c r="C210" i="2"/>
  <c r="D210" i="2"/>
  <c r="F210" i="2"/>
  <c r="E210" i="2" s="1"/>
  <c r="B211" i="2"/>
  <c r="A211" i="2" s="1"/>
  <c r="F211" i="2"/>
  <c r="C211" i="2" s="1"/>
  <c r="B212" i="2"/>
  <c r="A212" i="2" s="1"/>
  <c r="B213" i="2"/>
  <c r="A213" i="2" s="1"/>
  <c r="B214" i="2"/>
  <c r="A214" i="2" s="1"/>
  <c r="D214" i="2"/>
  <c r="F214" i="2"/>
  <c r="E214" i="2" s="1"/>
  <c r="B215" i="2"/>
  <c r="A215" i="2" s="1"/>
  <c r="F215" i="2"/>
  <c r="C215" i="2" s="1"/>
  <c r="B216" i="2"/>
  <c r="A216" i="2" s="1"/>
  <c r="B217" i="2"/>
  <c r="F217" i="2" s="1"/>
  <c r="B218" i="2"/>
  <c r="A218" i="2" s="1"/>
  <c r="D218" i="2"/>
  <c r="F218" i="2"/>
  <c r="C218" i="2" s="1"/>
  <c r="B201" i="2"/>
  <c r="A201" i="2" s="1"/>
  <c r="F201" i="2"/>
  <c r="C201" i="2" s="1"/>
  <c r="A202" i="2"/>
  <c r="B202" i="2"/>
  <c r="F202" i="2" s="1"/>
  <c r="B203" i="2"/>
  <c r="A203" i="2" s="1"/>
  <c r="F203" i="2"/>
  <c r="C203" i="2" s="1"/>
  <c r="B204" i="2"/>
  <c r="A204" i="2" s="1"/>
  <c r="C204" i="2"/>
  <c r="D204" i="2"/>
  <c r="F204" i="2"/>
  <c r="E204" i="2" s="1"/>
  <c r="B205" i="2"/>
  <c r="F205" i="2" s="1"/>
  <c r="B206" i="2"/>
  <c r="F206" i="2" s="1"/>
  <c r="B207" i="2"/>
  <c r="A207" i="2" s="1"/>
  <c r="F207" i="2"/>
  <c r="C207" i="2" s="1"/>
  <c r="B208" i="2"/>
  <c r="A208" i="2" s="1"/>
  <c r="C208" i="2"/>
  <c r="D208" i="2"/>
  <c r="F208" i="2"/>
  <c r="E208" i="2" s="1"/>
  <c r="B209" i="2"/>
  <c r="A209" i="2" s="1"/>
  <c r="B186" i="2"/>
  <c r="A186" i="2" s="1"/>
  <c r="B187" i="2"/>
  <c r="F187" i="2" s="1"/>
  <c r="A188" i="2"/>
  <c r="B188" i="2"/>
  <c r="F188" i="2"/>
  <c r="E188" i="2" s="1"/>
  <c r="B189" i="2"/>
  <c r="A189" i="2" s="1"/>
  <c r="C189" i="2"/>
  <c r="F189" i="2"/>
  <c r="D189" i="2" s="1"/>
  <c r="B190" i="2"/>
  <c r="A190" i="2" s="1"/>
  <c r="B191" i="2"/>
  <c r="F191" i="2" s="1"/>
  <c r="A192" i="2"/>
  <c r="B192" i="2"/>
  <c r="F192" i="2"/>
  <c r="E192" i="2" s="1"/>
  <c r="B193" i="2"/>
  <c r="A193" i="2" s="1"/>
  <c r="C193" i="2"/>
  <c r="F193" i="2"/>
  <c r="D193" i="2" s="1"/>
  <c r="B194" i="2"/>
  <c r="A194" i="2" s="1"/>
  <c r="B195" i="2"/>
  <c r="A195" i="2" s="1"/>
  <c r="A196" i="2"/>
  <c r="B196" i="2"/>
  <c r="F196" i="2"/>
  <c r="E196" i="2" s="1"/>
  <c r="B197" i="2"/>
  <c r="A197" i="2" s="1"/>
  <c r="C197" i="2"/>
  <c r="F197" i="2"/>
  <c r="D197" i="2" s="1"/>
  <c r="B198" i="2"/>
  <c r="A198" i="2" s="1"/>
  <c r="B199" i="2"/>
  <c r="A199" i="2" s="1"/>
  <c r="A200" i="2"/>
  <c r="B200" i="2"/>
  <c r="F200" i="2"/>
  <c r="E200" i="2" s="1"/>
  <c r="B173" i="2"/>
  <c r="F173" i="2" s="1"/>
  <c r="B174" i="2"/>
  <c r="F174" i="2" s="1"/>
  <c r="B175" i="2"/>
  <c r="A175" i="2" s="1"/>
  <c r="F175" i="2"/>
  <c r="E175" i="2" s="1"/>
  <c r="B176" i="2"/>
  <c r="A176" i="2" s="1"/>
  <c r="D176" i="2"/>
  <c r="F176" i="2"/>
  <c r="C176" i="2" s="1"/>
  <c r="B177" i="2"/>
  <c r="A177" i="2" s="1"/>
  <c r="B178" i="2"/>
  <c r="F178" i="2" s="1"/>
  <c r="B179" i="2"/>
  <c r="A179" i="2" s="1"/>
  <c r="F179" i="2"/>
  <c r="C179" i="2" s="1"/>
  <c r="B180" i="2"/>
  <c r="A180" i="2" s="1"/>
  <c r="F180" i="2"/>
  <c r="D180" i="2" s="1"/>
  <c r="B181" i="2"/>
  <c r="A181" i="2" s="1"/>
  <c r="B182" i="2"/>
  <c r="A182" i="2" s="1"/>
  <c r="B183" i="2"/>
  <c r="A183" i="2" s="1"/>
  <c r="F183" i="2"/>
  <c r="E183" i="2" s="1"/>
  <c r="B184" i="2"/>
  <c r="A184" i="2" s="1"/>
  <c r="F184" i="2"/>
  <c r="D184" i="2" s="1"/>
  <c r="B135" i="2"/>
  <c r="A135" i="2" s="1"/>
  <c r="B136" i="2"/>
  <c r="F136" i="2" s="1"/>
  <c r="B137" i="2"/>
  <c r="A137" i="2" s="1"/>
  <c r="C137" i="2"/>
  <c r="D137" i="2"/>
  <c r="F137" i="2"/>
  <c r="E137" i="2" s="1"/>
  <c r="B138" i="2"/>
  <c r="A138" i="2" s="1"/>
  <c r="F138" i="2"/>
  <c r="D138" i="2" s="1"/>
  <c r="B139" i="2"/>
  <c r="A139" i="2" s="1"/>
  <c r="B140" i="2"/>
  <c r="F140" i="2" s="1"/>
  <c r="B141" i="2"/>
  <c r="A141" i="2" s="1"/>
  <c r="D141" i="2"/>
  <c r="F141" i="2"/>
  <c r="E141" i="2" s="1"/>
  <c r="B142" i="2"/>
  <c r="A142" i="2" s="1"/>
  <c r="F142" i="2"/>
  <c r="D142" i="2" s="1"/>
  <c r="B143" i="2"/>
  <c r="A143" i="2" s="1"/>
  <c r="B144" i="2"/>
  <c r="A144" i="2" s="1"/>
  <c r="B145" i="2"/>
  <c r="A145" i="2" s="1"/>
  <c r="D145" i="2"/>
  <c r="F145" i="2"/>
  <c r="E145" i="2" s="1"/>
  <c r="B146" i="2"/>
  <c r="A146" i="2" s="1"/>
  <c r="F146" i="2"/>
  <c r="D146" i="2" s="1"/>
  <c r="B147" i="2"/>
  <c r="A147" i="2" s="1"/>
  <c r="B148" i="2"/>
  <c r="A148" i="2" s="1"/>
  <c r="B149" i="2"/>
  <c r="A149" i="2" s="1"/>
  <c r="C149" i="2"/>
  <c r="D149" i="2"/>
  <c r="F149" i="2"/>
  <c r="E149" i="2" s="1"/>
  <c r="B150" i="2"/>
  <c r="A150" i="2" s="1"/>
  <c r="F150" i="2"/>
  <c r="C150" i="2" s="1"/>
  <c r="B151" i="2"/>
  <c r="A151" i="2" s="1"/>
  <c r="B152" i="2"/>
  <c r="A152" i="2" s="1"/>
  <c r="B153" i="2"/>
  <c r="A153" i="2" s="1"/>
  <c r="D153" i="2"/>
  <c r="F153" i="2"/>
  <c r="E153" i="2" s="1"/>
  <c r="B154" i="2"/>
  <c r="A154" i="2" s="1"/>
  <c r="F154" i="2"/>
  <c r="D154" i="2" s="1"/>
  <c r="B155" i="2"/>
  <c r="A155" i="2" s="1"/>
  <c r="B156" i="2"/>
  <c r="A156" i="2" s="1"/>
  <c r="B157" i="2"/>
  <c r="A157" i="2" s="1"/>
  <c r="D157" i="2"/>
  <c r="F157" i="2"/>
  <c r="E157" i="2" s="1"/>
  <c r="B158" i="2"/>
  <c r="A158" i="2" s="1"/>
  <c r="F158" i="2"/>
  <c r="D158" i="2" s="1"/>
  <c r="B159" i="2"/>
  <c r="A159" i="2" s="1"/>
  <c r="B160" i="2"/>
  <c r="A160" i="2" s="1"/>
  <c r="B161" i="2"/>
  <c r="A161" i="2" s="1"/>
  <c r="D161" i="2"/>
  <c r="F161" i="2"/>
  <c r="E161" i="2" s="1"/>
  <c r="B162" i="2"/>
  <c r="A162" i="2" s="1"/>
  <c r="F162" i="2"/>
  <c r="D162" i="2" s="1"/>
  <c r="B163" i="2"/>
  <c r="A163" i="2" s="1"/>
  <c r="B164" i="2"/>
  <c r="A164" i="2" s="1"/>
  <c r="B165" i="2"/>
  <c r="A165" i="2" s="1"/>
  <c r="D165" i="2"/>
  <c r="F165" i="2"/>
  <c r="E165" i="2" s="1"/>
  <c r="B166" i="2"/>
  <c r="A166" i="2" s="1"/>
  <c r="F166" i="2"/>
  <c r="D166" i="2" s="1"/>
  <c r="B167" i="2"/>
  <c r="A167" i="2" s="1"/>
  <c r="B168" i="2"/>
  <c r="A168" i="2" s="1"/>
  <c r="B169" i="2"/>
  <c r="A169" i="2" s="1"/>
  <c r="D169" i="2"/>
  <c r="F169" i="2"/>
  <c r="E169" i="2" s="1"/>
  <c r="B170" i="2"/>
  <c r="A170" i="2" s="1"/>
  <c r="F170" i="2"/>
  <c r="E170" i="2" s="1"/>
  <c r="B171" i="2"/>
  <c r="A171" i="2" s="1"/>
  <c r="B172" i="2"/>
  <c r="A172" i="2" s="1"/>
  <c r="B68" i="2"/>
  <c r="A68" i="2" s="1"/>
  <c r="F68" i="2"/>
  <c r="C68" i="2" s="1"/>
  <c r="B69" i="2"/>
  <c r="F69" i="2" s="1"/>
  <c r="B70" i="2"/>
  <c r="F70" i="2" s="1"/>
  <c r="A71" i="2"/>
  <c r="B71" i="2"/>
  <c r="F71" i="2"/>
  <c r="D71" i="2" s="1"/>
  <c r="B72" i="2"/>
  <c r="A72" i="2" s="1"/>
  <c r="C72" i="2"/>
  <c r="F72" i="2"/>
  <c r="D72" i="2" s="1"/>
  <c r="B73" i="2"/>
  <c r="A73" i="2" s="1"/>
  <c r="B74" i="2"/>
  <c r="F74" i="2" s="1"/>
  <c r="A75" i="2"/>
  <c r="B75" i="2"/>
  <c r="F75" i="2"/>
  <c r="C75" i="2" s="1"/>
  <c r="B76" i="2"/>
  <c r="A76" i="2" s="1"/>
  <c r="C76" i="2"/>
  <c r="F76" i="2"/>
  <c r="D76" i="2" s="1"/>
  <c r="B77" i="2"/>
  <c r="A77" i="2" s="1"/>
  <c r="B78" i="2"/>
  <c r="A78" i="2" s="1"/>
  <c r="A79" i="2"/>
  <c r="B79" i="2"/>
  <c r="F79" i="2"/>
  <c r="C79" i="2" s="1"/>
  <c r="B80" i="2"/>
  <c r="A80" i="2" s="1"/>
  <c r="C80" i="2"/>
  <c r="F80" i="2"/>
  <c r="D80" i="2" s="1"/>
  <c r="B81" i="2"/>
  <c r="A81" i="2" s="1"/>
  <c r="B82" i="2"/>
  <c r="A82" i="2" s="1"/>
  <c r="A83" i="2"/>
  <c r="B83" i="2"/>
  <c r="F83" i="2"/>
  <c r="D83" i="2" s="1"/>
  <c r="B84" i="2"/>
  <c r="A84" i="2" s="1"/>
  <c r="C84" i="2"/>
  <c r="F84" i="2"/>
  <c r="D84" i="2" s="1"/>
  <c r="B85" i="2"/>
  <c r="A85" i="2" s="1"/>
  <c r="B86" i="2"/>
  <c r="A86" i="2" s="1"/>
  <c r="A87" i="2"/>
  <c r="B87" i="2"/>
  <c r="B88" i="2"/>
  <c r="A88" i="2" s="1"/>
  <c r="C88" i="2"/>
  <c r="F88" i="2"/>
  <c r="D88" i="2" s="1"/>
  <c r="B89" i="2"/>
  <c r="A89" i="2" s="1"/>
  <c r="B90" i="2"/>
  <c r="A90" i="2" s="1"/>
  <c r="A91" i="2"/>
  <c r="B91" i="2"/>
  <c r="F91" i="2"/>
  <c r="F99" i="2" s="1"/>
  <c r="B92" i="2"/>
  <c r="A92" i="2" s="1"/>
  <c r="C92" i="2"/>
  <c r="F92" i="2"/>
  <c r="D92" i="2" s="1"/>
  <c r="B93" i="2"/>
  <c r="A93" i="2" s="1"/>
  <c r="B94" i="2"/>
  <c r="A94" i="2" s="1"/>
  <c r="A95" i="2"/>
  <c r="B95" i="2"/>
  <c r="B96" i="2"/>
  <c r="A96" i="2" s="1"/>
  <c r="C96" i="2"/>
  <c r="F96" i="2"/>
  <c r="D96" i="2" s="1"/>
  <c r="B97" i="2"/>
  <c r="A97" i="2" s="1"/>
  <c r="B98" i="2"/>
  <c r="A98" i="2" s="1"/>
  <c r="A99" i="2"/>
  <c r="B99" i="2"/>
  <c r="B100" i="2"/>
  <c r="A100" i="2" s="1"/>
  <c r="C100" i="2"/>
  <c r="F100" i="2"/>
  <c r="D100" i="2" s="1"/>
  <c r="B101" i="2"/>
  <c r="A101" i="2" s="1"/>
  <c r="B102" i="2"/>
  <c r="A102" i="2" s="1"/>
  <c r="A103" i="2"/>
  <c r="B103" i="2"/>
  <c r="B104" i="2"/>
  <c r="A104" i="2" s="1"/>
  <c r="C104" i="2"/>
  <c r="F104" i="2"/>
  <c r="D104" i="2" s="1"/>
  <c r="B106" i="2"/>
  <c r="A106" i="2" s="1"/>
  <c r="A107" i="2"/>
  <c r="B107" i="2"/>
  <c r="B108" i="2"/>
  <c r="A108" i="2" s="1"/>
  <c r="C108" i="2"/>
  <c r="F108" i="2"/>
  <c r="D108" i="2" s="1"/>
  <c r="B109" i="2"/>
  <c r="A109" i="2" s="1"/>
  <c r="B110" i="2"/>
  <c r="A110" i="2" s="1"/>
  <c r="A111" i="2"/>
  <c r="B111" i="2"/>
  <c r="B112" i="2"/>
  <c r="A112" i="2" s="1"/>
  <c r="C112" i="2"/>
  <c r="F112" i="2"/>
  <c r="D112" i="2" s="1"/>
  <c r="B114" i="2"/>
  <c r="A114" i="2" s="1"/>
  <c r="A115" i="2"/>
  <c r="B115" i="2"/>
  <c r="B116" i="2"/>
  <c r="A116" i="2" s="1"/>
  <c r="C116" i="2"/>
  <c r="F116" i="2"/>
  <c r="D116" i="2" s="1"/>
  <c r="B117" i="2"/>
  <c r="A117" i="2" s="1"/>
  <c r="B118" i="2"/>
  <c r="A118" i="2" s="1"/>
  <c r="A119" i="2"/>
  <c r="B119" i="2"/>
  <c r="B120" i="2"/>
  <c r="A120" i="2" s="1"/>
  <c r="C120" i="2"/>
  <c r="F120" i="2"/>
  <c r="D120" i="2" s="1"/>
  <c r="B122" i="2"/>
  <c r="A122" i="2" s="1"/>
  <c r="A123" i="2"/>
  <c r="B123" i="2"/>
  <c r="B124" i="2"/>
  <c r="A124" i="2" s="1"/>
  <c r="C124" i="2"/>
  <c r="F124" i="2"/>
  <c r="D124" i="2" s="1"/>
  <c r="B125" i="2"/>
  <c r="A125" i="2" s="1"/>
  <c r="B126" i="2"/>
  <c r="A126" i="2" s="1"/>
  <c r="A127" i="2"/>
  <c r="B127" i="2"/>
  <c r="B128" i="2"/>
  <c r="A128" i="2" s="1"/>
  <c r="C128" i="2"/>
  <c r="F128" i="2"/>
  <c r="D128" i="2" s="1"/>
  <c r="B130" i="2"/>
  <c r="A130" i="2" s="1"/>
  <c r="A131" i="2"/>
  <c r="B131" i="2"/>
  <c r="B132" i="2"/>
  <c r="A132" i="2" s="1"/>
  <c r="C132" i="2"/>
  <c r="F132" i="2"/>
  <c r="D132" i="2" s="1"/>
  <c r="B134" i="2"/>
  <c r="A134" i="2" s="1"/>
  <c r="C15" i="2"/>
  <c r="D16" i="2"/>
  <c r="A15" i="2"/>
  <c r="A16" i="2"/>
  <c r="A17" i="2"/>
  <c r="A18" i="2"/>
  <c r="A19" i="2"/>
  <c r="A20" i="2"/>
  <c r="A21" i="2"/>
  <c r="A66" i="2"/>
  <c r="A14" i="2"/>
  <c r="B23" i="2"/>
  <c r="A23" i="2" s="1"/>
  <c r="B24" i="2"/>
  <c r="A24" i="2" s="1"/>
  <c r="B25" i="2"/>
  <c r="A25" i="2" s="1"/>
  <c r="B26" i="2"/>
  <c r="B34" i="2" s="1"/>
  <c r="B42" i="2" s="1"/>
  <c r="B50" i="2" s="1"/>
  <c r="B58" i="2" s="1"/>
  <c r="B66" i="2" s="1"/>
  <c r="B27" i="2"/>
  <c r="A27" i="2" s="1"/>
  <c r="B28" i="2"/>
  <c r="B36" i="2" s="1"/>
  <c r="B44" i="2" s="1"/>
  <c r="B52" i="2" s="1"/>
  <c r="B60" i="2" s="1"/>
  <c r="A60" i="2" s="1"/>
  <c r="B29" i="2"/>
  <c r="A29" i="2" s="1"/>
  <c r="B30" i="2"/>
  <c r="A30" i="2" s="1"/>
  <c r="B32" i="2"/>
  <c r="A32" i="2" s="1"/>
  <c r="B33" i="2"/>
  <c r="A33" i="2" s="1"/>
  <c r="B41" i="2"/>
  <c r="A41" i="2" s="1"/>
  <c r="B22" i="2"/>
  <c r="F21" i="2"/>
  <c r="C21" i="2" s="1"/>
  <c r="F20" i="2"/>
  <c r="C20" i="2" s="1"/>
  <c r="F19" i="2"/>
  <c r="C19" i="2" s="1"/>
  <c r="F18" i="2"/>
  <c r="D18" i="2" s="1"/>
  <c r="F17" i="2"/>
  <c r="C17" i="2" s="1"/>
  <c r="F16" i="2"/>
  <c r="C16" i="2" s="1"/>
  <c r="F15" i="2"/>
  <c r="E15" i="2" s="1"/>
  <c r="F14" i="2"/>
  <c r="E14" i="2" s="1"/>
  <c r="E220" i="2" l="1"/>
  <c r="C220" i="2"/>
  <c r="D220" i="2"/>
  <c r="E221" i="2"/>
  <c r="E219" i="2"/>
  <c r="D219" i="2"/>
  <c r="C217" i="2"/>
  <c r="D217" i="2"/>
  <c r="E217" i="2"/>
  <c r="A217" i="2"/>
  <c r="C214" i="2"/>
  <c r="F216" i="2"/>
  <c r="D215" i="2"/>
  <c r="F212" i="2"/>
  <c r="F213" i="2"/>
  <c r="E218" i="2"/>
  <c r="E215" i="2"/>
  <c r="E211" i="2"/>
  <c r="D211" i="2"/>
  <c r="E206" i="2"/>
  <c r="C206" i="2"/>
  <c r="D206" i="2"/>
  <c r="E202" i="2"/>
  <c r="C202" i="2"/>
  <c r="D202" i="2"/>
  <c r="C205" i="2"/>
  <c r="E205" i="2"/>
  <c r="D205" i="2"/>
  <c r="E203" i="2"/>
  <c r="D207" i="2"/>
  <c r="D203" i="2"/>
  <c r="E207" i="2"/>
  <c r="A205" i="2"/>
  <c r="A206" i="2"/>
  <c r="F209" i="2"/>
  <c r="D201" i="2"/>
  <c r="E201" i="2"/>
  <c r="C191" i="2"/>
  <c r="D191" i="2"/>
  <c r="E191" i="2"/>
  <c r="F199" i="2"/>
  <c r="C187" i="2"/>
  <c r="D187" i="2"/>
  <c r="E187" i="2"/>
  <c r="F195" i="2"/>
  <c r="D200" i="2"/>
  <c r="D196" i="2"/>
  <c r="D192" i="2"/>
  <c r="D188" i="2"/>
  <c r="C200" i="2"/>
  <c r="E197" i="2"/>
  <c r="C196" i="2"/>
  <c r="E193" i="2"/>
  <c r="C192" i="2"/>
  <c r="A191" i="2"/>
  <c r="E189" i="2"/>
  <c r="C188" i="2"/>
  <c r="A187" i="2"/>
  <c r="F190" i="2"/>
  <c r="F186" i="2"/>
  <c r="C173" i="2"/>
  <c r="F181" i="2"/>
  <c r="D173" i="2"/>
  <c r="E173" i="2"/>
  <c r="E174" i="2"/>
  <c r="F182" i="2"/>
  <c r="C174" i="2"/>
  <c r="D174" i="2"/>
  <c r="E178" i="2"/>
  <c r="C178" i="2"/>
  <c r="D178" i="2"/>
  <c r="B185" i="2"/>
  <c r="A185" i="2" s="1"/>
  <c r="E179" i="2"/>
  <c r="A173" i="2"/>
  <c r="D183" i="2"/>
  <c r="D179" i="2"/>
  <c r="D175" i="2"/>
  <c r="E184" i="2"/>
  <c r="C183" i="2"/>
  <c r="E180" i="2"/>
  <c r="A178" i="2"/>
  <c r="E176" i="2"/>
  <c r="C175" i="2"/>
  <c r="A174" i="2"/>
  <c r="C184" i="2"/>
  <c r="C180" i="2"/>
  <c r="F177" i="2"/>
  <c r="C140" i="2"/>
  <c r="D140" i="2"/>
  <c r="E140" i="2"/>
  <c r="F148" i="2"/>
  <c r="C136" i="2"/>
  <c r="D136" i="2"/>
  <c r="E136" i="2"/>
  <c r="F144" i="2"/>
  <c r="C169" i="2"/>
  <c r="E166" i="2"/>
  <c r="E162" i="2"/>
  <c r="C157" i="2"/>
  <c r="E154" i="2"/>
  <c r="E150" i="2"/>
  <c r="E146" i="2"/>
  <c r="C141" i="2"/>
  <c r="A140" i="2"/>
  <c r="A136" i="2"/>
  <c r="D150" i="2"/>
  <c r="F135" i="2"/>
  <c r="C170" i="2"/>
  <c r="C166" i="2"/>
  <c r="C162" i="2"/>
  <c r="C158" i="2"/>
  <c r="C154" i="2"/>
  <c r="C146" i="2"/>
  <c r="C142" i="2"/>
  <c r="C138" i="2"/>
  <c r="C145" i="2"/>
  <c r="E142" i="2"/>
  <c r="D170" i="2"/>
  <c r="F139" i="2"/>
  <c r="C165" i="2"/>
  <c r="C161" i="2"/>
  <c r="E158" i="2"/>
  <c r="C153" i="2"/>
  <c r="E138" i="2"/>
  <c r="E99" i="2"/>
  <c r="F107" i="2"/>
  <c r="D99" i="2"/>
  <c r="C99" i="2"/>
  <c r="C69" i="2"/>
  <c r="E69" i="2"/>
  <c r="D69" i="2"/>
  <c r="F77" i="2"/>
  <c r="B133" i="2"/>
  <c r="A133" i="2" s="1"/>
  <c r="E74" i="2"/>
  <c r="D74" i="2"/>
  <c r="F82" i="2"/>
  <c r="C74" i="2"/>
  <c r="E70" i="2"/>
  <c r="D70" i="2"/>
  <c r="F78" i="2"/>
  <c r="C70" i="2"/>
  <c r="B105" i="2"/>
  <c r="F87" i="2"/>
  <c r="E91" i="2"/>
  <c r="E83" i="2"/>
  <c r="E79" i="2"/>
  <c r="E75" i="2"/>
  <c r="E71" i="2"/>
  <c r="D91" i="2"/>
  <c r="D79" i="2"/>
  <c r="D75" i="2"/>
  <c r="E132" i="2"/>
  <c r="E128" i="2"/>
  <c r="E124" i="2"/>
  <c r="E120" i="2"/>
  <c r="E116" i="2"/>
  <c r="E112" i="2"/>
  <c r="E108" i="2"/>
  <c r="E104" i="2"/>
  <c r="E100" i="2"/>
  <c r="E96" i="2"/>
  <c r="E92" i="2"/>
  <c r="C91" i="2"/>
  <c r="E88" i="2"/>
  <c r="E84" i="2"/>
  <c r="C83" i="2"/>
  <c r="E80" i="2"/>
  <c r="E76" i="2"/>
  <c r="A74" i="2"/>
  <c r="E72" i="2"/>
  <c r="C71" i="2"/>
  <c r="A70" i="2"/>
  <c r="E68" i="2"/>
  <c r="A69" i="2"/>
  <c r="F73" i="2"/>
  <c r="D68" i="2"/>
  <c r="E20" i="2"/>
  <c r="D15" i="2"/>
  <c r="D20" i="2"/>
  <c r="B31" i="2"/>
  <c r="D19" i="2"/>
  <c r="C18" i="2"/>
  <c r="E16" i="2"/>
  <c r="E17" i="2"/>
  <c r="A50" i="2"/>
  <c r="D17" i="2"/>
  <c r="B40" i="2"/>
  <c r="A40" i="2" s="1"/>
  <c r="A26" i="2"/>
  <c r="E19" i="2"/>
  <c r="D21" i="2"/>
  <c r="E18" i="2"/>
  <c r="E21" i="2"/>
  <c r="F29" i="2"/>
  <c r="B35" i="2"/>
  <c r="B49" i="2"/>
  <c r="B57" i="2" s="1"/>
  <c r="B65" i="2" s="1"/>
  <c r="A65" i="2" s="1"/>
  <c r="A34" i="2"/>
  <c r="F24" i="2"/>
  <c r="B48" i="2"/>
  <c r="A48" i="2" s="1"/>
  <c r="A58" i="2"/>
  <c r="B38" i="2"/>
  <c r="A38" i="2" s="1"/>
  <c r="A42" i="2"/>
  <c r="A52" i="2"/>
  <c r="A44" i="2"/>
  <c r="A36" i="2"/>
  <c r="A28" i="2"/>
  <c r="B37" i="2"/>
  <c r="F27" i="2"/>
  <c r="A57" i="2"/>
  <c r="C14" i="2"/>
  <c r="F22" i="2"/>
  <c r="F25" i="2"/>
  <c r="D14" i="2"/>
  <c r="A22" i="2"/>
  <c r="F23" i="2"/>
  <c r="Q1" i="2"/>
  <c r="Q3" i="2"/>
  <c r="C213" i="2" l="1"/>
  <c r="D213" i="2"/>
  <c r="E213" i="2"/>
  <c r="E212" i="2"/>
  <c r="C212" i="2"/>
  <c r="D212" i="2"/>
  <c r="E216" i="2"/>
  <c r="C216" i="2"/>
  <c r="D216" i="2"/>
  <c r="C209" i="2"/>
  <c r="E209" i="2"/>
  <c r="D209" i="2"/>
  <c r="C195" i="2"/>
  <c r="D195" i="2"/>
  <c r="E195" i="2"/>
  <c r="C190" i="2"/>
  <c r="D190" i="2"/>
  <c r="E190" i="2"/>
  <c r="F198" i="2"/>
  <c r="C199" i="2"/>
  <c r="E199" i="2"/>
  <c r="D199" i="2"/>
  <c r="C186" i="2"/>
  <c r="D186" i="2"/>
  <c r="E186" i="2"/>
  <c r="F194" i="2"/>
  <c r="E182" i="2"/>
  <c r="C182" i="2"/>
  <c r="D182" i="2"/>
  <c r="C177" i="2"/>
  <c r="E177" i="2"/>
  <c r="F185" i="2"/>
  <c r="D177" i="2"/>
  <c r="C181" i="2"/>
  <c r="E181" i="2"/>
  <c r="D181" i="2"/>
  <c r="C144" i="2"/>
  <c r="D144" i="2"/>
  <c r="E144" i="2"/>
  <c r="F152" i="2"/>
  <c r="C139" i="2"/>
  <c r="F147" i="2"/>
  <c r="D139" i="2"/>
  <c r="E139" i="2"/>
  <c r="C148" i="2"/>
  <c r="D148" i="2"/>
  <c r="E148" i="2"/>
  <c r="F156" i="2"/>
  <c r="C135" i="2"/>
  <c r="D135" i="2"/>
  <c r="F143" i="2"/>
  <c r="E135" i="2"/>
  <c r="C73" i="2"/>
  <c r="E73" i="2"/>
  <c r="D73" i="2"/>
  <c r="F81" i="2"/>
  <c r="B113" i="2"/>
  <c r="A105" i="2"/>
  <c r="E78" i="2"/>
  <c r="F86" i="2"/>
  <c r="C78" i="2"/>
  <c r="D78" i="2"/>
  <c r="C77" i="2"/>
  <c r="E77" i="2"/>
  <c r="D77" i="2"/>
  <c r="F85" i="2"/>
  <c r="D107" i="2"/>
  <c r="F115" i="2"/>
  <c r="C107" i="2"/>
  <c r="E107" i="2"/>
  <c r="E87" i="2"/>
  <c r="F95" i="2"/>
  <c r="C87" i="2"/>
  <c r="D87" i="2"/>
  <c r="E82" i="2"/>
  <c r="D82" i="2"/>
  <c r="F90" i="2"/>
  <c r="C82" i="2"/>
  <c r="A31" i="2"/>
  <c r="B39" i="2"/>
  <c r="F35" i="2"/>
  <c r="C27" i="2"/>
  <c r="D27" i="2"/>
  <c r="E27" i="2"/>
  <c r="D24" i="2"/>
  <c r="E24" i="2"/>
  <c r="C24" i="2"/>
  <c r="C29" i="2"/>
  <c r="E29" i="2"/>
  <c r="D29" i="2"/>
  <c r="F31" i="2"/>
  <c r="E23" i="2"/>
  <c r="D23" i="2"/>
  <c r="C23" i="2"/>
  <c r="F33" i="2"/>
  <c r="C25" i="2"/>
  <c r="D25" i="2"/>
  <c r="E25" i="2"/>
  <c r="C22" i="2"/>
  <c r="D22" i="2"/>
  <c r="E22" i="2"/>
  <c r="A49" i="2"/>
  <c r="B46" i="2"/>
  <c r="B54" i="2" s="1"/>
  <c r="B56" i="2"/>
  <c r="A56" i="2" s="1"/>
  <c r="B43" i="2"/>
  <c r="A35" i="2"/>
  <c r="A37" i="2"/>
  <c r="B45" i="2"/>
  <c r="F37" i="2"/>
  <c r="W66" i="2"/>
  <c r="C194" i="2" l="1"/>
  <c r="D194" i="2"/>
  <c r="E194" i="2"/>
  <c r="C198" i="2"/>
  <c r="D198" i="2"/>
  <c r="E198" i="2"/>
  <c r="C185" i="2"/>
  <c r="E185" i="2"/>
  <c r="D185" i="2"/>
  <c r="C147" i="2"/>
  <c r="F155" i="2"/>
  <c r="D147" i="2"/>
  <c r="E147" i="2"/>
  <c r="C156" i="2"/>
  <c r="D156" i="2"/>
  <c r="E156" i="2"/>
  <c r="F164" i="2"/>
  <c r="C152" i="2"/>
  <c r="D152" i="2"/>
  <c r="E152" i="2"/>
  <c r="F160" i="2"/>
  <c r="C143" i="2"/>
  <c r="F151" i="2"/>
  <c r="D143" i="2"/>
  <c r="E143" i="2"/>
  <c r="B121" i="2"/>
  <c r="A113" i="2"/>
  <c r="C115" i="2"/>
  <c r="D115" i="2"/>
  <c r="E115" i="2"/>
  <c r="F123" i="2"/>
  <c r="C81" i="2"/>
  <c r="E81" i="2"/>
  <c r="D81" i="2"/>
  <c r="F89" i="2"/>
  <c r="E86" i="2"/>
  <c r="D86" i="2"/>
  <c r="F94" i="2"/>
  <c r="C86" i="2"/>
  <c r="C85" i="2"/>
  <c r="E85" i="2"/>
  <c r="D85" i="2"/>
  <c r="F93" i="2"/>
  <c r="F103" i="2"/>
  <c r="D95" i="2"/>
  <c r="E95" i="2"/>
  <c r="C95" i="2"/>
  <c r="E90" i="2"/>
  <c r="F98" i="2"/>
  <c r="C90" i="2"/>
  <c r="D90" i="2"/>
  <c r="A39" i="2"/>
  <c r="B47" i="2"/>
  <c r="B64" i="2"/>
  <c r="A64" i="2" s="1"/>
  <c r="F41" i="2"/>
  <c r="C33" i="2"/>
  <c r="D33" i="2"/>
  <c r="E33" i="2"/>
  <c r="F45" i="2"/>
  <c r="C37" i="2"/>
  <c r="E37" i="2"/>
  <c r="D37" i="2"/>
  <c r="A46" i="2"/>
  <c r="F39" i="2"/>
  <c r="E31" i="2"/>
  <c r="D31" i="2"/>
  <c r="C31" i="2"/>
  <c r="C35" i="2"/>
  <c r="D35" i="2"/>
  <c r="E35" i="2"/>
  <c r="A43" i="2"/>
  <c r="B51" i="2"/>
  <c r="F43" i="2"/>
  <c r="A45" i="2"/>
  <c r="B53" i="2"/>
  <c r="A54" i="2"/>
  <c r="B62" i="2"/>
  <c r="A62" i="2" s="1"/>
  <c r="F26" i="2"/>
  <c r="V5" i="2"/>
  <c r="V4" i="2"/>
  <c r="V6" i="2"/>
  <c r="C164" i="2" l="1"/>
  <c r="D164" i="2"/>
  <c r="E164" i="2"/>
  <c r="F172" i="2"/>
  <c r="C151" i="2"/>
  <c r="D151" i="2"/>
  <c r="E151" i="2"/>
  <c r="F159" i="2"/>
  <c r="C160" i="2"/>
  <c r="D160" i="2"/>
  <c r="E160" i="2"/>
  <c r="F168" i="2"/>
  <c r="C155" i="2"/>
  <c r="D155" i="2"/>
  <c r="E155" i="2"/>
  <c r="F163" i="2"/>
  <c r="E98" i="2"/>
  <c r="F106" i="2"/>
  <c r="C98" i="2"/>
  <c r="D98" i="2"/>
  <c r="E94" i="2"/>
  <c r="D94" i="2"/>
  <c r="F102" i="2"/>
  <c r="C94" i="2"/>
  <c r="C93" i="2"/>
  <c r="D93" i="2"/>
  <c r="E93" i="2"/>
  <c r="F101" i="2"/>
  <c r="C89" i="2"/>
  <c r="E89" i="2"/>
  <c r="D89" i="2"/>
  <c r="F97" i="2"/>
  <c r="E123" i="2"/>
  <c r="D123" i="2"/>
  <c r="C123" i="2"/>
  <c r="F131" i="2"/>
  <c r="E103" i="2"/>
  <c r="F111" i="2"/>
  <c r="C103" i="2"/>
  <c r="D103" i="2"/>
  <c r="A121" i="2"/>
  <c r="B129" i="2"/>
  <c r="A129" i="2" s="1"/>
  <c r="F53" i="2"/>
  <c r="C53" i="2" s="1"/>
  <c r="A47" i="2"/>
  <c r="B55" i="2"/>
  <c r="D53" i="2"/>
  <c r="C45" i="2"/>
  <c r="E45" i="2"/>
  <c r="D45" i="2"/>
  <c r="C43" i="2"/>
  <c r="D43" i="2"/>
  <c r="E43" i="2"/>
  <c r="D26" i="2"/>
  <c r="C26" i="2"/>
  <c r="E26" i="2"/>
  <c r="E39" i="2"/>
  <c r="C39" i="2"/>
  <c r="D39" i="2"/>
  <c r="F47" i="2"/>
  <c r="F49" i="2"/>
  <c r="C41" i="2"/>
  <c r="D41" i="2"/>
  <c r="E41" i="2"/>
  <c r="F51" i="2"/>
  <c r="B59" i="2"/>
  <c r="A51" i="2"/>
  <c r="A53" i="2"/>
  <c r="B61" i="2"/>
  <c r="A61" i="2" s="1"/>
  <c r="F28" i="2"/>
  <c r="V8" i="2"/>
  <c r="V7" i="2"/>
  <c r="W64" i="2"/>
  <c r="W65" i="2"/>
  <c r="L2" i="2"/>
  <c r="C172" i="2" l="1"/>
  <c r="D172" i="2"/>
  <c r="E172" i="2"/>
  <c r="C159" i="2"/>
  <c r="D159" i="2"/>
  <c r="E159" i="2"/>
  <c r="F167" i="2"/>
  <c r="C163" i="2"/>
  <c r="D163" i="2"/>
  <c r="F171" i="2"/>
  <c r="E163" i="2"/>
  <c r="C168" i="2"/>
  <c r="D168" i="2"/>
  <c r="E168" i="2"/>
  <c r="E111" i="2"/>
  <c r="C111" i="2"/>
  <c r="D111" i="2"/>
  <c r="F119" i="2"/>
  <c r="C97" i="2"/>
  <c r="E97" i="2"/>
  <c r="D97" i="2"/>
  <c r="F105" i="2"/>
  <c r="E102" i="2"/>
  <c r="F110" i="2"/>
  <c r="C102" i="2"/>
  <c r="D102" i="2"/>
  <c r="C101" i="2"/>
  <c r="D101" i="2"/>
  <c r="E101" i="2"/>
  <c r="F109" i="2"/>
  <c r="E106" i="2"/>
  <c r="F114" i="2"/>
  <c r="C106" i="2"/>
  <c r="D106" i="2"/>
  <c r="E131" i="2"/>
  <c r="C131" i="2"/>
  <c r="D131" i="2"/>
  <c r="E53" i="2"/>
  <c r="A55" i="2"/>
  <c r="B63" i="2"/>
  <c r="A63" i="2" s="1"/>
  <c r="E47" i="2"/>
  <c r="D47" i="2"/>
  <c r="C47" i="2"/>
  <c r="F55" i="2"/>
  <c r="C51" i="2"/>
  <c r="D51" i="2"/>
  <c r="E51" i="2"/>
  <c r="C28" i="2"/>
  <c r="D28" i="2"/>
  <c r="E28" i="2"/>
  <c r="F57" i="2"/>
  <c r="C49" i="2"/>
  <c r="D49" i="2"/>
  <c r="E49" i="2"/>
  <c r="F59" i="2"/>
  <c r="A59" i="2"/>
  <c r="B67" i="2"/>
  <c r="A67" i="2" s="1"/>
  <c r="F61" i="2"/>
  <c r="F30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4" i="2"/>
  <c r="C167" i="2" l="1"/>
  <c r="D167" i="2"/>
  <c r="E167" i="2"/>
  <c r="C171" i="2"/>
  <c r="D171" i="2"/>
  <c r="E171" i="2"/>
  <c r="C109" i="2"/>
  <c r="E109" i="2"/>
  <c r="D109" i="2"/>
  <c r="F117" i="2"/>
  <c r="C105" i="2"/>
  <c r="E105" i="2"/>
  <c r="D105" i="2"/>
  <c r="F113" i="2"/>
  <c r="E119" i="2"/>
  <c r="D119" i="2"/>
  <c r="C119" i="2"/>
  <c r="F127" i="2"/>
  <c r="E114" i="2"/>
  <c r="F122" i="2"/>
  <c r="C114" i="2"/>
  <c r="D114" i="2"/>
  <c r="E110" i="2"/>
  <c r="C110" i="2"/>
  <c r="F118" i="2"/>
  <c r="D110" i="2"/>
  <c r="E55" i="2"/>
  <c r="D55" i="2"/>
  <c r="C55" i="2"/>
  <c r="F63" i="2"/>
  <c r="F65" i="2"/>
  <c r="C57" i="2"/>
  <c r="D57" i="2"/>
  <c r="E57" i="2"/>
  <c r="C30" i="2"/>
  <c r="D30" i="2"/>
  <c r="E30" i="2"/>
  <c r="C61" i="2"/>
  <c r="E61" i="2"/>
  <c r="D61" i="2"/>
  <c r="C59" i="2"/>
  <c r="D59" i="2"/>
  <c r="E59" i="2"/>
  <c r="F67" i="2"/>
  <c r="F32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C113" i="2" l="1"/>
  <c r="D113" i="2"/>
  <c r="E113" i="2"/>
  <c r="F121" i="2"/>
  <c r="E127" i="2"/>
  <c r="C127" i="2"/>
  <c r="D127" i="2"/>
  <c r="E122" i="2"/>
  <c r="F130" i="2"/>
  <c r="C122" i="2"/>
  <c r="D122" i="2"/>
  <c r="C117" i="2"/>
  <c r="E117" i="2"/>
  <c r="D117" i="2"/>
  <c r="F125" i="2"/>
  <c r="E118" i="2"/>
  <c r="F126" i="2"/>
  <c r="D118" i="2"/>
  <c r="C118" i="2"/>
  <c r="E63" i="2"/>
  <c r="D63" i="2"/>
  <c r="C63" i="2"/>
  <c r="D32" i="2"/>
  <c r="E32" i="2"/>
  <c r="C32" i="2"/>
  <c r="C67" i="2"/>
  <c r="D67" i="2"/>
  <c r="E67" i="2"/>
  <c r="C65" i="2"/>
  <c r="D65" i="2"/>
  <c r="E65" i="2"/>
  <c r="F34" i="2"/>
  <c r="E126" i="2" l="1"/>
  <c r="F134" i="2"/>
  <c r="C126" i="2"/>
  <c r="D126" i="2"/>
  <c r="C125" i="2"/>
  <c r="E125" i="2"/>
  <c r="D125" i="2"/>
  <c r="F133" i="2"/>
  <c r="C121" i="2"/>
  <c r="D121" i="2"/>
  <c r="E121" i="2"/>
  <c r="F129" i="2"/>
  <c r="E130" i="2"/>
  <c r="C130" i="2"/>
  <c r="D130" i="2"/>
  <c r="D34" i="2"/>
  <c r="E34" i="2"/>
  <c r="C34" i="2"/>
  <c r="F36" i="2"/>
  <c r="AB25" i="2"/>
  <c r="W25" i="2" s="1"/>
  <c r="AB26" i="2"/>
  <c r="W26" i="2" s="1"/>
  <c r="AB27" i="2"/>
  <c r="W27" i="2" s="1"/>
  <c r="AB28" i="2"/>
  <c r="W28" i="2" s="1"/>
  <c r="AB29" i="2"/>
  <c r="W29" i="2" s="1"/>
  <c r="AB30" i="2"/>
  <c r="W30" i="2" s="1"/>
  <c r="AB31" i="2"/>
  <c r="W31" i="2" s="1"/>
  <c r="AB32" i="2"/>
  <c r="W32" i="2" s="1"/>
  <c r="AB33" i="2"/>
  <c r="W33" i="2" s="1"/>
  <c r="AB34" i="2"/>
  <c r="W34" i="2" s="1"/>
  <c r="AB35" i="2"/>
  <c r="W35" i="2" s="1"/>
  <c r="AB36" i="2"/>
  <c r="W36" i="2" s="1"/>
  <c r="AB37" i="2"/>
  <c r="W37" i="2" s="1"/>
  <c r="AB38" i="2"/>
  <c r="W38" i="2" s="1"/>
  <c r="AB39" i="2"/>
  <c r="W39" i="2" s="1"/>
  <c r="AB40" i="2"/>
  <c r="W40" i="2" s="1"/>
  <c r="AB41" i="2"/>
  <c r="W41" i="2" s="1"/>
  <c r="AB42" i="2"/>
  <c r="W42" i="2" s="1"/>
  <c r="AB43" i="2"/>
  <c r="W43" i="2" s="1"/>
  <c r="AB24" i="2"/>
  <c r="W24" i="2" s="1"/>
  <c r="C133" i="2" l="1"/>
  <c r="E133" i="2"/>
  <c r="D133" i="2"/>
  <c r="E134" i="2"/>
  <c r="C134" i="2"/>
  <c r="D134" i="2"/>
  <c r="C129" i="2"/>
  <c r="D129" i="2"/>
  <c r="E129" i="2"/>
  <c r="E36" i="2"/>
  <c r="C36" i="2"/>
  <c r="D36" i="2"/>
  <c r="F38" i="2"/>
  <c r="C38" i="2" l="1"/>
  <c r="D38" i="2"/>
  <c r="E38" i="2"/>
  <c r="F40" i="2"/>
  <c r="D40" i="2" l="1"/>
  <c r="E40" i="2"/>
  <c r="C40" i="2"/>
  <c r="F42" i="2"/>
  <c r="D42" i="2" l="1"/>
  <c r="C42" i="2"/>
  <c r="E42" i="2"/>
  <c r="F44" i="2"/>
  <c r="C44" i="2" l="1"/>
  <c r="D44" i="2"/>
  <c r="E44" i="2"/>
  <c r="F46" i="2"/>
  <c r="C46" i="2" l="1"/>
  <c r="D46" i="2"/>
  <c r="E46" i="2"/>
  <c r="F48" i="2"/>
  <c r="D48" i="2" l="1"/>
  <c r="E48" i="2"/>
  <c r="C48" i="2"/>
  <c r="F50" i="2"/>
  <c r="D50" i="2" l="1"/>
  <c r="E50" i="2"/>
  <c r="C50" i="2"/>
  <c r="F52" i="2"/>
  <c r="C52" i="2" l="1"/>
  <c r="D52" i="2"/>
  <c r="E52" i="2"/>
  <c r="F54" i="2"/>
  <c r="C54" i="2" l="1"/>
  <c r="D54" i="2"/>
  <c r="E54" i="2"/>
  <c r="F56" i="2"/>
  <c r="D56" i="2" l="1"/>
  <c r="E56" i="2"/>
  <c r="C56" i="2"/>
  <c r="F58" i="2"/>
  <c r="D58" i="2" l="1"/>
  <c r="E58" i="2"/>
  <c r="C58" i="2"/>
  <c r="F60" i="2"/>
  <c r="E60" i="2" l="1"/>
  <c r="C60" i="2"/>
  <c r="D60" i="2"/>
  <c r="F62" i="2"/>
  <c r="C62" i="2" l="1"/>
  <c r="D62" i="2"/>
  <c r="E62" i="2"/>
  <c r="F64" i="2"/>
  <c r="D64" i="2" l="1"/>
  <c r="E64" i="2"/>
  <c r="C64" i="2"/>
  <c r="C4" i="2"/>
  <c r="F66" i="2"/>
  <c r="D66" i="2" l="1"/>
  <c r="C66" i="2"/>
  <c r="E66" i="2"/>
</calcChain>
</file>

<file path=xl/sharedStrings.xml><?xml version="1.0" encoding="utf-8"?>
<sst xmlns="http://schemas.openxmlformats.org/spreadsheetml/2006/main" count="184" uniqueCount="117">
  <si>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</si>
  <si>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</si>
  <si>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</si>
  <si>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</si>
  <si>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</si>
  <si>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</si>
  <si>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</si>
  <si>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</si>
  <si>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</si>
  <si>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</si>
  <si>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</si>
  <si>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</si>
  <si>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</si>
  <si>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</si>
  <si>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</si>
  <si>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</si>
  <si>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</si>
  <si>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</si>
  <si>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</si>
  <si>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</si>
  <si>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</si>
  <si>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</si>
  <si>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</si>
  <si>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</si>
  <si>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</si>
  <si>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</si>
  <si>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</si>
  <si>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</si>
  <si>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</si>
  <si>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</si>
  <si>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</si>
  <si>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</si>
  <si>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</si>
  <si>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</si>
  <si>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</si>
  <si>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</si>
  <si>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</si>
  <si>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</si>
  <si>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</si>
  <si>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</si>
  <si>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</si>
  <si>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</si>
  <si>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</si>
  <si>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</si>
  <si>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</si>
  <si>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</si>
  <si>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</si>
  <si>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</si>
  <si>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</si>
  <si>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</si>
  <si>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</si>
  <si>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</si>
  <si>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</si>
  <si>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</si>
  <si>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</si>
  <si>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</si>
  <si>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</si>
  <si>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</si>
  <si>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</si>
  <si>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</si>
  <si>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</si>
  <si>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</si>
  <si>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</si>
  <si>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</si>
  <si>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</si>
  <si>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</si>
  <si>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</si>
  <si>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</si>
  <si>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</si>
  <si>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</si>
  <si>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</si>
  <si>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</si>
  <si>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</si>
  <si>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</si>
  <si>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</si>
  <si>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</si>
  <si>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</si>
  <si>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</si>
  <si>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</si>
  <si>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</si>
  <si>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</si>
  <si>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</si>
  <si>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</si>
  <si>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</si>
  <si>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</si>
  <si>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</si>
  <si>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</si>
  <si>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</si>
  <si>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</si>
  <si>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</si>
  <si>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</si>
  <si>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</si>
  <si>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</si>
  <si>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</si>
  <si>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</si>
  <si>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</si>
  <si>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</si>
  <si>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</si>
  <si>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</si>
  <si>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</si>
  <si>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</si>
  <si>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</si>
  <si>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</si>
  <si>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</si>
  <si>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Total Peak Demand Winter (MW)</t>
  </si>
  <si>
    <t>Total OffPeak Demand Winter (MW)</t>
  </si>
  <si>
    <t>Total Peak Demand Spring(MW)</t>
  </si>
  <si>
    <t>Total OffPeak Demand Spring (MW)</t>
  </si>
  <si>
    <t>Total Peak Demand Summer (MW)</t>
  </si>
  <si>
    <t>Total OffPeak Demand Summer (MW)</t>
  </si>
  <si>
    <t>Total Peak Demand Fall (MW)</t>
  </si>
  <si>
    <t>Total OffPeak Demand Fall (MW)</t>
  </si>
  <si>
    <t>Seasons</t>
  </si>
  <si>
    <t>Periods</t>
  </si>
  <si>
    <t>Demand</t>
  </si>
  <si>
    <t>Year/Period/Season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</si>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</sst>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1"/>
  <sheetViews>
    <sheetView tabSelected="1" topLeftCell="A216" zoomScale="80" zoomScaleNormal="80" workbookViewId="0">
      <selection activeCell="E221" sqref="E22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11.36328125" customWidth="1"/>
    <col min="15" max="15" width="10" customWidth="1"/>
    <col min="16" max="16" width="9" customWidth="1"/>
    <col min="17" max="17" width="16.6328125" customWidth="1"/>
    <col min="18" max="18" width="10.726562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6" width="16.26953125" customWidth="1"/>
  </cols>
  <sheetData>
    <row r="1" spans="1:28" x14ac:dyDescent="0.35">
      <c r="B1" s="4" t="s">
        <v>0</v>
      </c>
      <c r="C1" s="6">
        <v>3</v>
      </c>
      <c r="E1" s="33" t="s">
        <v>78</v>
      </c>
      <c r="F1" s="33"/>
      <c r="G1" s="16">
        <v>0.1</v>
      </c>
      <c r="I1" s="33" t="s">
        <v>80</v>
      </c>
      <c r="J1" s="33"/>
      <c r="K1" s="33"/>
      <c r="L1" s="17">
        <v>7256200.8565999996</v>
      </c>
      <c r="N1" s="33" t="s">
        <v>85</v>
      </c>
      <c r="O1" s="33"/>
      <c r="P1" s="33"/>
      <c r="Q1" s="26">
        <f>2221460.4*solar_inc</f>
        <v>111073020</v>
      </c>
      <c r="S1" s="33" t="s">
        <v>92</v>
      </c>
      <c r="T1" s="33"/>
      <c r="U1" s="33"/>
      <c r="V1" s="26">
        <v>8809340386.1000004</v>
      </c>
    </row>
    <row r="2" spans="1:28" x14ac:dyDescent="0.35">
      <c r="B2" s="4" t="s">
        <v>1</v>
      </c>
      <c r="C2" s="6">
        <v>3</v>
      </c>
      <c r="E2" s="33" t="s">
        <v>104</v>
      </c>
      <c r="F2" s="33"/>
      <c r="G2" s="6">
        <v>4198</v>
      </c>
      <c r="I2" s="33" t="s">
        <v>81</v>
      </c>
      <c r="J2" s="33"/>
      <c r="K2" s="33"/>
      <c r="L2" s="25">
        <f>L1*0.25</f>
        <v>1814050.2141499999</v>
      </c>
      <c r="N2" s="33" t="s">
        <v>86</v>
      </c>
      <c r="O2" s="33"/>
      <c r="P2" s="33"/>
      <c r="Q2" s="26">
        <v>19867.2</v>
      </c>
      <c r="S2" s="33" t="s">
        <v>93</v>
      </c>
      <c r="T2" s="33"/>
      <c r="U2" s="33"/>
      <c r="V2" s="28">
        <v>348494.96600000001</v>
      </c>
      <c r="W2" t="s">
        <v>102</v>
      </c>
    </row>
    <row r="3" spans="1:28" x14ac:dyDescent="0.35">
      <c r="B3" s="4" t="s">
        <v>2</v>
      </c>
      <c r="C3" s="6">
        <v>43</v>
      </c>
      <c r="E3" s="33" t="s">
        <v>105</v>
      </c>
      <c r="F3" s="33"/>
      <c r="G3" s="6">
        <v>3726</v>
      </c>
      <c r="N3" s="33" t="s">
        <v>87</v>
      </c>
      <c r="O3" s="33"/>
      <c r="P3" s="33"/>
      <c r="Q3" s="26">
        <f>1596613.3*wind_inc</f>
        <v>15966133</v>
      </c>
      <c r="S3" s="33" t="s">
        <v>94</v>
      </c>
      <c r="T3" s="33"/>
      <c r="U3" s="33"/>
      <c r="V3" s="29">
        <v>2066077.2990000001</v>
      </c>
      <c r="W3" t="s">
        <v>102</v>
      </c>
    </row>
    <row r="4" spans="1:28" x14ac:dyDescent="0.35">
      <c r="B4" s="4" t="s">
        <v>27</v>
      </c>
      <c r="C4" s="6">
        <f>COUNT(B14:B67)/2</f>
        <v>27</v>
      </c>
      <c r="D4" s="15"/>
      <c r="E4" s="33" t="s">
        <v>106</v>
      </c>
      <c r="F4" s="33"/>
      <c r="G4" s="6">
        <v>4765</v>
      </c>
      <c r="I4" s="33" t="s">
        <v>29</v>
      </c>
      <c r="J4" s="33"/>
      <c r="K4" s="10">
        <v>8.9999999999999993E-3</v>
      </c>
      <c r="N4" s="33" t="s">
        <v>88</v>
      </c>
      <c r="O4" s="33"/>
      <c r="P4" s="33"/>
      <c r="Q4" s="26">
        <v>43560</v>
      </c>
      <c r="S4" s="33" t="s">
        <v>101</v>
      </c>
      <c r="T4" s="33"/>
      <c r="U4" s="33"/>
      <c r="V4" s="28">
        <f>0.86*2489249.757</f>
        <v>2140754.7910200004</v>
      </c>
      <c r="W4" t="s">
        <v>102</v>
      </c>
    </row>
    <row r="5" spans="1:28" x14ac:dyDescent="0.35">
      <c r="B5" s="4" t="s">
        <v>112</v>
      </c>
      <c r="C5" s="6">
        <v>4</v>
      </c>
      <c r="E5" s="33" t="s">
        <v>107</v>
      </c>
      <c r="F5" s="33"/>
      <c r="G5" s="6">
        <v>4050</v>
      </c>
      <c r="I5" s="33" t="s">
        <v>79</v>
      </c>
      <c r="J5" s="33"/>
      <c r="K5" s="17">
        <v>1</v>
      </c>
      <c r="N5" s="33" t="s">
        <v>90</v>
      </c>
      <c r="O5" s="33"/>
      <c r="P5" s="33"/>
      <c r="Q5" s="27">
        <v>50</v>
      </c>
      <c r="S5" s="33" t="s">
        <v>100</v>
      </c>
      <c r="T5" s="33"/>
      <c r="U5" s="33"/>
      <c r="V5" s="28">
        <f>0.17*2489249.757</f>
        <v>423172.45869000006</v>
      </c>
      <c r="W5" t="s">
        <v>102</v>
      </c>
    </row>
    <row r="6" spans="1:28" x14ac:dyDescent="0.35">
      <c r="B6" s="4" t="s">
        <v>113</v>
      </c>
      <c r="C6" s="6">
        <v>2</v>
      </c>
      <c r="E6" s="33" t="s">
        <v>108</v>
      </c>
      <c r="F6" s="33"/>
      <c r="G6" s="6">
        <v>5974</v>
      </c>
      <c r="I6" s="33" t="s">
        <v>91</v>
      </c>
      <c r="J6" s="33"/>
      <c r="K6" s="17">
        <v>1</v>
      </c>
      <c r="N6" s="33" t="s">
        <v>89</v>
      </c>
      <c r="O6" s="33"/>
      <c r="P6" s="33"/>
      <c r="Q6" s="27">
        <v>10</v>
      </c>
      <c r="S6" s="33" t="s">
        <v>95</v>
      </c>
      <c r="T6" s="33"/>
      <c r="U6" s="33"/>
      <c r="V6" s="28">
        <f>(18000/25)*8.8*2.20462</f>
        <v>13968.472320000001</v>
      </c>
      <c r="W6" t="s">
        <v>97</v>
      </c>
    </row>
    <row r="7" spans="1:28" x14ac:dyDescent="0.35">
      <c r="E7" s="33" t="s">
        <v>109</v>
      </c>
      <c r="F7" s="33"/>
      <c r="G7" s="6">
        <v>5009</v>
      </c>
      <c r="S7" s="33" t="s">
        <v>98</v>
      </c>
      <c r="T7" s="33"/>
      <c r="U7" s="33"/>
      <c r="V7" s="28">
        <f>V4*V6</f>
        <v>29903074042.27026</v>
      </c>
      <c r="W7" t="s">
        <v>96</v>
      </c>
    </row>
    <row r="8" spans="1:28" x14ac:dyDescent="0.35">
      <c r="E8" s="33" t="s">
        <v>110</v>
      </c>
      <c r="F8" s="33"/>
      <c r="G8" s="6">
        <v>4359</v>
      </c>
      <c r="S8" s="33" t="s">
        <v>99</v>
      </c>
      <c r="T8" s="33"/>
      <c r="U8" s="33"/>
      <c r="V8" s="28">
        <f>V5*V6</f>
        <v>5911072775.7976093</v>
      </c>
      <c r="W8" t="s">
        <v>96</v>
      </c>
    </row>
    <row r="9" spans="1:28" x14ac:dyDescent="0.35">
      <c r="E9" s="33" t="s">
        <v>111</v>
      </c>
      <c r="F9" s="33"/>
      <c r="G9" s="6">
        <v>3780</v>
      </c>
      <c r="S9" s="31"/>
      <c r="T9" s="31"/>
      <c r="U9" s="31"/>
      <c r="V9" s="28"/>
    </row>
    <row r="10" spans="1:28" x14ac:dyDescent="0.35">
      <c r="S10" s="31"/>
      <c r="T10" s="31"/>
      <c r="U10" s="31"/>
      <c r="V10" s="28"/>
    </row>
    <row r="11" spans="1:28" x14ac:dyDescent="0.35">
      <c r="S11" s="31"/>
      <c r="T11" s="31"/>
      <c r="U11" s="31"/>
      <c r="V11" s="28"/>
    </row>
    <row r="12" spans="1:28" ht="14.5" customHeight="1" x14ac:dyDescent="0.35">
      <c r="C12" s="33" t="s">
        <v>114</v>
      </c>
      <c r="D12" s="33"/>
      <c r="E12" s="33"/>
      <c r="F12" s="51" t="s">
        <v>116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28" ht="31.5" customHeight="1" x14ac:dyDescent="0.35">
      <c r="A13" s="9" t="s">
        <v>28</v>
      </c>
      <c r="B13" s="4" t="s">
        <v>115</v>
      </c>
      <c r="C13" s="2">
        <v>1</v>
      </c>
      <c r="D13" s="2">
        <v>2</v>
      </c>
      <c r="E13" s="2">
        <v>3</v>
      </c>
      <c r="F13" s="51"/>
      <c r="G13" s="52"/>
      <c r="H13" s="52"/>
      <c r="I13" s="52"/>
      <c r="K13" s="4" t="s">
        <v>3</v>
      </c>
      <c r="P13" s="4" t="s">
        <v>9</v>
      </c>
      <c r="U13" s="4" t="s">
        <v>11</v>
      </c>
      <c r="X13" s="4" t="s">
        <v>12</v>
      </c>
      <c r="AA13" s="4" t="s">
        <v>22</v>
      </c>
    </row>
    <row r="14" spans="1:28" x14ac:dyDescent="0.35">
      <c r="A14" s="4">
        <f>B14+2020</f>
        <v>2020</v>
      </c>
      <c r="B14" s="4">
        <v>0</v>
      </c>
      <c r="C14" s="7">
        <f>0.15*F14</f>
        <v>629.69999999999993</v>
      </c>
      <c r="D14" s="7">
        <f>0.5*F14</f>
        <v>2099</v>
      </c>
      <c r="E14" s="7">
        <f>0.35*F14</f>
        <v>1469.3</v>
      </c>
      <c r="F14" s="32">
        <f>$G$2*(1+$K$4)^B14</f>
        <v>4198</v>
      </c>
      <c r="G14" s="32"/>
      <c r="H14" s="32"/>
      <c r="I14" s="32"/>
      <c r="L14" s="35" t="s">
        <v>8</v>
      </c>
      <c r="M14" s="35"/>
      <c r="N14" s="35"/>
      <c r="O14" s="2"/>
      <c r="Q14" s="35" t="s">
        <v>8</v>
      </c>
      <c r="R14" s="35"/>
      <c r="S14" s="35"/>
      <c r="T14" s="2"/>
      <c r="U14" s="4"/>
      <c r="X14" s="4"/>
    </row>
    <row r="15" spans="1:28" x14ac:dyDescent="0.35">
      <c r="A15" s="4">
        <f t="shared" ref="A15:A78" si="0">B15+2020</f>
        <v>2020</v>
      </c>
      <c r="B15" s="4">
        <v>0</v>
      </c>
      <c r="C15" s="7">
        <f>0.15*F15</f>
        <v>558.9</v>
      </c>
      <c r="D15" s="7">
        <f>0.5*F15</f>
        <v>1863</v>
      </c>
      <c r="E15" s="7">
        <f t="shared" ref="E15:E67" si="1">0.35*F15</f>
        <v>1304.0999999999999</v>
      </c>
      <c r="F15" s="32">
        <f>$G$3*(1+$K$4)^B15</f>
        <v>3726</v>
      </c>
      <c r="G15" s="32"/>
      <c r="H15" s="32"/>
      <c r="I15" s="32"/>
      <c r="K15" s="2" t="s">
        <v>4</v>
      </c>
      <c r="L15" s="2">
        <v>1</v>
      </c>
      <c r="M15" s="2">
        <v>2</v>
      </c>
      <c r="N15" s="2">
        <v>3</v>
      </c>
      <c r="O15" s="2"/>
      <c r="P15" t="s">
        <v>4</v>
      </c>
      <c r="Q15" s="2">
        <v>1</v>
      </c>
      <c r="R15" s="2">
        <v>2</v>
      </c>
      <c r="S15" s="2">
        <v>3</v>
      </c>
      <c r="T15" s="2"/>
      <c r="U15" t="s">
        <v>4</v>
      </c>
      <c r="X15" t="s">
        <v>4</v>
      </c>
      <c r="AA15" t="s">
        <v>16</v>
      </c>
    </row>
    <row r="16" spans="1:28" x14ac:dyDescent="0.35">
      <c r="A16" s="4">
        <f t="shared" si="0"/>
        <v>2020</v>
      </c>
      <c r="B16" s="4">
        <v>0</v>
      </c>
      <c r="C16" s="7">
        <f>0.15*F16</f>
        <v>714.75</v>
      </c>
      <c r="D16" s="7">
        <f>0.5*F16</f>
        <v>2382.5</v>
      </c>
      <c r="E16" s="7">
        <f t="shared" si="1"/>
        <v>1667.75</v>
      </c>
      <c r="F16" s="32">
        <f>$G$4*(1+$K$4)^B16</f>
        <v>4765</v>
      </c>
      <c r="G16" s="32"/>
      <c r="H16" s="32"/>
      <c r="I16" s="32"/>
      <c r="K16" s="5" t="s">
        <v>5</v>
      </c>
      <c r="L16" s="6">
        <v>0</v>
      </c>
      <c r="M16" s="6">
        <v>0</v>
      </c>
      <c r="N16" s="6">
        <v>1</v>
      </c>
      <c r="P16" s="1" t="s">
        <v>5</v>
      </c>
      <c r="Q16" s="6">
        <v>1</v>
      </c>
      <c r="R16" s="6">
        <v>0</v>
      </c>
      <c r="S16" s="6">
        <v>0</v>
      </c>
      <c r="U16" s="1" t="s">
        <v>5</v>
      </c>
      <c r="V16" s="6">
        <v>0.1</v>
      </c>
      <c r="X16" s="1" t="s">
        <v>5</v>
      </c>
      <c r="Y16" s="6">
        <v>1100</v>
      </c>
      <c r="AA16" t="s">
        <v>21</v>
      </c>
      <c r="AB16" s="6">
        <v>3.06</v>
      </c>
    </row>
    <row r="17" spans="1:36" x14ac:dyDescent="0.35">
      <c r="A17" s="4">
        <f t="shared" si="0"/>
        <v>2020</v>
      </c>
      <c r="B17" s="4">
        <v>0</v>
      </c>
      <c r="C17" s="7">
        <f>0.15*F17</f>
        <v>607.5</v>
      </c>
      <c r="D17" s="7">
        <f>0.5*F17</f>
        <v>2025</v>
      </c>
      <c r="E17" s="7">
        <f t="shared" si="1"/>
        <v>1417.5</v>
      </c>
      <c r="F17" s="32">
        <f>$G$5*(1+$K$4)^B17</f>
        <v>4050</v>
      </c>
      <c r="G17" s="14"/>
      <c r="H17" s="14"/>
      <c r="I17" s="14"/>
      <c r="K17" s="2" t="s">
        <v>6</v>
      </c>
      <c r="L17" s="6">
        <v>1</v>
      </c>
      <c r="M17" s="6">
        <v>0</v>
      </c>
      <c r="N17" s="6">
        <v>0</v>
      </c>
      <c r="P17" t="s">
        <v>6</v>
      </c>
      <c r="Q17" s="6">
        <v>0</v>
      </c>
      <c r="R17" s="6">
        <v>1</v>
      </c>
      <c r="S17" s="6">
        <v>0</v>
      </c>
      <c r="U17" t="s">
        <v>6</v>
      </c>
      <c r="V17" s="6">
        <v>0.1</v>
      </c>
      <c r="X17" t="s">
        <v>6</v>
      </c>
      <c r="Y17" s="6">
        <v>2000</v>
      </c>
      <c r="AA17" t="s">
        <v>23</v>
      </c>
      <c r="AB17" s="6">
        <v>2.16</v>
      </c>
    </row>
    <row r="18" spans="1:36" x14ac:dyDescent="0.35">
      <c r="A18" s="4">
        <f t="shared" si="0"/>
        <v>2020</v>
      </c>
      <c r="B18" s="4">
        <v>0</v>
      </c>
      <c r="C18" s="7">
        <f>0.15*F18</f>
        <v>896.1</v>
      </c>
      <c r="D18" s="7">
        <f>0.5*F18</f>
        <v>2987</v>
      </c>
      <c r="E18" s="7">
        <f t="shared" si="1"/>
        <v>2090.9</v>
      </c>
      <c r="F18" s="14">
        <f>$G$6*(1+$K$4)^B18</f>
        <v>5974</v>
      </c>
      <c r="G18" s="14"/>
      <c r="H18" s="14"/>
      <c r="I18" s="14"/>
      <c r="K18" s="2" t="s">
        <v>7</v>
      </c>
      <c r="L18" s="6">
        <v>0</v>
      </c>
      <c r="M18" s="6">
        <v>1</v>
      </c>
      <c r="N18" s="6">
        <v>0</v>
      </c>
      <c r="P18" t="s">
        <v>7</v>
      </c>
      <c r="Q18" s="6">
        <v>0</v>
      </c>
      <c r="R18" s="6">
        <v>0</v>
      </c>
      <c r="S18" s="6">
        <v>1</v>
      </c>
      <c r="U18" t="s">
        <v>7</v>
      </c>
      <c r="V18" s="6">
        <v>0.1</v>
      </c>
      <c r="X18" t="s">
        <v>7</v>
      </c>
      <c r="Y18" s="6">
        <v>1000</v>
      </c>
      <c r="AA18" t="s">
        <v>24</v>
      </c>
      <c r="AB18" s="6">
        <v>12.56</v>
      </c>
      <c r="AC18" t="s">
        <v>25</v>
      </c>
    </row>
    <row r="19" spans="1:36" x14ac:dyDescent="0.35">
      <c r="A19" s="4">
        <f t="shared" si="0"/>
        <v>2020</v>
      </c>
      <c r="B19" s="4">
        <v>0</v>
      </c>
      <c r="C19" s="7">
        <f>0.15*F19</f>
        <v>758.11215000000004</v>
      </c>
      <c r="D19" s="7">
        <f>0.5*F19</f>
        <v>2527.0405000000001</v>
      </c>
      <c r="E19" s="7">
        <f t="shared" si="1"/>
        <v>1768.9283499999999</v>
      </c>
      <c r="F19" s="14" t="str">
        <f>$G$7*(1+$K$4)&amp;B19</f>
        <v>5054.0810</v>
      </c>
      <c r="G19" s="14"/>
      <c r="H19" s="14"/>
      <c r="I19" s="14"/>
    </row>
    <row r="20" spans="1:36" x14ac:dyDescent="0.35">
      <c r="A20" s="4">
        <f t="shared" si="0"/>
        <v>2020</v>
      </c>
      <c r="B20" s="4">
        <v>0</v>
      </c>
      <c r="C20" s="7">
        <f>0.15*F20</f>
        <v>653.85</v>
      </c>
      <c r="D20" s="7">
        <f>0.5*F20</f>
        <v>2179.5</v>
      </c>
      <c r="E20" s="7">
        <f t="shared" si="1"/>
        <v>1525.6499999999999</v>
      </c>
      <c r="F20" s="14">
        <f>$G$8*(1+$K$4)^B21</f>
        <v>4359</v>
      </c>
      <c r="G20" s="14"/>
      <c r="H20" s="14"/>
      <c r="I20" s="14"/>
    </row>
    <row r="21" spans="1:36" x14ac:dyDescent="0.35">
      <c r="A21" s="4">
        <f t="shared" si="0"/>
        <v>2020</v>
      </c>
      <c r="B21" s="4">
        <v>0</v>
      </c>
      <c r="C21" s="7">
        <f>0.15*F21</f>
        <v>567</v>
      </c>
      <c r="D21" s="7">
        <f>0.5*F21</f>
        <v>1890</v>
      </c>
      <c r="E21" s="7">
        <f t="shared" si="1"/>
        <v>1323</v>
      </c>
      <c r="F21" s="14">
        <f>$G$9*(1+$K$4)^B21</f>
        <v>3780</v>
      </c>
      <c r="G21" s="14"/>
      <c r="H21" s="14"/>
      <c r="I21" s="14"/>
      <c r="K21" s="4" t="s">
        <v>26</v>
      </c>
      <c r="P21" s="4" t="s">
        <v>13</v>
      </c>
      <c r="Q21" s="4"/>
      <c r="S21" s="4" t="s">
        <v>15</v>
      </c>
      <c r="T21" s="4"/>
      <c r="V21" s="4" t="s">
        <v>14</v>
      </c>
      <c r="Z21" s="4" t="s">
        <v>16</v>
      </c>
      <c r="AA21" s="4" t="s">
        <v>18</v>
      </c>
      <c r="AB21" s="4" t="s">
        <v>19</v>
      </c>
      <c r="AE21" s="34" t="s">
        <v>30</v>
      </c>
      <c r="AF21" s="34" t="s">
        <v>31</v>
      </c>
      <c r="AG21" s="34" t="s">
        <v>32</v>
      </c>
      <c r="AH21" s="34" t="s">
        <v>33</v>
      </c>
      <c r="AI21" s="34" t="s">
        <v>34</v>
      </c>
      <c r="AJ21" s="13"/>
    </row>
    <row r="22" spans="1:36" x14ac:dyDescent="0.35">
      <c r="A22" s="4">
        <f t="shared" si="0"/>
        <v>2021</v>
      </c>
      <c r="B22" s="4">
        <f>B14+1</f>
        <v>1</v>
      </c>
      <c r="C22" s="7">
        <f>0.15*F22</f>
        <v>635.36729999999989</v>
      </c>
      <c r="D22" s="7">
        <f>0.5*F22</f>
        <v>2117.8909999999996</v>
      </c>
      <c r="E22" s="7">
        <f t="shared" si="1"/>
        <v>1482.5236999999997</v>
      </c>
      <c r="F22" s="14">
        <f>F14*(1+$K$4)^B22</f>
        <v>4235.7819999999992</v>
      </c>
      <c r="G22" s="32"/>
      <c r="H22" s="14"/>
      <c r="I22" s="14"/>
      <c r="L22" s="35" t="s">
        <v>8</v>
      </c>
      <c r="M22" s="35"/>
      <c r="N22" s="35"/>
      <c r="AA22" t="s">
        <v>17</v>
      </c>
      <c r="AB22" t="s">
        <v>20</v>
      </c>
      <c r="AE22" s="34"/>
      <c r="AF22" s="34"/>
      <c r="AG22" s="34"/>
      <c r="AH22" s="34"/>
      <c r="AI22" s="34"/>
      <c r="AJ22" s="13"/>
    </row>
    <row r="23" spans="1:36" x14ac:dyDescent="0.35">
      <c r="A23" s="4">
        <f t="shared" si="0"/>
        <v>2021</v>
      </c>
      <c r="B23" s="4">
        <f t="shared" ref="B23:B86" si="2">B15+1</f>
        <v>1</v>
      </c>
      <c r="C23" s="7">
        <f>0.15*F23</f>
        <v>563.93009999999992</v>
      </c>
      <c r="D23" s="7">
        <f>0.5*F23</f>
        <v>1879.7669999999998</v>
      </c>
      <c r="E23" s="7">
        <f t="shared" si="1"/>
        <v>1315.8368999999998</v>
      </c>
      <c r="F23" s="14">
        <f>F15*(1+$K$4)^B23</f>
        <v>3759.5339999999997</v>
      </c>
      <c r="G23" s="14"/>
      <c r="H23" s="14"/>
      <c r="I23" s="14"/>
      <c r="J23" t="s">
        <v>56</v>
      </c>
      <c r="K23" s="2" t="s">
        <v>10</v>
      </c>
      <c r="L23" s="2">
        <v>1</v>
      </c>
      <c r="M23" s="2">
        <v>2</v>
      </c>
      <c r="N23" s="2">
        <v>3</v>
      </c>
      <c r="P23" s="2" t="s">
        <v>10</v>
      </c>
      <c r="S23" s="2" t="s">
        <v>10</v>
      </c>
      <c r="V23" s="2" t="s">
        <v>10</v>
      </c>
      <c r="Y23" s="3" t="s">
        <v>10</v>
      </c>
      <c r="AD23" t="s">
        <v>10</v>
      </c>
      <c r="AE23" s="34"/>
      <c r="AF23" s="34"/>
      <c r="AG23" s="34"/>
      <c r="AH23" s="34"/>
      <c r="AI23" s="34"/>
      <c r="AJ23" s="13"/>
    </row>
    <row r="24" spans="1:36" x14ac:dyDescent="0.35">
      <c r="A24" s="4">
        <f t="shared" si="0"/>
        <v>2021</v>
      </c>
      <c r="B24" s="4">
        <f t="shared" si="2"/>
        <v>1</v>
      </c>
      <c r="C24" s="7">
        <f>0.15*F24</f>
        <v>721.18274999999983</v>
      </c>
      <c r="D24" s="7">
        <f>0.5*F24</f>
        <v>2403.9424999999997</v>
      </c>
      <c r="E24" s="7">
        <f t="shared" si="1"/>
        <v>1682.7597499999997</v>
      </c>
      <c r="F24" s="14">
        <f>F16*(1+$K$4)^B24</f>
        <v>4807.8849999999993</v>
      </c>
      <c r="G24" s="14"/>
      <c r="H24" s="14"/>
      <c r="I24" s="14"/>
      <c r="J24" t="s">
        <v>57</v>
      </c>
      <c r="K24" s="2">
        <v>1</v>
      </c>
      <c r="L24" s="6">
        <v>1</v>
      </c>
      <c r="M24" s="6">
        <v>0</v>
      </c>
      <c r="N24" s="6">
        <v>0</v>
      </c>
      <c r="P24" s="2">
        <v>1</v>
      </c>
      <c r="Q24" s="6">
        <v>519.20000000000005</v>
      </c>
      <c r="S24" s="2">
        <v>1</v>
      </c>
      <c r="T24" s="6">
        <v>78</v>
      </c>
      <c r="V24" s="2">
        <v>1</v>
      </c>
      <c r="W24" s="8">
        <f>AA24*AB24*1000/1000000</f>
        <v>39.666780000000003</v>
      </c>
      <c r="Y24" s="3">
        <v>1</v>
      </c>
      <c r="Z24" t="s">
        <v>21</v>
      </c>
      <c r="AA24" s="6">
        <v>12963</v>
      </c>
      <c r="AB24" s="6">
        <f>IF(EXACT(Z24,$AA$16),$AB$16,IF(EXACT(Z24,$AA$17),$AB$17,IF(EXACT(Z24,$AA$18),$AB$18,0)))</f>
        <v>3.06</v>
      </c>
      <c r="AD24" s="11">
        <v>1</v>
      </c>
      <c r="AE24" s="6">
        <v>1.4370000000000001</v>
      </c>
      <c r="AF24" s="6">
        <v>8.0000000000000002E-3</v>
      </c>
      <c r="AG24" s="6">
        <v>1540.787</v>
      </c>
      <c r="AH24" s="6">
        <v>2.4E-2</v>
      </c>
      <c r="AI24" s="6">
        <v>2E-3</v>
      </c>
    </row>
    <row r="25" spans="1:36" x14ac:dyDescent="0.35">
      <c r="A25" s="4">
        <f t="shared" si="0"/>
        <v>2021</v>
      </c>
      <c r="B25" s="4">
        <f t="shared" si="2"/>
        <v>1</v>
      </c>
      <c r="C25" s="7">
        <f>0.15*F25</f>
        <v>612.96749999999986</v>
      </c>
      <c r="D25" s="7">
        <f>0.5*F25</f>
        <v>2043.2249999999997</v>
      </c>
      <c r="E25" s="7">
        <f t="shared" si="1"/>
        <v>1430.2574999999997</v>
      </c>
      <c r="F25" s="14">
        <f>F17*(1+$K$4)^B25</f>
        <v>4086.4499999999994</v>
      </c>
      <c r="G25" s="14"/>
      <c r="H25" s="14"/>
      <c r="I25" s="14"/>
      <c r="J25" t="s">
        <v>58</v>
      </c>
      <c r="K25" s="2">
        <v>2</v>
      </c>
      <c r="L25" s="6">
        <v>1</v>
      </c>
      <c r="M25" s="6">
        <v>0</v>
      </c>
      <c r="N25" s="6">
        <v>0</v>
      </c>
      <c r="P25" s="2">
        <v>2</v>
      </c>
      <c r="Q25" s="6">
        <v>665.6</v>
      </c>
      <c r="S25" s="2">
        <v>2</v>
      </c>
      <c r="T25" s="6">
        <v>100</v>
      </c>
      <c r="V25" s="2">
        <v>2</v>
      </c>
      <c r="W25" s="8">
        <f t="shared" ref="W25:W66" si="3">AA25*AB25*1000/1000000</f>
        <v>23.617080000000001</v>
      </c>
      <c r="Y25" s="3">
        <v>2</v>
      </c>
      <c r="Z25" t="s">
        <v>21</v>
      </c>
      <c r="AA25" s="6">
        <v>7718</v>
      </c>
      <c r="AB25" s="6">
        <f>IF(EXACT(Z25,$AA$16),$AB$16,IF(EXACT(Z25,$AA$17),$AB$17,IF(EXACT(Z25,$AA$18),$AB$18,0)))</f>
        <v>3.06</v>
      </c>
      <c r="AD25" s="11">
        <v>2</v>
      </c>
      <c r="AE25" s="6">
        <v>4.9000000000000002E-2</v>
      </c>
      <c r="AF25" s="6">
        <v>2E-3</v>
      </c>
      <c r="AG25" s="6">
        <v>917.32500000000005</v>
      </c>
      <c r="AH25" s="6">
        <v>1.6E-2</v>
      </c>
      <c r="AI25" s="6">
        <v>2E-3</v>
      </c>
    </row>
    <row r="26" spans="1:36" x14ac:dyDescent="0.35">
      <c r="A26" s="4">
        <f t="shared" si="0"/>
        <v>2021</v>
      </c>
      <c r="B26" s="4">
        <f t="shared" si="2"/>
        <v>1</v>
      </c>
      <c r="C26" s="7">
        <f>0.15*F26</f>
        <v>904.16489999999988</v>
      </c>
      <c r="D26" s="7">
        <f>0.5*F26</f>
        <v>3013.8829999999998</v>
      </c>
      <c r="E26" s="7">
        <f t="shared" si="1"/>
        <v>2109.7180999999996</v>
      </c>
      <c r="F26" s="14">
        <f>F18*(1+$K$4)^B26</f>
        <v>6027.7659999999996</v>
      </c>
      <c r="G26" s="14"/>
      <c r="H26" s="14"/>
      <c r="I26" s="14"/>
      <c r="J26" t="s">
        <v>59</v>
      </c>
      <c r="K26" s="2">
        <v>3</v>
      </c>
      <c r="L26" s="6">
        <v>1</v>
      </c>
      <c r="M26" s="6">
        <v>0</v>
      </c>
      <c r="N26" s="6">
        <v>0</v>
      </c>
      <c r="P26" s="2">
        <v>3</v>
      </c>
      <c r="Q26" s="6">
        <v>46.5</v>
      </c>
      <c r="S26" s="2">
        <v>3</v>
      </c>
      <c r="T26" s="6">
        <v>7</v>
      </c>
      <c r="V26" s="2">
        <v>3</v>
      </c>
      <c r="W26" s="8">
        <f t="shared" si="3"/>
        <v>28.115279999999998</v>
      </c>
      <c r="Y26" s="3">
        <v>3</v>
      </c>
      <c r="Z26" t="s">
        <v>21</v>
      </c>
      <c r="AA26" s="6">
        <v>9188</v>
      </c>
      <c r="AB26" s="6">
        <f>IF(EXACT(Z26,$AA$16),$AB$16,IF(EXACT(Z26,$AA$17),$AB$17,IF(EXACT(Z26,$AA$18),$AB$18,0)))</f>
        <v>3.06</v>
      </c>
      <c r="AD26" s="11">
        <v>3</v>
      </c>
      <c r="AE26" s="6">
        <v>24.811</v>
      </c>
      <c r="AF26" s="6">
        <v>2.9000000000000001E-2</v>
      </c>
      <c r="AG26" s="6">
        <v>1073.9280000000001</v>
      </c>
      <c r="AH26" s="6">
        <v>0.02</v>
      </c>
      <c r="AI26" s="6">
        <v>2E-3</v>
      </c>
    </row>
    <row r="27" spans="1:36" x14ac:dyDescent="0.35">
      <c r="A27" s="4">
        <f t="shared" si="0"/>
        <v>2021</v>
      </c>
      <c r="B27" s="4">
        <f t="shared" si="2"/>
        <v>1</v>
      </c>
      <c r="C27" s="7">
        <f>0.15*F27</f>
        <v>764.93515934999994</v>
      </c>
      <c r="D27" s="7">
        <f>0.5*F27</f>
        <v>2549.7838644999997</v>
      </c>
      <c r="E27" s="7">
        <f t="shared" si="1"/>
        <v>1784.8487051499997</v>
      </c>
      <c r="F27" s="14">
        <f>F19*(1+$K$4)^B27</f>
        <v>5099.5677289999994</v>
      </c>
      <c r="G27" s="14"/>
      <c r="H27" s="14"/>
      <c r="I27" s="14"/>
      <c r="J27" t="s">
        <v>60</v>
      </c>
      <c r="K27" s="2">
        <v>4</v>
      </c>
      <c r="L27" s="6">
        <v>1</v>
      </c>
      <c r="M27" s="6">
        <v>0</v>
      </c>
      <c r="N27" s="6">
        <v>0</v>
      </c>
      <c r="P27" s="2">
        <v>4</v>
      </c>
      <c r="Q27" s="6">
        <v>212</v>
      </c>
      <c r="S27" s="2">
        <v>4</v>
      </c>
      <c r="T27" s="6">
        <v>32</v>
      </c>
      <c r="V27" s="2">
        <v>4</v>
      </c>
      <c r="W27" s="8">
        <f t="shared" si="3"/>
        <v>21.77496</v>
      </c>
      <c r="Y27" s="3">
        <v>4</v>
      </c>
      <c r="Z27" t="s">
        <v>21</v>
      </c>
      <c r="AA27" s="6">
        <v>7116</v>
      </c>
      <c r="AB27" s="6">
        <f>IF(EXACT(Z27,$AA$16),$AB$16,IF(EXACT(Z27,$AA$17),$AB$17,IF(EXACT(Z27,$AA$18),$AB$18,0)))</f>
        <v>3.06</v>
      </c>
      <c r="AD27" s="11">
        <v>4</v>
      </c>
      <c r="AE27" s="6">
        <v>1.056</v>
      </c>
      <c r="AF27" s="6">
        <v>4.0000000000000001E-3</v>
      </c>
      <c r="AG27" s="6">
        <v>845.83</v>
      </c>
      <c r="AH27" s="6">
        <v>2.5999999999999999E-2</v>
      </c>
      <c r="AI27" s="6">
        <v>3.0000000000000001E-3</v>
      </c>
    </row>
    <row r="28" spans="1:36" x14ac:dyDescent="0.35">
      <c r="A28" s="4">
        <f t="shared" si="0"/>
        <v>2021</v>
      </c>
      <c r="B28" s="4">
        <f t="shared" si="2"/>
        <v>1</v>
      </c>
      <c r="C28" s="7">
        <f>0.15*F28</f>
        <v>659.73464999999999</v>
      </c>
      <c r="D28" s="7">
        <f>0.5*F28</f>
        <v>2199.1154999999999</v>
      </c>
      <c r="E28" s="7">
        <f t="shared" si="1"/>
        <v>1539.3808499999998</v>
      </c>
      <c r="F28" s="14">
        <f>F20*(1+$K$4)^B28</f>
        <v>4398.2309999999998</v>
      </c>
      <c r="G28" s="14"/>
      <c r="H28" s="14"/>
      <c r="I28" s="14"/>
      <c r="J28" t="s">
        <v>61</v>
      </c>
      <c r="K28" s="3">
        <v>5</v>
      </c>
      <c r="L28" s="6">
        <v>1</v>
      </c>
      <c r="M28" s="6">
        <v>0</v>
      </c>
      <c r="N28" s="6">
        <v>0</v>
      </c>
      <c r="P28" s="3">
        <v>5</v>
      </c>
      <c r="Q28" s="6">
        <v>464</v>
      </c>
      <c r="S28" s="3">
        <v>5</v>
      </c>
      <c r="T28" s="6">
        <v>70</v>
      </c>
      <c r="V28" s="3">
        <v>5</v>
      </c>
      <c r="W28" s="8">
        <f t="shared" si="3"/>
        <v>23.94144</v>
      </c>
      <c r="Y28" s="3">
        <v>5</v>
      </c>
      <c r="Z28" t="s">
        <v>21</v>
      </c>
      <c r="AA28" s="6">
        <v>7824</v>
      </c>
      <c r="AB28" s="6">
        <f>IF(EXACT(Z28,$AA$16),$AB$16,IF(EXACT(Z28,$AA$17),$AB$17,IF(EXACT(Z28,$AA$18),$AB$18,0)))</f>
        <v>3.06</v>
      </c>
      <c r="AD28" s="11">
        <v>5</v>
      </c>
      <c r="AE28" s="6">
        <v>0.11799999999999999</v>
      </c>
      <c r="AF28" s="6">
        <v>5.0000000000000001E-3</v>
      </c>
      <c r="AG28" s="6">
        <v>930.02099999999996</v>
      </c>
      <c r="AH28" s="6">
        <v>1.6E-2</v>
      </c>
      <c r="AI28" s="6">
        <v>2E-3</v>
      </c>
    </row>
    <row r="29" spans="1:36" x14ac:dyDescent="0.35">
      <c r="A29" s="4">
        <f t="shared" si="0"/>
        <v>2021</v>
      </c>
      <c r="B29" s="4">
        <f t="shared" si="2"/>
        <v>1</v>
      </c>
      <c r="C29" s="7">
        <f>0.15*F29</f>
        <v>572.10299999999995</v>
      </c>
      <c r="D29" s="7">
        <f>0.5*F29</f>
        <v>1907.0099999999998</v>
      </c>
      <c r="E29" s="7">
        <f t="shared" si="1"/>
        <v>1334.9069999999997</v>
      </c>
      <c r="F29" s="14">
        <f>F21*(1+$K$4)^B29</f>
        <v>3814.0199999999995</v>
      </c>
      <c r="G29" s="14"/>
      <c r="H29" s="14"/>
      <c r="I29" s="14"/>
      <c r="J29" t="s">
        <v>62</v>
      </c>
      <c r="K29" s="3">
        <v>6</v>
      </c>
      <c r="L29" s="6">
        <v>1</v>
      </c>
      <c r="M29" s="6">
        <v>0</v>
      </c>
      <c r="N29" s="6">
        <v>0</v>
      </c>
      <c r="P29" s="3">
        <v>6</v>
      </c>
      <c r="Q29" s="6">
        <v>101.5</v>
      </c>
      <c r="S29" s="3">
        <v>6</v>
      </c>
      <c r="T29" s="6">
        <v>15</v>
      </c>
      <c r="V29" s="3">
        <v>6</v>
      </c>
      <c r="W29" s="8">
        <f t="shared" si="3"/>
        <v>38.22552000000001</v>
      </c>
      <c r="Y29" s="3">
        <v>6</v>
      </c>
      <c r="Z29" t="s">
        <v>21</v>
      </c>
      <c r="AA29" s="6">
        <v>12492</v>
      </c>
      <c r="AB29" s="6">
        <f>IF(EXACT(Z29,$AA$16),$AB$16,IF(EXACT(Z29,$AA$17),$AB$17,IF(EXACT(Z29,$AA$18),$AB$18,0)))</f>
        <v>3.06</v>
      </c>
      <c r="AD29" s="11">
        <v>6</v>
      </c>
      <c r="AE29" s="6">
        <v>1.1240000000000001</v>
      </c>
      <c r="AF29" s="6">
        <v>0</v>
      </c>
      <c r="AG29" s="6">
        <v>1460.1579999999999</v>
      </c>
      <c r="AH29" s="6">
        <v>2.8000000000000001E-2</v>
      </c>
      <c r="AI29" s="6">
        <v>3.0000000000000001E-3</v>
      </c>
    </row>
    <row r="30" spans="1:36" x14ac:dyDescent="0.35">
      <c r="A30" s="4">
        <f t="shared" si="0"/>
        <v>2022</v>
      </c>
      <c r="B30" s="4">
        <f t="shared" si="2"/>
        <v>2</v>
      </c>
      <c r="C30" s="7">
        <f>0.15*F30</f>
        <v>646.85537615129977</v>
      </c>
      <c r="D30" s="7">
        <f>0.5*F30</f>
        <v>2156.1845871709993</v>
      </c>
      <c r="E30" s="7">
        <f t="shared" si="1"/>
        <v>1509.3292110196994</v>
      </c>
      <c r="F30" s="14">
        <f>F22*(1+$K$4)^B30</f>
        <v>4312.3691743419986</v>
      </c>
      <c r="G30" s="14"/>
      <c r="H30" s="14"/>
      <c r="I30" s="14"/>
      <c r="J30" t="s">
        <v>63</v>
      </c>
      <c r="K30" s="3">
        <v>7</v>
      </c>
      <c r="L30" s="6">
        <v>1</v>
      </c>
      <c r="M30" s="6">
        <v>0</v>
      </c>
      <c r="N30" s="6">
        <v>0</v>
      </c>
      <c r="P30" s="3">
        <v>7</v>
      </c>
      <c r="Q30" s="6">
        <v>84.6</v>
      </c>
      <c r="S30" s="3">
        <v>7</v>
      </c>
      <c r="T30" s="6">
        <v>13</v>
      </c>
      <c r="V30" s="3">
        <v>7</v>
      </c>
      <c r="W30" s="8">
        <f t="shared" si="3"/>
        <v>1.6982999999999999</v>
      </c>
      <c r="Y30" s="3">
        <v>7</v>
      </c>
      <c r="Z30" t="s">
        <v>21</v>
      </c>
      <c r="AA30" s="6">
        <v>555</v>
      </c>
      <c r="AB30" s="6">
        <f>IF(EXACT(Z30,$AA$16),$AB$16,IF(EXACT(Z30,$AA$17),$AB$17,IF(EXACT(Z30,$AA$18),$AB$18,0)))</f>
        <v>3.06</v>
      </c>
      <c r="AD30" s="11">
        <v>7</v>
      </c>
      <c r="AE30" s="6">
        <v>8.0000000000000002E-3</v>
      </c>
      <c r="AF30" s="6">
        <v>0</v>
      </c>
      <c r="AG30" s="6">
        <v>65.930999999999997</v>
      </c>
      <c r="AH30" s="6">
        <v>2.5999999999999999E-2</v>
      </c>
      <c r="AI30" s="6">
        <v>3.0000000000000001E-3</v>
      </c>
    </row>
    <row r="31" spans="1:36" x14ac:dyDescent="0.35">
      <c r="A31" s="4">
        <f t="shared" si="0"/>
        <v>2022</v>
      </c>
      <c r="B31" s="4">
        <f t="shared" si="2"/>
        <v>2</v>
      </c>
      <c r="C31" s="7">
        <f>0.15*F31</f>
        <v>574.12652013809975</v>
      </c>
      <c r="D31" s="7">
        <f>0.5*F31</f>
        <v>1913.7550671269994</v>
      </c>
      <c r="E31" s="7">
        <f t="shared" si="1"/>
        <v>1339.6285469888994</v>
      </c>
      <c r="F31" s="14">
        <f>F23*(1+$K$4)^B31</f>
        <v>3827.5101342539988</v>
      </c>
      <c r="G31" s="14"/>
      <c r="H31" s="14"/>
      <c r="I31" s="14"/>
      <c r="J31" t="s">
        <v>64</v>
      </c>
      <c r="K31" s="3">
        <v>8</v>
      </c>
      <c r="L31" s="6">
        <v>1</v>
      </c>
      <c r="M31" s="6">
        <v>0</v>
      </c>
      <c r="N31" s="6">
        <v>0</v>
      </c>
      <c r="P31" s="3">
        <v>8</v>
      </c>
      <c r="Q31" s="6">
        <v>88</v>
      </c>
      <c r="S31" s="3">
        <v>8</v>
      </c>
      <c r="T31" s="6">
        <v>13</v>
      </c>
      <c r="V31" s="3">
        <v>8</v>
      </c>
      <c r="W31" s="8">
        <f t="shared" si="3"/>
        <v>36.677160000000001</v>
      </c>
      <c r="Y31" s="3">
        <v>8</v>
      </c>
      <c r="Z31" t="s">
        <v>21</v>
      </c>
      <c r="AA31" s="6">
        <v>11986</v>
      </c>
      <c r="AB31" s="6">
        <f>IF(EXACT(Z31,$AA$16),$AB$16,IF(EXACT(Z31,$AA$17),$AB$17,IF(EXACT(Z31,$AA$18),$AB$18,0)))</f>
        <v>3.06</v>
      </c>
      <c r="AD31" s="11">
        <v>8</v>
      </c>
      <c r="AE31" s="6">
        <v>1.3009999999999999</v>
      </c>
      <c r="AF31" s="6">
        <v>8.0000000000000002E-3</v>
      </c>
      <c r="AG31" s="6">
        <v>1424.5930000000001</v>
      </c>
      <c r="AH31" s="6">
        <v>2.7E-2</v>
      </c>
      <c r="AI31" s="6">
        <v>3.0000000000000001E-3</v>
      </c>
    </row>
    <row r="32" spans="1:36" x14ac:dyDescent="0.35">
      <c r="A32" s="4">
        <f t="shared" si="0"/>
        <v>2022</v>
      </c>
      <c r="B32" s="4">
        <f t="shared" si="2"/>
        <v>2</v>
      </c>
      <c r="C32" s="7">
        <f>0.15*F32</f>
        <v>734.22245530274972</v>
      </c>
      <c r="D32" s="7">
        <f>0.5*F32</f>
        <v>2447.4081843424992</v>
      </c>
      <c r="E32" s="7">
        <f t="shared" si="1"/>
        <v>1713.1857290397493</v>
      </c>
      <c r="F32" s="14">
        <f>F24*(1+$K$4)^B32</f>
        <v>4894.8163686849985</v>
      </c>
      <c r="G32" s="14"/>
      <c r="H32" s="14"/>
      <c r="I32" s="14"/>
      <c r="J32" t="s">
        <v>65</v>
      </c>
      <c r="K32" s="3">
        <v>9</v>
      </c>
      <c r="L32" s="6">
        <v>0</v>
      </c>
      <c r="M32" s="6">
        <v>1</v>
      </c>
      <c r="N32" s="6">
        <v>0</v>
      </c>
      <c r="P32" s="3">
        <v>9</v>
      </c>
      <c r="Q32" s="6">
        <v>650</v>
      </c>
      <c r="S32" s="3">
        <v>9</v>
      </c>
      <c r="T32" s="6">
        <v>98</v>
      </c>
      <c r="V32" s="3">
        <v>9</v>
      </c>
      <c r="W32" s="8">
        <f t="shared" si="3"/>
        <v>23.494679999999999</v>
      </c>
      <c r="Y32" s="3">
        <v>9</v>
      </c>
      <c r="Z32" t="s">
        <v>21</v>
      </c>
      <c r="AA32" s="6">
        <v>7678</v>
      </c>
      <c r="AB32" s="6">
        <f>IF(EXACT(Z32,$AA$16),$AB$16,IF(EXACT(Z32,$AA$17),$AB$17,IF(EXACT(Z32,$AA$18),$AB$18,0)))</f>
        <v>3.06</v>
      </c>
      <c r="AD32" s="11">
        <v>9</v>
      </c>
      <c r="AE32" s="6">
        <v>8.2000000000000003E-2</v>
      </c>
      <c r="AF32" s="6">
        <v>5.0000000000000001E-3</v>
      </c>
      <c r="AG32" s="6">
        <v>912.65499999999997</v>
      </c>
      <c r="AH32" s="6">
        <v>1.7999999999999999E-2</v>
      </c>
      <c r="AI32" s="6">
        <v>2E-3</v>
      </c>
    </row>
    <row r="33" spans="1:42" x14ac:dyDescent="0.35">
      <c r="A33" s="4">
        <f t="shared" si="0"/>
        <v>2022</v>
      </c>
      <c r="B33" s="4">
        <f t="shared" si="2"/>
        <v>2</v>
      </c>
      <c r="C33" s="7">
        <f>0.15*F33</f>
        <v>624.05056536749976</v>
      </c>
      <c r="D33" s="7">
        <f>0.5*F33</f>
        <v>2080.1685512249992</v>
      </c>
      <c r="E33" s="7">
        <f t="shared" si="1"/>
        <v>1456.1179858574994</v>
      </c>
      <c r="F33" s="14">
        <f>F25*(1+$K$4)^B33</f>
        <v>4160.3371024499984</v>
      </c>
      <c r="G33" s="14"/>
      <c r="H33" s="14"/>
      <c r="I33" s="14"/>
      <c r="J33" t="s">
        <v>66</v>
      </c>
      <c r="K33" s="3">
        <v>10</v>
      </c>
      <c r="L33" s="6">
        <v>0</v>
      </c>
      <c r="M33" s="6">
        <v>1</v>
      </c>
      <c r="N33" s="6">
        <v>0</v>
      </c>
      <c r="P33" s="3">
        <v>10</v>
      </c>
      <c r="Q33" s="6">
        <v>186</v>
      </c>
      <c r="S33" s="3">
        <v>10</v>
      </c>
      <c r="T33" s="6">
        <v>28</v>
      </c>
      <c r="V33" s="3">
        <v>10</v>
      </c>
      <c r="W33" s="8">
        <f t="shared" si="3"/>
        <v>31.606739999999999</v>
      </c>
      <c r="Y33" s="3">
        <v>10</v>
      </c>
      <c r="Z33" t="s">
        <v>21</v>
      </c>
      <c r="AA33" s="6">
        <v>10329</v>
      </c>
      <c r="AB33" s="6">
        <f>IF(EXACT(Z33,$AA$16),$AB$16,IF(EXACT(Z33,$AA$17),$AB$17,IF(EXACT(Z33,$AA$18),$AB$18,0)))</f>
        <v>3.06</v>
      </c>
      <c r="AD33" s="11">
        <v>10</v>
      </c>
      <c r="AE33" s="6">
        <v>1.306</v>
      </c>
      <c r="AF33" s="6">
        <v>0.01</v>
      </c>
      <c r="AG33" s="6">
        <v>1235.3320000000001</v>
      </c>
      <c r="AH33" s="6">
        <v>2.4E-2</v>
      </c>
      <c r="AI33" s="6">
        <v>3.0000000000000001E-3</v>
      </c>
    </row>
    <row r="34" spans="1:42" x14ac:dyDescent="0.35">
      <c r="A34" s="4">
        <f t="shared" si="0"/>
        <v>2022</v>
      </c>
      <c r="B34" s="4">
        <f t="shared" si="2"/>
        <v>2</v>
      </c>
      <c r="C34" s="7">
        <f>0.15*F34</f>
        <v>920.51310555689975</v>
      </c>
      <c r="D34" s="7">
        <f>0.5*F34</f>
        <v>3068.3770185229992</v>
      </c>
      <c r="E34" s="7">
        <f t="shared" si="1"/>
        <v>2147.8639129660992</v>
      </c>
      <c r="F34" s="14">
        <f>F26*(1+$K$4)^B34</f>
        <v>6136.7540370459983</v>
      </c>
      <c r="G34" s="14"/>
      <c r="H34" s="14"/>
      <c r="I34" s="14"/>
      <c r="J34" t="s">
        <v>67</v>
      </c>
      <c r="K34" s="3">
        <v>11</v>
      </c>
      <c r="L34" s="6">
        <v>0</v>
      </c>
      <c r="M34" s="6">
        <v>1</v>
      </c>
      <c r="N34" s="6">
        <v>0</v>
      </c>
      <c r="P34" s="3">
        <v>11</v>
      </c>
      <c r="Q34" s="6">
        <v>154</v>
      </c>
      <c r="S34" s="3">
        <v>11</v>
      </c>
      <c r="T34" s="6">
        <v>23</v>
      </c>
      <c r="V34" s="3">
        <v>11</v>
      </c>
      <c r="W34" s="8">
        <f t="shared" si="3"/>
        <v>38.996639999999999</v>
      </c>
      <c r="Y34" s="3">
        <v>11</v>
      </c>
      <c r="Z34" t="s">
        <v>21</v>
      </c>
      <c r="AA34" s="6">
        <v>12744</v>
      </c>
      <c r="AB34" s="6">
        <f>IF(EXACT(Z34,$AA$16),$AB$16,IF(EXACT(Z34,$AA$17),$AB$17,IF(EXACT(Z34,$AA$18),$AB$18,0)))</f>
        <v>3.06</v>
      </c>
      <c r="AD34" s="11">
        <v>11</v>
      </c>
      <c r="AE34" s="6">
        <v>2.9769999999999999</v>
      </c>
      <c r="AF34" s="6">
        <v>8.0000000000000002E-3</v>
      </c>
      <c r="AG34" s="6">
        <v>1514.692</v>
      </c>
      <c r="AH34" s="6">
        <v>2.8000000000000001E-2</v>
      </c>
      <c r="AI34" s="6">
        <v>3.0000000000000001E-3</v>
      </c>
    </row>
    <row r="35" spans="1:42" x14ac:dyDescent="0.35">
      <c r="A35" s="4">
        <f t="shared" si="0"/>
        <v>2022</v>
      </c>
      <c r="B35" s="4">
        <f t="shared" si="2"/>
        <v>2</v>
      </c>
      <c r="C35" s="7">
        <f>0.15*F35</f>
        <v>778.76595196620701</v>
      </c>
      <c r="D35" s="7">
        <f>0.5*F35</f>
        <v>2595.8865065540235</v>
      </c>
      <c r="E35" s="7">
        <f t="shared" si="1"/>
        <v>1817.1205545878163</v>
      </c>
      <c r="F35" s="14">
        <f>F27*(1+$K$4)^B35</f>
        <v>5191.7730131080471</v>
      </c>
      <c r="G35" s="14"/>
      <c r="H35" s="14"/>
      <c r="I35" s="14"/>
      <c r="J35" t="s">
        <v>68</v>
      </c>
      <c r="K35" s="3">
        <v>12</v>
      </c>
      <c r="L35" s="6">
        <v>0</v>
      </c>
      <c r="M35" s="6">
        <v>1</v>
      </c>
      <c r="N35" s="6">
        <v>0</v>
      </c>
      <c r="P35" s="3">
        <v>12</v>
      </c>
      <c r="Q35" s="6">
        <v>150</v>
      </c>
      <c r="S35" s="3">
        <v>12</v>
      </c>
      <c r="T35" s="6">
        <v>23</v>
      </c>
      <c r="V35" s="3">
        <v>12</v>
      </c>
      <c r="W35" s="8">
        <f t="shared" si="3"/>
        <v>35.954999999999998</v>
      </c>
      <c r="Y35" s="3">
        <v>12</v>
      </c>
      <c r="Z35" t="s">
        <v>21</v>
      </c>
      <c r="AA35" s="6">
        <v>11750</v>
      </c>
      <c r="AB35" s="6">
        <f>IF(EXACT(Z35,$AA$16),$AB$16,IF(EXACT(Z35,$AA$17),$AB$17,IF(EXACT(Z35,$AA$18),$AB$18,0)))</f>
        <v>3.06</v>
      </c>
      <c r="AD35" s="11">
        <v>12</v>
      </c>
      <c r="AE35" s="6">
        <v>0.41199999999999998</v>
      </c>
      <c r="AF35" s="6">
        <v>7.0000000000000001E-3</v>
      </c>
      <c r="AG35" s="6">
        <v>1397.9780000000001</v>
      </c>
      <c r="AH35" s="6">
        <v>2.5999999999999999E-2</v>
      </c>
      <c r="AI35" s="6">
        <v>3.0000000000000001E-3</v>
      </c>
    </row>
    <row r="36" spans="1:42" x14ac:dyDescent="0.35">
      <c r="A36" s="4">
        <f t="shared" si="0"/>
        <v>2022</v>
      </c>
      <c r="B36" s="4">
        <f t="shared" si="2"/>
        <v>2</v>
      </c>
      <c r="C36" s="7">
        <f>0.15*F36</f>
        <v>671.66331220664972</v>
      </c>
      <c r="D36" s="7">
        <f>0.5*F36</f>
        <v>2238.8777073554993</v>
      </c>
      <c r="E36" s="7">
        <f t="shared" si="1"/>
        <v>1567.2143951488495</v>
      </c>
      <c r="F36" s="14">
        <f>F28*(1+$K$4)^B36</f>
        <v>4477.7554147109986</v>
      </c>
      <c r="G36" s="14"/>
      <c r="H36" s="14"/>
      <c r="I36" s="14"/>
      <c r="J36" t="s">
        <v>47</v>
      </c>
      <c r="K36" s="3">
        <v>13</v>
      </c>
      <c r="L36" s="6">
        <v>0</v>
      </c>
      <c r="M36" s="6">
        <v>1</v>
      </c>
      <c r="N36" s="6">
        <v>0</v>
      </c>
      <c r="P36" s="3">
        <v>13</v>
      </c>
      <c r="Q36" s="6">
        <v>1848</v>
      </c>
      <c r="S36" s="3">
        <v>13</v>
      </c>
      <c r="T36" s="6">
        <v>277</v>
      </c>
      <c r="V36" s="3">
        <v>13</v>
      </c>
      <c r="W36" s="8">
        <f t="shared" si="3"/>
        <v>26.289359999999999</v>
      </c>
      <c r="Y36" s="3">
        <v>13</v>
      </c>
      <c r="Z36" t="s">
        <v>23</v>
      </c>
      <c r="AA36" s="6">
        <v>12171</v>
      </c>
      <c r="AB36" s="6">
        <f>IF(EXACT(Z36,$AA$16),$AB$16,IF(EXACT(Z36,$AA$17),$AB$17,IF(EXACT(Z36,$AA$18),$AB$18,0)))</f>
        <v>2.16</v>
      </c>
      <c r="AD36" s="11">
        <v>13</v>
      </c>
      <c r="AE36" s="6">
        <v>2.74</v>
      </c>
      <c r="AF36" s="6">
        <v>0.53300000000000003</v>
      </c>
      <c r="AG36" s="6">
        <v>2551.596</v>
      </c>
      <c r="AH36" s="6">
        <v>0.27400000000000002</v>
      </c>
      <c r="AI36" s="6">
        <v>0.04</v>
      </c>
    </row>
    <row r="37" spans="1:42" x14ac:dyDescent="0.35">
      <c r="A37" s="4">
        <f t="shared" si="0"/>
        <v>2022</v>
      </c>
      <c r="B37" s="4">
        <f t="shared" si="2"/>
        <v>2</v>
      </c>
      <c r="C37" s="7">
        <f>0.15*F37</f>
        <v>582.44719434299986</v>
      </c>
      <c r="D37" s="7">
        <f>0.5*F37</f>
        <v>1941.4906478099995</v>
      </c>
      <c r="E37" s="7">
        <f t="shared" si="1"/>
        <v>1359.0434534669996</v>
      </c>
      <c r="F37" s="14">
        <f>F29*(1+$K$4)^B37</f>
        <v>3882.9812956199989</v>
      </c>
      <c r="G37" s="14"/>
      <c r="H37" s="14"/>
      <c r="I37" s="14"/>
      <c r="J37" t="s">
        <v>69</v>
      </c>
      <c r="K37" s="3">
        <v>14</v>
      </c>
      <c r="L37" s="6">
        <v>0</v>
      </c>
      <c r="M37" s="6">
        <v>1</v>
      </c>
      <c r="N37" s="6">
        <v>0</v>
      </c>
      <c r="P37" s="3">
        <v>14</v>
      </c>
      <c r="Q37" s="6">
        <v>656.1</v>
      </c>
      <c r="S37" s="3">
        <v>14</v>
      </c>
      <c r="T37" s="6">
        <v>98</v>
      </c>
      <c r="V37" s="3">
        <v>14</v>
      </c>
      <c r="W37" s="8">
        <f t="shared" si="3"/>
        <v>34.819740000000003</v>
      </c>
      <c r="Y37" s="3">
        <v>14</v>
      </c>
      <c r="Z37" t="s">
        <v>21</v>
      </c>
      <c r="AA37" s="6">
        <v>11379</v>
      </c>
      <c r="AB37" s="6">
        <f>IF(EXACT(Z37,$AA$16),$AB$16,IF(EXACT(Z37,$AA$17),$AB$17,IF(EXACT(Z37,$AA$18),$AB$18,0)))</f>
        <v>3.06</v>
      </c>
      <c r="AD37" s="11">
        <v>14</v>
      </c>
      <c r="AE37" s="6">
        <v>0.38900000000000001</v>
      </c>
      <c r="AF37" s="6">
        <v>7.0000000000000001E-3</v>
      </c>
      <c r="AG37" s="6">
        <v>1352.424</v>
      </c>
      <c r="AH37" s="6">
        <v>2.5999999999999999E-2</v>
      </c>
      <c r="AI37" s="6">
        <v>3.0000000000000001E-3</v>
      </c>
    </row>
    <row r="38" spans="1:42" x14ac:dyDescent="0.35">
      <c r="A38" s="4">
        <f t="shared" si="0"/>
        <v>2023</v>
      </c>
      <c r="B38" s="4">
        <f t="shared" si="2"/>
        <v>3</v>
      </c>
      <c r="C38" s="7">
        <f>0.15*F38</f>
        <v>664.47812872135864</v>
      </c>
      <c r="D38" s="7">
        <f>0.5*F38</f>
        <v>2214.9270957378621</v>
      </c>
      <c r="E38" s="7">
        <f t="shared" si="1"/>
        <v>1550.4489670165035</v>
      </c>
      <c r="F38" s="14">
        <f>F30*(1+$K$4)^B38</f>
        <v>4429.8541914757243</v>
      </c>
      <c r="G38" s="14"/>
      <c r="H38" s="14"/>
      <c r="I38" s="14"/>
      <c r="J38" t="s">
        <v>70</v>
      </c>
      <c r="K38" s="3">
        <v>15</v>
      </c>
      <c r="L38" s="6">
        <v>0</v>
      </c>
      <c r="M38" s="6">
        <v>0</v>
      </c>
      <c r="N38" s="6">
        <v>1</v>
      </c>
      <c r="P38" s="3">
        <v>15</v>
      </c>
      <c r="Q38" s="6">
        <v>50.3</v>
      </c>
      <c r="S38" s="3">
        <v>15</v>
      </c>
      <c r="T38" s="6">
        <v>8</v>
      </c>
      <c r="V38" s="3">
        <v>15</v>
      </c>
      <c r="W38" s="8">
        <f t="shared" si="3"/>
        <v>37.647179999999999</v>
      </c>
      <c r="Y38" s="3">
        <v>15</v>
      </c>
      <c r="Z38" t="s">
        <v>21</v>
      </c>
      <c r="AA38" s="6">
        <v>12303</v>
      </c>
      <c r="AB38" s="6">
        <f>IF(EXACT(Z38,$AA$16),$AB$16,IF(EXACT(Z38,$AA$17),$AB$17,IF(EXACT(Z38,$AA$18),$AB$18,0)))</f>
        <v>3.06</v>
      </c>
      <c r="AD38" s="11">
        <v>15</v>
      </c>
      <c r="AE38" s="6">
        <v>3.8889999999999998</v>
      </c>
      <c r="AF38" s="6">
        <v>3.9E-2</v>
      </c>
      <c r="AG38" s="6">
        <v>1436.3489999999999</v>
      </c>
      <c r="AH38" s="6">
        <v>2.7E-2</v>
      </c>
      <c r="AI38" s="6">
        <v>3.0000000000000001E-3</v>
      </c>
    </row>
    <row r="39" spans="1:42" x14ac:dyDescent="0.35">
      <c r="A39" s="4">
        <f t="shared" si="0"/>
        <v>2023</v>
      </c>
      <c r="B39" s="4">
        <f t="shared" si="2"/>
        <v>3</v>
      </c>
      <c r="C39" s="7">
        <f>0.15*F39</f>
        <v>589.76786746445498</v>
      </c>
      <c r="D39" s="7">
        <f>0.5*F39</f>
        <v>1965.8928915481833</v>
      </c>
      <c r="E39" s="7">
        <f t="shared" si="1"/>
        <v>1376.1250240837282</v>
      </c>
      <c r="F39" s="14">
        <f>F31*(1+$K$4)^B39</f>
        <v>3931.7857830963667</v>
      </c>
      <c r="G39" s="14"/>
      <c r="H39" s="14"/>
      <c r="I39" s="14"/>
      <c r="J39" t="s">
        <v>71</v>
      </c>
      <c r="K39" s="3">
        <v>16</v>
      </c>
      <c r="L39" s="6">
        <v>0</v>
      </c>
      <c r="M39" s="6">
        <v>0</v>
      </c>
      <c r="N39" s="6">
        <v>1</v>
      </c>
      <c r="P39" s="3">
        <v>16</v>
      </c>
      <c r="Q39" s="6">
        <v>67</v>
      </c>
      <c r="S39" s="3">
        <v>16</v>
      </c>
      <c r="T39" s="6">
        <v>10</v>
      </c>
      <c r="V39" s="3">
        <v>16</v>
      </c>
      <c r="W39" s="8">
        <f t="shared" si="3"/>
        <v>25.404119999999999</v>
      </c>
      <c r="Y39" s="3">
        <v>16</v>
      </c>
      <c r="Z39" t="s">
        <v>21</v>
      </c>
      <c r="AA39" s="6">
        <v>8302</v>
      </c>
      <c r="AB39" s="6">
        <f>IF(EXACT(Z39,$AA$16),$AB$16,IF(EXACT(Z39,$AA$17),$AB$17,IF(EXACT(Z39,$AA$18),$AB$18,0)))</f>
        <v>3.06</v>
      </c>
      <c r="AD39" s="11">
        <v>16</v>
      </c>
      <c r="AE39" s="6">
        <v>0.35699999999999998</v>
      </c>
      <c r="AF39" s="6">
        <v>5.0000000000000001E-3</v>
      </c>
      <c r="AG39" s="6">
        <v>986.73699999999997</v>
      </c>
      <c r="AH39" s="6">
        <v>1.7000000000000001E-2</v>
      </c>
      <c r="AI39" s="6">
        <v>2E-3</v>
      </c>
    </row>
    <row r="40" spans="1:42" x14ac:dyDescent="0.35">
      <c r="A40" s="4">
        <f t="shared" si="0"/>
        <v>2023</v>
      </c>
      <c r="B40" s="4">
        <f t="shared" si="2"/>
        <v>3</v>
      </c>
      <c r="C40" s="7">
        <f>0.15*F40</f>
        <v>754.22541290073218</v>
      </c>
      <c r="D40" s="7">
        <f>0.5*F40</f>
        <v>2514.0847096691073</v>
      </c>
      <c r="E40" s="7">
        <f t="shared" si="1"/>
        <v>1759.8592967683751</v>
      </c>
      <c r="F40" s="14">
        <f>F32*(1+$K$4)^B40</f>
        <v>5028.1694193382145</v>
      </c>
      <c r="G40" s="14"/>
      <c r="H40" s="14"/>
      <c r="I40" s="14"/>
      <c r="J40" t="s">
        <v>72</v>
      </c>
      <c r="K40" s="3">
        <v>17</v>
      </c>
      <c r="L40" s="6">
        <v>0</v>
      </c>
      <c r="M40" s="6">
        <v>0</v>
      </c>
      <c r="N40" s="6">
        <v>1</v>
      </c>
      <c r="P40" s="3">
        <v>17</v>
      </c>
      <c r="Q40" s="6">
        <v>257</v>
      </c>
      <c r="S40" s="3">
        <v>17</v>
      </c>
      <c r="T40" s="6">
        <v>39</v>
      </c>
      <c r="V40" s="3">
        <v>17</v>
      </c>
      <c r="W40" s="8">
        <f t="shared" si="3"/>
        <v>23.453280000000003</v>
      </c>
      <c r="Y40" s="3">
        <v>17</v>
      </c>
      <c r="Z40" t="s">
        <v>23</v>
      </c>
      <c r="AA40" s="6">
        <v>10858</v>
      </c>
      <c r="AB40" s="6">
        <f>IF(EXACT(Z40,$AA$16),$AB$16,IF(EXACT(Z40,$AA$17),$AB$17,IF(EXACT(Z40,$AA$18),$AB$18,0)))</f>
        <v>2.16</v>
      </c>
      <c r="AD40" s="11">
        <v>17</v>
      </c>
      <c r="AE40" s="6">
        <v>3.786</v>
      </c>
      <c r="AF40" s="6">
        <v>1.365</v>
      </c>
      <c r="AG40" s="6">
        <v>2277.605</v>
      </c>
      <c r="AH40" s="6">
        <v>0.249</v>
      </c>
      <c r="AI40" s="6">
        <v>3.5999999999999997E-2</v>
      </c>
    </row>
    <row r="41" spans="1:42" x14ac:dyDescent="0.35">
      <c r="A41" s="4">
        <f t="shared" si="0"/>
        <v>2023</v>
      </c>
      <c r="B41" s="4">
        <f t="shared" si="2"/>
        <v>3</v>
      </c>
      <c r="C41" s="7">
        <f>0.15*F41</f>
        <v>641.05202985266851</v>
      </c>
      <c r="D41" s="7">
        <f>0.5*F41</f>
        <v>2136.840099508895</v>
      </c>
      <c r="E41" s="7">
        <f t="shared" si="1"/>
        <v>1495.7880696562265</v>
      </c>
      <c r="F41" s="14">
        <f>F33*(1+$K$4)^B41</f>
        <v>4273.6801990177901</v>
      </c>
      <c r="G41" s="14"/>
      <c r="H41" s="14"/>
      <c r="I41" s="14"/>
      <c r="J41" t="s">
        <v>73</v>
      </c>
      <c r="K41" s="3">
        <v>18</v>
      </c>
      <c r="L41" s="6">
        <v>0</v>
      </c>
      <c r="M41" s="6">
        <v>0</v>
      </c>
      <c r="N41" s="6">
        <v>1</v>
      </c>
      <c r="P41" s="3">
        <v>18</v>
      </c>
      <c r="Q41" s="6">
        <v>2269.6</v>
      </c>
      <c r="S41" s="3">
        <v>18</v>
      </c>
      <c r="T41" s="6">
        <v>340</v>
      </c>
      <c r="V41" s="3">
        <v>18</v>
      </c>
      <c r="W41" s="8">
        <f t="shared" si="3"/>
        <v>23.647680000000001</v>
      </c>
      <c r="Y41" s="3">
        <v>18</v>
      </c>
      <c r="Z41" t="s">
        <v>23</v>
      </c>
      <c r="AA41" s="6">
        <v>10948</v>
      </c>
      <c r="AB41" s="6">
        <f>IF(EXACT(Z41,$AA$16),$AB$16,IF(EXACT(Z41,$AA$17),$AB$17,IF(EXACT(Z41,$AA$18),$AB$18,0)))</f>
        <v>2.16</v>
      </c>
      <c r="AD41" s="11">
        <v>18</v>
      </c>
      <c r="AE41" s="6">
        <v>1.2689999999999999</v>
      </c>
      <c r="AF41" s="6">
        <v>0.40300000000000002</v>
      </c>
      <c r="AG41" s="6">
        <v>2246.4659999999999</v>
      </c>
      <c r="AH41" s="6">
        <v>0.223</v>
      </c>
      <c r="AI41" s="6">
        <v>3.2000000000000001E-2</v>
      </c>
      <c r="AL41" s="36" t="s">
        <v>75</v>
      </c>
      <c r="AM41" s="38" t="s">
        <v>76</v>
      </c>
      <c r="AN41" s="38"/>
      <c r="AO41" s="38" t="s">
        <v>77</v>
      </c>
      <c r="AP41" s="47"/>
    </row>
    <row r="42" spans="1:42" x14ac:dyDescent="0.35">
      <c r="A42" s="4">
        <f t="shared" si="0"/>
        <v>2023</v>
      </c>
      <c r="B42" s="4">
        <f t="shared" si="2"/>
        <v>3</v>
      </c>
      <c r="C42" s="7">
        <f>0.15*F42</f>
        <v>945.5913151456399</v>
      </c>
      <c r="D42" s="7">
        <f>0.5*F42</f>
        <v>3151.9710504854665</v>
      </c>
      <c r="E42" s="7">
        <f t="shared" si="1"/>
        <v>2206.3797353398263</v>
      </c>
      <c r="F42" s="14">
        <f>F34*(1+$K$4)^B42</f>
        <v>6303.9421009709331</v>
      </c>
      <c r="G42" s="14"/>
      <c r="H42" s="14"/>
      <c r="I42" s="14"/>
      <c r="J42" t="s">
        <v>74</v>
      </c>
      <c r="K42" s="3">
        <v>19</v>
      </c>
      <c r="L42" s="6">
        <v>0</v>
      </c>
      <c r="M42" s="6">
        <v>0</v>
      </c>
      <c r="N42" s="6">
        <v>1</v>
      </c>
      <c r="P42" s="3">
        <v>19</v>
      </c>
      <c r="Q42" s="6">
        <v>27</v>
      </c>
      <c r="S42" s="3">
        <v>19</v>
      </c>
      <c r="T42" s="6">
        <v>4</v>
      </c>
      <c r="V42" s="3">
        <v>19</v>
      </c>
      <c r="W42" s="8">
        <f t="shared" si="3"/>
        <v>223.99503999999999</v>
      </c>
      <c r="Y42" s="3">
        <v>19</v>
      </c>
      <c r="Z42" t="s">
        <v>24</v>
      </c>
      <c r="AA42" s="6">
        <v>17834</v>
      </c>
      <c r="AB42" s="6">
        <f>IF(EXACT(Z42,$AA$16),$AB$16,IF(EXACT(Z42,$AA$17),$AB$17,IF(EXACT(Z42,$AA$18),$AB$18,0)))</f>
        <v>12.56</v>
      </c>
      <c r="AD42" s="11">
        <v>19</v>
      </c>
      <c r="AE42" s="6">
        <v>15.976000000000001</v>
      </c>
      <c r="AF42" s="6">
        <v>9.0060000000000002</v>
      </c>
      <c r="AG42" s="6">
        <v>2912.8049999999998</v>
      </c>
      <c r="AH42" s="6">
        <v>0.11799999999999999</v>
      </c>
      <c r="AI42" s="6">
        <v>2.4E-2</v>
      </c>
      <c r="AL42" s="37"/>
      <c r="AM42" s="39"/>
      <c r="AN42" s="39"/>
      <c r="AO42" s="39"/>
      <c r="AP42" s="48"/>
    </row>
    <row r="43" spans="1:42" x14ac:dyDescent="0.35">
      <c r="A43" s="4">
        <f t="shared" si="0"/>
        <v>2023</v>
      </c>
      <c r="B43" s="4">
        <f t="shared" si="2"/>
        <v>3</v>
      </c>
      <c r="C43" s="7">
        <f>0.15*F43</f>
        <v>799.98244051600113</v>
      </c>
      <c r="D43" s="7">
        <f>0.5*F43</f>
        <v>2666.6081350533373</v>
      </c>
      <c r="E43" s="7">
        <f t="shared" si="1"/>
        <v>1866.6256945373359</v>
      </c>
      <c r="F43" s="14">
        <f>F35*(1+$K$4)^B43</f>
        <v>5333.2162701066745</v>
      </c>
      <c r="G43" s="14"/>
      <c r="H43" s="14"/>
      <c r="I43" s="14"/>
      <c r="J43" t="s">
        <v>68</v>
      </c>
      <c r="K43" s="3">
        <v>20</v>
      </c>
      <c r="L43" s="6">
        <v>0</v>
      </c>
      <c r="M43" s="6">
        <v>0</v>
      </c>
      <c r="N43" s="6">
        <v>1</v>
      </c>
      <c r="P43" s="3">
        <v>20</v>
      </c>
      <c r="Q43" s="6">
        <v>398.3</v>
      </c>
      <c r="S43" s="3">
        <v>20</v>
      </c>
      <c r="T43" s="6">
        <v>60</v>
      </c>
      <c r="V43" s="3">
        <v>20</v>
      </c>
      <c r="W43" s="8">
        <f t="shared" si="3"/>
        <v>36.931139999999999</v>
      </c>
      <c r="Y43" s="3">
        <v>20</v>
      </c>
      <c r="Z43" t="s">
        <v>21</v>
      </c>
      <c r="AA43" s="6">
        <v>12069</v>
      </c>
      <c r="AB43" s="6">
        <f>IF(EXACT(Z43,$AA$16),$AB$16,IF(EXACT(Z43,$AA$17),$AB$17,IF(EXACT(Z43,$AA$18),$AB$18,0)))</f>
        <v>3.06</v>
      </c>
      <c r="AD43" s="11">
        <v>20</v>
      </c>
      <c r="AE43" s="6">
        <v>2.1019999999999999</v>
      </c>
      <c r="AF43" s="6">
        <v>7.0000000000000001E-3</v>
      </c>
      <c r="AG43" s="6">
        <v>1434.461</v>
      </c>
      <c r="AH43" s="6">
        <v>2.7E-2</v>
      </c>
      <c r="AI43" s="6">
        <v>3.0000000000000001E-3</v>
      </c>
      <c r="AK43" t="s">
        <v>10</v>
      </c>
    </row>
    <row r="44" spans="1:42" x14ac:dyDescent="0.35">
      <c r="A44" s="4">
        <f t="shared" si="0"/>
        <v>2023</v>
      </c>
      <c r="B44" s="4">
        <f t="shared" si="2"/>
        <v>3</v>
      </c>
      <c r="C44" s="7">
        <f>0.15*F44</f>
        <v>689.96192546364978</v>
      </c>
      <c r="D44" s="7">
        <f>0.5*F44</f>
        <v>2299.8730848788327</v>
      </c>
      <c r="E44" s="7">
        <f t="shared" si="1"/>
        <v>1609.9111594151827</v>
      </c>
      <c r="F44" s="14">
        <f>F36*(1+$K$4)^B44</f>
        <v>4599.7461697576655</v>
      </c>
      <c r="G44" s="14"/>
      <c r="H44" s="14"/>
      <c r="I44" s="14"/>
      <c r="J44" t="s">
        <v>35</v>
      </c>
      <c r="K44" s="12">
        <v>21</v>
      </c>
      <c r="L44" s="6">
        <v>0</v>
      </c>
      <c r="M44" s="6">
        <v>1</v>
      </c>
      <c r="N44" s="6">
        <v>0</v>
      </c>
      <c r="P44" s="12">
        <v>21</v>
      </c>
      <c r="Q44" s="6">
        <f>$K$5*AO44</f>
        <v>28.1</v>
      </c>
      <c r="S44" s="12">
        <v>21</v>
      </c>
      <c r="T44" s="6">
        <v>0</v>
      </c>
      <c r="V44" s="12">
        <v>21</v>
      </c>
      <c r="W44" s="8">
        <f t="shared" si="3"/>
        <v>0</v>
      </c>
      <c r="Y44" s="12">
        <v>21</v>
      </c>
      <c r="Z44" t="s">
        <v>36</v>
      </c>
      <c r="AA44" s="6">
        <v>0</v>
      </c>
      <c r="AB44" s="6">
        <v>0</v>
      </c>
      <c r="AD44" s="12">
        <v>21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K44" s="18">
        <v>21</v>
      </c>
      <c r="AL44" s="19">
        <v>0.29299999999999998</v>
      </c>
      <c r="AM44" s="40">
        <v>72154</v>
      </c>
      <c r="AN44" s="40"/>
      <c r="AO44" s="49">
        <v>28.1</v>
      </c>
      <c r="AP44" s="50"/>
    </row>
    <row r="45" spans="1:42" x14ac:dyDescent="0.35">
      <c r="A45" s="4">
        <f t="shared" si="0"/>
        <v>2023</v>
      </c>
      <c r="B45" s="4">
        <f t="shared" si="2"/>
        <v>3</v>
      </c>
      <c r="C45" s="7">
        <f>0.15*F45</f>
        <v>598.31522786249059</v>
      </c>
      <c r="D45" s="7">
        <f>0.5*F45</f>
        <v>1994.3840928749687</v>
      </c>
      <c r="E45" s="7">
        <f t="shared" si="1"/>
        <v>1396.068865012478</v>
      </c>
      <c r="F45" s="14">
        <f>F37*(1+$K$4)^B45</f>
        <v>3988.7681857499374</v>
      </c>
      <c r="G45" s="14"/>
      <c r="H45" s="14"/>
      <c r="I45" s="14"/>
      <c r="J45" t="s">
        <v>37</v>
      </c>
      <c r="K45" s="12">
        <v>22</v>
      </c>
      <c r="L45" s="6">
        <v>1</v>
      </c>
      <c r="M45" s="6">
        <v>0</v>
      </c>
      <c r="N45" s="6">
        <v>0</v>
      </c>
      <c r="P45" s="12">
        <v>22</v>
      </c>
      <c r="Q45" s="6">
        <f>$K$5*AO45</f>
        <v>25</v>
      </c>
      <c r="S45" s="12">
        <v>22</v>
      </c>
      <c r="T45" s="6">
        <v>0</v>
      </c>
      <c r="V45" s="12">
        <v>22</v>
      </c>
      <c r="W45" s="8">
        <f t="shared" si="3"/>
        <v>0</v>
      </c>
      <c r="Y45" s="12">
        <v>22</v>
      </c>
      <c r="Z45" t="s">
        <v>36</v>
      </c>
      <c r="AA45" s="6">
        <v>0</v>
      </c>
      <c r="AB45" s="6">
        <v>0</v>
      </c>
      <c r="AD45" s="12">
        <v>22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K45" s="20">
        <v>22</v>
      </c>
      <c r="AL45" s="21">
        <v>0.31</v>
      </c>
      <c r="AM45" s="41">
        <v>67811</v>
      </c>
      <c r="AN45" s="41"/>
      <c r="AO45" s="42">
        <v>25</v>
      </c>
      <c r="AP45" s="43"/>
    </row>
    <row r="46" spans="1:42" x14ac:dyDescent="0.35">
      <c r="A46" s="4">
        <f t="shared" si="0"/>
        <v>2024</v>
      </c>
      <c r="B46" s="4">
        <f t="shared" si="2"/>
        <v>4</v>
      </c>
      <c r="C46" s="7">
        <f>0.15*F46</f>
        <v>688.72421970375024</v>
      </c>
      <c r="D46" s="7">
        <f>0.5*F46</f>
        <v>2295.7473990125009</v>
      </c>
      <c r="E46" s="7">
        <f t="shared" si="1"/>
        <v>1607.0231793087505</v>
      </c>
      <c r="F46" s="14">
        <f>F38*(1+$K$4)^B46</f>
        <v>4591.4947980250017</v>
      </c>
      <c r="G46" s="14"/>
      <c r="H46" s="14"/>
      <c r="I46" s="14"/>
      <c r="J46" t="s">
        <v>38</v>
      </c>
      <c r="K46" s="12">
        <v>23</v>
      </c>
      <c r="L46" s="6">
        <v>1</v>
      </c>
      <c r="M46" s="6">
        <v>0</v>
      </c>
      <c r="N46" s="6">
        <v>0</v>
      </c>
      <c r="P46" s="12">
        <v>23</v>
      </c>
      <c r="Q46" s="6">
        <f>$K$5*AO46</f>
        <v>70</v>
      </c>
      <c r="S46" s="12">
        <v>23</v>
      </c>
      <c r="T46" s="6">
        <v>0</v>
      </c>
      <c r="V46" s="12">
        <v>23</v>
      </c>
      <c r="W46" s="8">
        <f t="shared" si="3"/>
        <v>0</v>
      </c>
      <c r="Y46" s="12">
        <v>23</v>
      </c>
      <c r="Z46" t="s">
        <v>36</v>
      </c>
      <c r="AA46" s="6">
        <v>0</v>
      </c>
      <c r="AB46" s="6">
        <v>0</v>
      </c>
      <c r="AD46" s="12">
        <v>23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K46" s="20">
        <v>23</v>
      </c>
      <c r="AL46" s="21">
        <v>0.30599999999999999</v>
      </c>
      <c r="AM46" s="41">
        <v>187455</v>
      </c>
      <c r="AN46" s="41"/>
      <c r="AO46" s="42">
        <v>70</v>
      </c>
      <c r="AP46" s="43"/>
    </row>
    <row r="47" spans="1:42" x14ac:dyDescent="0.35">
      <c r="A47" s="4">
        <f t="shared" si="0"/>
        <v>2024</v>
      </c>
      <c r="B47" s="4">
        <f t="shared" si="2"/>
        <v>4</v>
      </c>
      <c r="C47" s="7">
        <f>0.15*F47</f>
        <v>611.28786150933138</v>
      </c>
      <c r="D47" s="7">
        <f>0.5*F47</f>
        <v>2037.6262050311047</v>
      </c>
      <c r="E47" s="7">
        <f t="shared" si="1"/>
        <v>1426.3383435217731</v>
      </c>
      <c r="F47" s="14">
        <f>F39*(1+$K$4)^B47</f>
        <v>4075.2524100622095</v>
      </c>
      <c r="G47" s="14"/>
      <c r="H47" s="14"/>
      <c r="I47" s="14"/>
      <c r="J47" t="s">
        <v>39</v>
      </c>
      <c r="K47" s="12">
        <v>24</v>
      </c>
      <c r="L47" s="6">
        <v>0</v>
      </c>
      <c r="M47" s="6">
        <v>0</v>
      </c>
      <c r="N47" s="6">
        <v>1</v>
      </c>
      <c r="P47" s="12">
        <v>24</v>
      </c>
      <c r="Q47" s="6">
        <f>$K$5*AO47</f>
        <v>30.6</v>
      </c>
      <c r="S47" s="12">
        <v>24</v>
      </c>
      <c r="T47" s="6">
        <v>0</v>
      </c>
      <c r="V47" s="12">
        <v>24</v>
      </c>
      <c r="W47" s="8">
        <f t="shared" si="3"/>
        <v>0</v>
      </c>
      <c r="Y47" s="12">
        <v>24</v>
      </c>
      <c r="Z47" t="s">
        <v>36</v>
      </c>
      <c r="AA47" s="6">
        <v>0</v>
      </c>
      <c r="AB47" s="6">
        <v>0</v>
      </c>
      <c r="AD47" s="12">
        <v>24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K47" s="20">
        <v>24</v>
      </c>
      <c r="AL47" s="21">
        <v>0.23599999999999999</v>
      </c>
      <c r="AM47" s="41">
        <v>63266</v>
      </c>
      <c r="AN47" s="41"/>
      <c r="AO47" s="42">
        <v>30.6</v>
      </c>
      <c r="AP47" s="43"/>
    </row>
    <row r="48" spans="1:42" x14ac:dyDescent="0.35">
      <c r="A48" s="4">
        <f t="shared" si="0"/>
        <v>2024</v>
      </c>
      <c r="B48" s="4">
        <f t="shared" si="2"/>
        <v>4</v>
      </c>
      <c r="C48" s="7">
        <f>0.15*F48</f>
        <v>781.74628558560494</v>
      </c>
      <c r="D48" s="7">
        <f>0.5*F48</f>
        <v>2605.8209519520165</v>
      </c>
      <c r="E48" s="7">
        <f t="shared" si="1"/>
        <v>1824.0746663664113</v>
      </c>
      <c r="F48" s="14">
        <f>F40*(1+$K$4)^B48</f>
        <v>5211.6419039040329</v>
      </c>
      <c r="G48" s="14"/>
      <c r="H48" s="14"/>
      <c r="I48" s="14"/>
      <c r="J48" t="s">
        <v>40</v>
      </c>
      <c r="K48" s="12">
        <v>25</v>
      </c>
      <c r="L48" s="6">
        <v>0</v>
      </c>
      <c r="M48" s="6">
        <v>1</v>
      </c>
      <c r="N48" s="6">
        <v>0</v>
      </c>
      <c r="P48" s="12">
        <v>25</v>
      </c>
      <c r="Q48" s="6">
        <f>$K$5*AO48</f>
        <v>10</v>
      </c>
      <c r="S48" s="12">
        <v>25</v>
      </c>
      <c r="T48" s="6">
        <v>0</v>
      </c>
      <c r="V48" s="12">
        <v>25</v>
      </c>
      <c r="W48" s="8">
        <f t="shared" si="3"/>
        <v>0</v>
      </c>
      <c r="Y48" s="12">
        <v>25</v>
      </c>
      <c r="Z48" t="s">
        <v>36</v>
      </c>
      <c r="AA48" s="6">
        <v>0</v>
      </c>
      <c r="AB48" s="6">
        <v>0</v>
      </c>
      <c r="AD48" s="12">
        <v>25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K48" s="20">
        <v>25</v>
      </c>
      <c r="AL48" s="21">
        <v>0.30299999999999999</v>
      </c>
      <c r="AM48" s="41">
        <v>26553</v>
      </c>
      <c r="AN48" s="41"/>
      <c r="AO48" s="42">
        <v>10</v>
      </c>
      <c r="AP48" s="43"/>
    </row>
    <row r="49" spans="1:42" x14ac:dyDescent="0.35">
      <c r="A49" s="4">
        <f t="shared" si="0"/>
        <v>2024</v>
      </c>
      <c r="B49" s="4">
        <f t="shared" si="2"/>
        <v>4</v>
      </c>
      <c r="C49" s="7">
        <f>0.15*F49</f>
        <v>664.44332772753421</v>
      </c>
      <c r="D49" s="7">
        <f>0.5*F49</f>
        <v>2214.8110924251141</v>
      </c>
      <c r="E49" s="7">
        <f t="shared" si="1"/>
        <v>1550.3677646975798</v>
      </c>
      <c r="F49" s="14">
        <f>F41*(1+$K$4)^B49</f>
        <v>4429.6221848502282</v>
      </c>
      <c r="G49" s="14"/>
      <c r="H49" s="14"/>
      <c r="I49" s="14"/>
      <c r="J49" t="s">
        <v>41</v>
      </c>
      <c r="K49" s="12">
        <v>26</v>
      </c>
      <c r="L49" s="6">
        <v>0</v>
      </c>
      <c r="M49" s="6">
        <v>1</v>
      </c>
      <c r="N49" s="6">
        <v>0</v>
      </c>
      <c r="P49" s="12">
        <v>26</v>
      </c>
      <c r="Q49" s="6">
        <f>$K$5*AO49</f>
        <v>10</v>
      </c>
      <c r="S49" s="12">
        <v>26</v>
      </c>
      <c r="T49" s="6">
        <v>0</v>
      </c>
      <c r="V49" s="12">
        <v>26</v>
      </c>
      <c r="W49" s="8">
        <f t="shared" si="3"/>
        <v>0</v>
      </c>
      <c r="Y49" s="12">
        <v>26</v>
      </c>
      <c r="Z49" t="s">
        <v>36</v>
      </c>
      <c r="AA49" s="6">
        <v>0</v>
      </c>
      <c r="AB49" s="6">
        <v>0</v>
      </c>
      <c r="AD49" s="12">
        <v>26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K49" s="20">
        <v>26</v>
      </c>
      <c r="AL49" s="21">
        <v>0.28499999999999998</v>
      </c>
      <c r="AM49" s="41">
        <v>24949</v>
      </c>
      <c r="AN49" s="41"/>
      <c r="AO49" s="42">
        <v>10</v>
      </c>
      <c r="AP49" s="43"/>
    </row>
    <row r="50" spans="1:42" x14ac:dyDescent="0.35">
      <c r="A50" s="4">
        <f t="shared" si="0"/>
        <v>2024</v>
      </c>
      <c r="B50" s="4">
        <f t="shared" si="2"/>
        <v>4</v>
      </c>
      <c r="C50" s="7">
        <f>0.15*F50</f>
        <v>980.09492341834311</v>
      </c>
      <c r="D50" s="7">
        <f>0.5*F50</f>
        <v>3266.9830780611437</v>
      </c>
      <c r="E50" s="7">
        <f t="shared" si="1"/>
        <v>2286.8881546428006</v>
      </c>
      <c r="F50" s="14">
        <f>F42*(1+$K$4)^B50</f>
        <v>6533.9661561222874</v>
      </c>
      <c r="G50" s="14"/>
      <c r="H50" s="14"/>
      <c r="I50" s="14"/>
      <c r="J50" t="s">
        <v>42</v>
      </c>
      <c r="K50" s="12">
        <v>27</v>
      </c>
      <c r="L50" s="6">
        <v>0</v>
      </c>
      <c r="M50" s="6">
        <v>1</v>
      </c>
      <c r="N50" s="6">
        <v>0</v>
      </c>
      <c r="P50" s="12">
        <v>27</v>
      </c>
      <c r="Q50" s="6">
        <f>$K$5*AO50</f>
        <v>10</v>
      </c>
      <c r="S50" s="12">
        <v>27</v>
      </c>
      <c r="T50" s="6">
        <v>0</v>
      </c>
      <c r="V50" s="12">
        <v>27</v>
      </c>
      <c r="W50" s="8">
        <f t="shared" si="3"/>
        <v>0</v>
      </c>
      <c r="Y50" s="12">
        <v>27</v>
      </c>
      <c r="Z50" t="s">
        <v>36</v>
      </c>
      <c r="AA50" s="6">
        <v>0</v>
      </c>
      <c r="AB50" s="6">
        <v>0</v>
      </c>
      <c r="AD50" s="12">
        <v>27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K50" s="20">
        <v>27</v>
      </c>
      <c r="AL50" s="21">
        <v>0.26100000000000001</v>
      </c>
      <c r="AM50" s="41">
        <v>22870</v>
      </c>
      <c r="AN50" s="41"/>
      <c r="AO50" s="42">
        <v>10</v>
      </c>
      <c r="AP50" s="43"/>
    </row>
    <row r="51" spans="1:42" x14ac:dyDescent="0.35">
      <c r="A51" s="4">
        <f t="shared" si="0"/>
        <v>2024</v>
      </c>
      <c r="B51" s="4">
        <f t="shared" si="2"/>
        <v>4</v>
      </c>
      <c r="C51" s="7">
        <f>0.15*F51</f>
        <v>829.17293783814898</v>
      </c>
      <c r="D51" s="7">
        <f>0.5*F51</f>
        <v>2763.9097927938301</v>
      </c>
      <c r="E51" s="7">
        <f t="shared" si="1"/>
        <v>1934.7368549556809</v>
      </c>
      <c r="F51" s="14">
        <f>F43*(1+$K$4)^B51</f>
        <v>5527.8195855876602</v>
      </c>
      <c r="G51" s="14"/>
      <c r="H51" s="14"/>
      <c r="I51" s="14"/>
      <c r="J51" t="s">
        <v>43</v>
      </c>
      <c r="K51" s="12">
        <v>28</v>
      </c>
      <c r="L51" s="6">
        <v>0</v>
      </c>
      <c r="M51" s="6">
        <v>1</v>
      </c>
      <c r="N51" s="6">
        <v>0</v>
      </c>
      <c r="P51" s="12">
        <v>28</v>
      </c>
      <c r="Q51" s="6">
        <f>$K$5*AO51</f>
        <v>52.2</v>
      </c>
      <c r="S51" s="12">
        <v>28</v>
      </c>
      <c r="T51" s="6">
        <v>0</v>
      </c>
      <c r="V51" s="12">
        <v>28</v>
      </c>
      <c r="W51" s="8">
        <f t="shared" si="3"/>
        <v>0</v>
      </c>
      <c r="Y51" s="12">
        <v>28</v>
      </c>
      <c r="Z51" t="s">
        <v>36</v>
      </c>
      <c r="AA51" s="6">
        <v>0</v>
      </c>
      <c r="AB51" s="6">
        <v>0</v>
      </c>
      <c r="AD51" s="12">
        <v>28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K51" s="20">
        <v>28</v>
      </c>
      <c r="AL51" s="21">
        <v>0.30599999999999999</v>
      </c>
      <c r="AM51" s="41">
        <v>139836</v>
      </c>
      <c r="AN51" s="41"/>
      <c r="AO51" s="42">
        <v>52.2</v>
      </c>
      <c r="AP51" s="43"/>
    </row>
    <row r="52" spans="1:42" x14ac:dyDescent="0.35">
      <c r="A52" s="4">
        <f t="shared" si="0"/>
        <v>2024</v>
      </c>
      <c r="B52" s="4">
        <f t="shared" si="2"/>
        <v>4</v>
      </c>
      <c r="C52" s="7">
        <f>0.15*F52</f>
        <v>715.13789273193117</v>
      </c>
      <c r="D52" s="7">
        <f>0.5*F52</f>
        <v>2383.792975773104</v>
      </c>
      <c r="E52" s="7">
        <f t="shared" si="1"/>
        <v>1668.6550830411727</v>
      </c>
      <c r="F52" s="14">
        <f>F44*(1+$K$4)^B52</f>
        <v>4767.585951546208</v>
      </c>
      <c r="G52" s="14"/>
      <c r="H52" s="14"/>
      <c r="I52" s="14"/>
      <c r="J52" t="s">
        <v>44</v>
      </c>
      <c r="K52" s="12">
        <v>29</v>
      </c>
      <c r="L52" s="6">
        <v>0</v>
      </c>
      <c r="M52" s="6">
        <v>1</v>
      </c>
      <c r="N52" s="6">
        <v>0</v>
      </c>
      <c r="P52" s="12">
        <v>29</v>
      </c>
      <c r="Q52" s="6">
        <f>$K$5*AO52</f>
        <v>10</v>
      </c>
      <c r="S52" s="12">
        <v>29</v>
      </c>
      <c r="T52" s="6">
        <v>0</v>
      </c>
      <c r="V52" s="12">
        <v>29</v>
      </c>
      <c r="W52" s="8">
        <f t="shared" si="3"/>
        <v>0</v>
      </c>
      <c r="Y52" s="12">
        <v>29</v>
      </c>
      <c r="Z52" t="s">
        <v>36</v>
      </c>
      <c r="AA52" s="6">
        <v>0</v>
      </c>
      <c r="AB52" s="6">
        <v>0</v>
      </c>
      <c r="AD52" s="12">
        <v>29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K52" s="20">
        <v>29</v>
      </c>
      <c r="AL52" s="21">
        <v>0.26800000000000002</v>
      </c>
      <c r="AM52" s="41">
        <v>23515</v>
      </c>
      <c r="AN52" s="41"/>
      <c r="AO52" s="42">
        <v>10</v>
      </c>
      <c r="AP52" s="43"/>
    </row>
    <row r="53" spans="1:42" x14ac:dyDescent="0.35">
      <c r="A53" s="4">
        <f t="shared" si="0"/>
        <v>2024</v>
      </c>
      <c r="B53" s="4">
        <f t="shared" si="2"/>
        <v>4</v>
      </c>
      <c r="C53" s="7">
        <f>0.15*F53</f>
        <v>620.14710587903187</v>
      </c>
      <c r="D53" s="7">
        <f>0.5*F53</f>
        <v>2067.1570195967729</v>
      </c>
      <c r="E53" s="7">
        <f t="shared" si="1"/>
        <v>1447.009913717741</v>
      </c>
      <c r="F53" s="14">
        <f>F45*(1+$K$4)^B53</f>
        <v>4134.3140391935458</v>
      </c>
      <c r="G53" s="14"/>
      <c r="H53" s="14"/>
      <c r="I53" s="14"/>
      <c r="J53" t="s">
        <v>45</v>
      </c>
      <c r="K53" s="12">
        <v>30</v>
      </c>
      <c r="L53" s="6">
        <v>0</v>
      </c>
      <c r="M53" s="6">
        <v>0</v>
      </c>
      <c r="N53" s="6">
        <v>1</v>
      </c>
      <c r="P53" s="12">
        <v>30</v>
      </c>
      <c r="Q53" s="6">
        <f>$K$5*AO53</f>
        <v>20.2</v>
      </c>
      <c r="S53" s="12">
        <v>30</v>
      </c>
      <c r="T53" s="6">
        <v>0</v>
      </c>
      <c r="V53" s="12">
        <v>30</v>
      </c>
      <c r="W53" s="8">
        <f t="shared" si="3"/>
        <v>0</v>
      </c>
      <c r="Y53" s="12">
        <v>30</v>
      </c>
      <c r="Z53" t="s">
        <v>36</v>
      </c>
      <c r="AA53" s="6">
        <v>0</v>
      </c>
      <c r="AB53" s="6">
        <v>0</v>
      </c>
      <c r="AD53" s="12">
        <v>30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K53" s="20">
        <v>30</v>
      </c>
      <c r="AL53" s="21">
        <v>0.28000000000000003</v>
      </c>
      <c r="AM53" s="41">
        <v>49503</v>
      </c>
      <c r="AN53" s="41"/>
      <c r="AO53" s="42">
        <v>20.2</v>
      </c>
      <c r="AP53" s="43"/>
    </row>
    <row r="54" spans="1:42" x14ac:dyDescent="0.35">
      <c r="A54" s="4">
        <f t="shared" si="0"/>
        <v>2025</v>
      </c>
      <c r="B54" s="4">
        <f t="shared" si="2"/>
        <v>5</v>
      </c>
      <c r="C54" s="7">
        <f>0.15*F54</f>
        <v>720.27971964220694</v>
      </c>
      <c r="D54" s="7">
        <f>0.5*F54</f>
        <v>2400.9323988073565</v>
      </c>
      <c r="E54" s="7">
        <f t="shared" si="1"/>
        <v>1680.6526791651495</v>
      </c>
      <c r="F54" s="14">
        <f>F46*(1+$K$4)^B54</f>
        <v>4801.8647976147131</v>
      </c>
      <c r="G54" s="14"/>
      <c r="H54" s="14"/>
      <c r="I54" s="14"/>
      <c r="J54" t="s">
        <v>46</v>
      </c>
      <c r="K54" s="12">
        <v>31</v>
      </c>
      <c r="L54" s="6">
        <v>1</v>
      </c>
      <c r="M54" s="6">
        <v>0</v>
      </c>
      <c r="N54" s="6">
        <v>0</v>
      </c>
      <c r="P54" s="12">
        <v>31</v>
      </c>
      <c r="Q54" s="6">
        <f>$K$5*AO54</f>
        <v>70</v>
      </c>
      <c r="S54" s="12">
        <v>31</v>
      </c>
      <c r="T54" s="6">
        <v>0</v>
      </c>
      <c r="V54" s="12">
        <v>31</v>
      </c>
      <c r="W54" s="8">
        <f t="shared" si="3"/>
        <v>0</v>
      </c>
      <c r="Y54" s="12">
        <v>31</v>
      </c>
      <c r="Z54" t="s">
        <v>36</v>
      </c>
      <c r="AA54" s="6">
        <v>0</v>
      </c>
      <c r="AB54" s="6">
        <v>0</v>
      </c>
      <c r="AD54" s="12">
        <v>31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K54" s="20">
        <v>31</v>
      </c>
      <c r="AL54" s="21">
        <v>0.307</v>
      </c>
      <c r="AM54" s="41">
        <v>188420</v>
      </c>
      <c r="AN54" s="41"/>
      <c r="AO54" s="42">
        <v>70</v>
      </c>
      <c r="AP54" s="43"/>
    </row>
    <row r="55" spans="1:42" x14ac:dyDescent="0.35">
      <c r="A55" s="4">
        <f t="shared" si="0"/>
        <v>2025</v>
      </c>
      <c r="B55" s="4">
        <f t="shared" si="2"/>
        <v>5</v>
      </c>
      <c r="C55" s="7">
        <f>0.15*F55</f>
        <v>639.29543482297822</v>
      </c>
      <c r="D55" s="7">
        <f>0.5*F55</f>
        <v>2130.9847827432609</v>
      </c>
      <c r="E55" s="7">
        <f t="shared" si="1"/>
        <v>1491.6893479202824</v>
      </c>
      <c r="F55" s="14">
        <f>F47*(1+$K$4)^B55</f>
        <v>4261.9695654865218</v>
      </c>
      <c r="G55" s="14"/>
      <c r="H55" s="14"/>
      <c r="I55" s="14"/>
      <c r="J55" t="s">
        <v>47</v>
      </c>
      <c r="K55" s="12">
        <v>32</v>
      </c>
      <c r="L55" s="6">
        <v>0</v>
      </c>
      <c r="M55" s="6">
        <v>1</v>
      </c>
      <c r="N55" s="6">
        <v>0</v>
      </c>
      <c r="P55" s="12">
        <v>32</v>
      </c>
      <c r="Q55" s="6">
        <f>$K$5*AO55</f>
        <v>10.5</v>
      </c>
      <c r="S55" s="12">
        <v>32</v>
      </c>
      <c r="T55" s="6">
        <v>0</v>
      </c>
      <c r="V55" s="12">
        <v>32</v>
      </c>
      <c r="W55" s="8">
        <f t="shared" si="3"/>
        <v>0</v>
      </c>
      <c r="Y55" s="12">
        <v>32</v>
      </c>
      <c r="Z55" t="s">
        <v>36</v>
      </c>
      <c r="AA55" s="6">
        <v>0</v>
      </c>
      <c r="AB55" s="6">
        <v>0</v>
      </c>
      <c r="AD55" s="12">
        <v>32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K55" s="20">
        <v>32</v>
      </c>
      <c r="AL55" s="21">
        <v>0.28899999999999998</v>
      </c>
      <c r="AM55" s="41">
        <v>26573</v>
      </c>
      <c r="AN55" s="41"/>
      <c r="AO55" s="42">
        <v>10.5</v>
      </c>
      <c r="AP55" s="43"/>
    </row>
    <row r="56" spans="1:42" x14ac:dyDescent="0.35">
      <c r="A56" s="4">
        <f t="shared" si="0"/>
        <v>2025</v>
      </c>
      <c r="B56" s="4">
        <f t="shared" si="2"/>
        <v>5</v>
      </c>
      <c r="C56" s="7">
        <f>0.15*F56</f>
        <v>817.56380755005125</v>
      </c>
      <c r="D56" s="7">
        <f>0.5*F56</f>
        <v>2725.2126918335043</v>
      </c>
      <c r="E56" s="7">
        <f t="shared" si="1"/>
        <v>1907.6488842834528</v>
      </c>
      <c r="F56" s="14">
        <f>F48*(1+$K$4)^B56</f>
        <v>5450.4253836670086</v>
      </c>
      <c r="G56" s="14"/>
      <c r="H56" s="14"/>
      <c r="I56" s="14"/>
      <c r="J56" t="s">
        <v>48</v>
      </c>
      <c r="K56" s="12">
        <v>33</v>
      </c>
      <c r="L56" s="6">
        <v>0</v>
      </c>
      <c r="M56" s="6">
        <v>1</v>
      </c>
      <c r="N56" s="6">
        <v>0</v>
      </c>
      <c r="P56" s="12">
        <v>33</v>
      </c>
      <c r="Q56" s="6">
        <f>$K$5*AO56</f>
        <v>10</v>
      </c>
      <c r="S56" s="12">
        <v>33</v>
      </c>
      <c r="T56" s="6">
        <v>0</v>
      </c>
      <c r="V56" s="12">
        <v>33</v>
      </c>
      <c r="W56" s="8">
        <f t="shared" si="3"/>
        <v>0</v>
      </c>
      <c r="Y56" s="12">
        <v>33</v>
      </c>
      <c r="Z56" t="s">
        <v>36</v>
      </c>
      <c r="AA56" s="6">
        <v>0</v>
      </c>
      <c r="AB56" s="6">
        <v>0</v>
      </c>
      <c r="AD56" s="12">
        <v>33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K56" s="20">
        <v>33</v>
      </c>
      <c r="AL56" s="21">
        <v>0.28799999999999998</v>
      </c>
      <c r="AM56" s="41">
        <v>25253</v>
      </c>
      <c r="AN56" s="41"/>
      <c r="AO56" s="42">
        <v>10</v>
      </c>
      <c r="AP56" s="43"/>
    </row>
    <row r="57" spans="1:42" x14ac:dyDescent="0.35">
      <c r="A57" s="4">
        <f t="shared" si="0"/>
        <v>2025</v>
      </c>
      <c r="B57" s="4">
        <f t="shared" si="2"/>
        <v>5</v>
      </c>
      <c r="C57" s="7">
        <f>0.15*F57</f>
        <v>694.88634219888957</v>
      </c>
      <c r="D57" s="7">
        <f>0.5*F57</f>
        <v>2316.287807329632</v>
      </c>
      <c r="E57" s="7">
        <f t="shared" si="1"/>
        <v>1621.4014651307423</v>
      </c>
      <c r="F57" s="14">
        <f>F49*(1+$K$4)^B57</f>
        <v>4632.5756146592639</v>
      </c>
      <c r="G57" s="14"/>
      <c r="H57" s="14"/>
      <c r="I57" s="14"/>
      <c r="J57" t="s">
        <v>49</v>
      </c>
      <c r="K57" s="12">
        <v>34</v>
      </c>
      <c r="L57" s="6">
        <v>1</v>
      </c>
      <c r="M57" s="6">
        <v>0</v>
      </c>
      <c r="N57" s="6">
        <v>0</v>
      </c>
      <c r="P57" s="12">
        <v>34</v>
      </c>
      <c r="Q57" s="6">
        <f>$K$5*AO57</f>
        <v>10</v>
      </c>
      <c r="S57" s="12">
        <v>34</v>
      </c>
      <c r="T57" s="6">
        <v>0</v>
      </c>
      <c r="V57" s="12">
        <v>34</v>
      </c>
      <c r="W57" s="8">
        <f t="shared" si="3"/>
        <v>0</v>
      </c>
      <c r="Y57" s="12">
        <v>34</v>
      </c>
      <c r="Z57" t="s">
        <v>36</v>
      </c>
      <c r="AA57" s="6">
        <v>0</v>
      </c>
      <c r="AB57" s="6">
        <v>0</v>
      </c>
      <c r="AD57" s="12">
        <v>34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K57" s="20">
        <v>34</v>
      </c>
      <c r="AL57" s="21">
        <v>0.20100000000000001</v>
      </c>
      <c r="AM57" s="41">
        <v>17610</v>
      </c>
      <c r="AN57" s="41"/>
      <c r="AO57" s="42">
        <v>10</v>
      </c>
      <c r="AP57" s="43"/>
    </row>
    <row r="58" spans="1:42" x14ac:dyDescent="0.35">
      <c r="A58" s="4">
        <f t="shared" si="0"/>
        <v>2025</v>
      </c>
      <c r="B58" s="4">
        <f t="shared" si="2"/>
        <v>5</v>
      </c>
      <c r="C58" s="7">
        <f>0.15*F58</f>
        <v>1025.0002489620163</v>
      </c>
      <c r="D58" s="7">
        <f>0.5*F58</f>
        <v>3416.6674965400543</v>
      </c>
      <c r="E58" s="7">
        <f t="shared" si="1"/>
        <v>2391.6672475780379</v>
      </c>
      <c r="F58" s="14">
        <f>F50*(1+$K$4)^B58</f>
        <v>6833.3349930801087</v>
      </c>
      <c r="G58" s="14"/>
      <c r="H58" s="14"/>
      <c r="I58" s="14"/>
      <c r="J58" t="s">
        <v>50</v>
      </c>
      <c r="K58" s="12">
        <v>35</v>
      </c>
      <c r="L58" s="6">
        <v>1</v>
      </c>
      <c r="M58" s="6">
        <v>0</v>
      </c>
      <c r="N58" s="6">
        <v>0</v>
      </c>
      <c r="P58" s="12">
        <v>35</v>
      </c>
      <c r="Q58" s="6">
        <f>$K$5*AO58</f>
        <v>10</v>
      </c>
      <c r="S58" s="12">
        <v>35</v>
      </c>
      <c r="T58" s="6">
        <v>0</v>
      </c>
      <c r="V58" s="12">
        <v>35</v>
      </c>
      <c r="W58" s="8">
        <f t="shared" si="3"/>
        <v>0</v>
      </c>
      <c r="Y58" s="12">
        <v>35</v>
      </c>
      <c r="Z58" t="s">
        <v>36</v>
      </c>
      <c r="AA58" s="6">
        <v>0</v>
      </c>
      <c r="AB58" s="6">
        <v>0</v>
      </c>
      <c r="AD58" s="12">
        <v>35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K58" s="20">
        <v>35</v>
      </c>
      <c r="AL58" s="21">
        <v>0.221</v>
      </c>
      <c r="AM58" s="41">
        <v>19372</v>
      </c>
      <c r="AN58" s="41"/>
      <c r="AO58" s="42">
        <v>10</v>
      </c>
      <c r="AP58" s="43"/>
    </row>
    <row r="59" spans="1:42" x14ac:dyDescent="0.35">
      <c r="A59" s="4">
        <f t="shared" si="0"/>
        <v>2025</v>
      </c>
      <c r="B59" s="4">
        <f t="shared" si="2"/>
        <v>5</v>
      </c>
      <c r="C59" s="7">
        <f>0.15*F59</f>
        <v>867.16342204121122</v>
      </c>
      <c r="D59" s="7">
        <f>0.5*F59</f>
        <v>2890.5447401373708</v>
      </c>
      <c r="E59" s="7">
        <f t="shared" si="1"/>
        <v>2023.3813180961595</v>
      </c>
      <c r="F59" s="14">
        <f>F51*(1+$K$4)^B59</f>
        <v>5781.0894802747416</v>
      </c>
      <c r="G59" s="14"/>
      <c r="H59" s="14"/>
      <c r="I59" s="14"/>
      <c r="J59" t="s">
        <v>51</v>
      </c>
      <c r="K59" s="12">
        <v>36</v>
      </c>
      <c r="L59" s="6">
        <v>1</v>
      </c>
      <c r="M59" s="6">
        <v>0</v>
      </c>
      <c r="N59" s="6">
        <v>0</v>
      </c>
      <c r="P59" s="12">
        <v>36</v>
      </c>
      <c r="Q59" s="6">
        <f>$K$5*AO59</f>
        <v>10</v>
      </c>
      <c r="S59" s="12">
        <v>36</v>
      </c>
      <c r="T59" s="6">
        <v>0</v>
      </c>
      <c r="V59" s="12">
        <v>36</v>
      </c>
      <c r="W59" s="8">
        <f t="shared" si="3"/>
        <v>0</v>
      </c>
      <c r="Y59" s="12">
        <v>36</v>
      </c>
      <c r="Z59" t="s">
        <v>36</v>
      </c>
      <c r="AA59" s="6">
        <v>0</v>
      </c>
      <c r="AB59" s="6">
        <v>0</v>
      </c>
      <c r="AD59" s="12">
        <v>36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K59" s="20">
        <v>36</v>
      </c>
      <c r="AL59" s="21">
        <v>0.216</v>
      </c>
      <c r="AM59" s="41">
        <v>18939</v>
      </c>
      <c r="AN59" s="41"/>
      <c r="AO59" s="42">
        <v>10</v>
      </c>
      <c r="AP59" s="43"/>
    </row>
    <row r="60" spans="1:42" x14ac:dyDescent="0.35">
      <c r="A60" s="4">
        <f t="shared" si="0"/>
        <v>2025</v>
      </c>
      <c r="B60" s="4">
        <f t="shared" si="2"/>
        <v>5</v>
      </c>
      <c r="C60" s="7">
        <f>0.15*F60</f>
        <v>747.90359645554543</v>
      </c>
      <c r="D60" s="7">
        <f>0.5*F60</f>
        <v>2493.0119881851515</v>
      </c>
      <c r="E60" s="7">
        <f t="shared" si="1"/>
        <v>1745.108391729606</v>
      </c>
      <c r="F60" s="14">
        <f>F52*(1+$K$4)^B60</f>
        <v>4986.023976370303</v>
      </c>
      <c r="G60" s="14"/>
      <c r="H60" s="14"/>
      <c r="I60" s="14"/>
      <c r="J60" t="s">
        <v>52</v>
      </c>
      <c r="K60" s="12">
        <v>37</v>
      </c>
      <c r="L60" s="6">
        <v>1</v>
      </c>
      <c r="M60" s="6">
        <v>0</v>
      </c>
      <c r="N60" s="6">
        <v>0</v>
      </c>
      <c r="P60" s="12">
        <v>37</v>
      </c>
      <c r="Q60" s="6">
        <f>$K$5*AO60</f>
        <v>10.1</v>
      </c>
      <c r="S60" s="12">
        <v>37</v>
      </c>
      <c r="T60" s="6">
        <v>0</v>
      </c>
      <c r="V60" s="12">
        <v>37</v>
      </c>
      <c r="W60" s="8">
        <f t="shared" si="3"/>
        <v>0</v>
      </c>
      <c r="Y60" s="12">
        <v>37</v>
      </c>
      <c r="Z60" t="s">
        <v>36</v>
      </c>
      <c r="AA60" s="6">
        <v>0</v>
      </c>
      <c r="AB60" s="6">
        <v>0</v>
      </c>
      <c r="AD60" s="12">
        <v>37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K60" s="20">
        <v>37</v>
      </c>
      <c r="AL60" s="21">
        <v>0.23</v>
      </c>
      <c r="AM60" s="41">
        <v>20382</v>
      </c>
      <c r="AN60" s="41"/>
      <c r="AO60" s="42">
        <v>10.1</v>
      </c>
      <c r="AP60" s="43"/>
    </row>
    <row r="61" spans="1:42" x14ac:dyDescent="0.35">
      <c r="A61" s="4">
        <f t="shared" si="0"/>
        <v>2025</v>
      </c>
      <c r="B61" s="4">
        <f t="shared" si="2"/>
        <v>5</v>
      </c>
      <c r="C61" s="7">
        <f>0.15*F61</f>
        <v>648.5605860522968</v>
      </c>
      <c r="D61" s="7">
        <f>0.5*F61</f>
        <v>2161.8686201743226</v>
      </c>
      <c r="E61" s="7">
        <f t="shared" si="1"/>
        <v>1513.3080341220257</v>
      </c>
      <c r="F61" s="14">
        <f>F53*(1+$K$4)^B61</f>
        <v>4323.7372403486452</v>
      </c>
      <c r="G61" s="14"/>
      <c r="H61" s="14"/>
      <c r="I61" s="14"/>
      <c r="J61" t="s">
        <v>53</v>
      </c>
      <c r="K61" s="12">
        <v>38</v>
      </c>
      <c r="L61" s="6">
        <v>0</v>
      </c>
      <c r="M61" s="6">
        <v>0</v>
      </c>
      <c r="N61" s="6">
        <v>1</v>
      </c>
      <c r="P61" s="12">
        <v>38</v>
      </c>
      <c r="Q61" s="6">
        <f>$K$5*AO61</f>
        <v>10.1</v>
      </c>
      <c r="S61" s="12">
        <v>38</v>
      </c>
      <c r="T61" s="6">
        <v>0</v>
      </c>
      <c r="V61" s="12">
        <v>38</v>
      </c>
      <c r="W61" s="8">
        <f t="shared" si="3"/>
        <v>0</v>
      </c>
      <c r="Y61" s="12">
        <v>38</v>
      </c>
      <c r="Z61" t="s">
        <v>36</v>
      </c>
      <c r="AA61" s="6">
        <v>0</v>
      </c>
      <c r="AB61" s="6">
        <v>0</v>
      </c>
      <c r="AD61" s="12">
        <v>38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K61" s="20">
        <v>38</v>
      </c>
      <c r="AL61" s="21">
        <v>0.22600000000000001</v>
      </c>
      <c r="AM61" s="41">
        <v>19968</v>
      </c>
      <c r="AN61" s="41"/>
      <c r="AO61" s="42">
        <v>10.1</v>
      </c>
      <c r="AP61" s="43"/>
    </row>
    <row r="62" spans="1:42" x14ac:dyDescent="0.35">
      <c r="A62" s="4">
        <f t="shared" si="0"/>
        <v>2026</v>
      </c>
      <c r="B62" s="4">
        <f t="shared" si="2"/>
        <v>6</v>
      </c>
      <c r="C62" s="7">
        <f>0.15*F62</f>
        <v>760.06053718246562</v>
      </c>
      <c r="D62" s="7">
        <f>0.5*F62</f>
        <v>2533.5351239415522</v>
      </c>
      <c r="E62" s="7">
        <f t="shared" si="1"/>
        <v>1773.4745867590864</v>
      </c>
      <c r="F62" s="14">
        <f>F54*(1+$K$4)^B62</f>
        <v>5067.0702478831045</v>
      </c>
      <c r="G62" s="14"/>
      <c r="H62" s="14"/>
      <c r="I62" s="14"/>
      <c r="J62" t="s">
        <v>54</v>
      </c>
      <c r="K62" s="12">
        <v>39</v>
      </c>
      <c r="L62" s="6">
        <v>0</v>
      </c>
      <c r="M62" s="6">
        <v>1</v>
      </c>
      <c r="N62" s="6">
        <v>0</v>
      </c>
      <c r="P62" s="12">
        <v>39</v>
      </c>
      <c r="Q62" s="6">
        <f>$K$5*AO62</f>
        <v>10</v>
      </c>
      <c r="S62" s="12">
        <v>39</v>
      </c>
      <c r="T62" s="6">
        <v>0</v>
      </c>
      <c r="V62" s="12">
        <v>39</v>
      </c>
      <c r="W62" s="8">
        <f t="shared" si="3"/>
        <v>0</v>
      </c>
      <c r="Y62" s="12">
        <v>39</v>
      </c>
      <c r="Z62" t="s">
        <v>36</v>
      </c>
      <c r="AA62" s="6">
        <v>0</v>
      </c>
      <c r="AB62" s="6">
        <v>0</v>
      </c>
      <c r="AD62" s="12">
        <v>39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K62" s="20">
        <v>39</v>
      </c>
      <c r="AL62" s="21">
        <v>0.26500000000000001</v>
      </c>
      <c r="AM62" s="41">
        <v>23240</v>
      </c>
      <c r="AN62" s="41"/>
      <c r="AO62" s="42">
        <v>10</v>
      </c>
      <c r="AP62" s="43"/>
    </row>
    <row r="63" spans="1:42" x14ac:dyDescent="0.35">
      <c r="A63" s="4">
        <f t="shared" si="0"/>
        <v>2026</v>
      </c>
      <c r="B63" s="4">
        <f t="shared" si="2"/>
        <v>6</v>
      </c>
      <c r="C63" s="7">
        <f>0.15*F63</f>
        <v>674.6035163272669</v>
      </c>
      <c r="D63" s="7">
        <f>0.5*F63</f>
        <v>2248.6783877575563</v>
      </c>
      <c r="E63" s="7">
        <f t="shared" si="1"/>
        <v>1574.0748714302892</v>
      </c>
      <c r="F63" s="14">
        <f>F55*(1+$K$4)^B63</f>
        <v>4497.3567755151125</v>
      </c>
      <c r="G63" s="14"/>
      <c r="H63" s="14"/>
      <c r="I63" s="14"/>
      <c r="J63" t="s">
        <v>55</v>
      </c>
      <c r="K63" s="12">
        <v>40</v>
      </c>
      <c r="L63" s="6">
        <v>0</v>
      </c>
      <c r="M63" s="6">
        <v>1</v>
      </c>
      <c r="N63" s="6">
        <v>0</v>
      </c>
      <c r="P63" s="12">
        <v>40</v>
      </c>
      <c r="Q63" s="6">
        <f>$K$5*AO63</f>
        <v>12</v>
      </c>
      <c r="S63" s="12">
        <v>40</v>
      </c>
      <c r="T63" s="6">
        <v>0</v>
      </c>
      <c r="V63" s="12">
        <v>40</v>
      </c>
      <c r="W63" s="8">
        <f t="shared" si="3"/>
        <v>0</v>
      </c>
      <c r="Y63" s="12">
        <v>40</v>
      </c>
      <c r="Z63" t="s">
        <v>36</v>
      </c>
      <c r="AA63" s="6">
        <v>0</v>
      </c>
      <c r="AB63" s="6">
        <v>0</v>
      </c>
      <c r="AD63" s="12">
        <v>40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K63" s="22">
        <v>40</v>
      </c>
      <c r="AL63" s="23">
        <v>0.254</v>
      </c>
      <c r="AM63" s="46">
        <v>26709</v>
      </c>
      <c r="AN63" s="46"/>
      <c r="AO63" s="44">
        <v>12</v>
      </c>
      <c r="AP63" s="45"/>
    </row>
    <row r="64" spans="1:42" x14ac:dyDescent="0.35">
      <c r="A64" s="4">
        <f t="shared" si="0"/>
        <v>2026</v>
      </c>
      <c r="B64" s="4">
        <f t="shared" si="2"/>
        <v>6</v>
      </c>
      <c r="C64" s="7">
        <f>0.15*F64</f>
        <v>862.71759401487566</v>
      </c>
      <c r="D64" s="7">
        <f>0.5*F64</f>
        <v>2875.725313382919</v>
      </c>
      <c r="E64" s="7">
        <f t="shared" si="1"/>
        <v>2013.0077193680431</v>
      </c>
      <c r="F64" s="14">
        <f>F56*(1+$K$4)^B64</f>
        <v>5751.450626765838</v>
      </c>
      <c r="G64" s="14"/>
      <c r="H64" s="14"/>
      <c r="I64" s="14"/>
      <c r="J64" t="s">
        <v>82</v>
      </c>
      <c r="K64" s="24">
        <v>41</v>
      </c>
      <c r="L64" s="6">
        <v>0</v>
      </c>
      <c r="M64" s="6">
        <v>1</v>
      </c>
      <c r="N64" s="6">
        <v>0</v>
      </c>
      <c r="P64" s="24">
        <v>41</v>
      </c>
      <c r="Q64" s="6">
        <v>10000</v>
      </c>
      <c r="S64" s="24">
        <v>41</v>
      </c>
      <c r="T64" s="6">
        <v>0</v>
      </c>
      <c r="V64" s="24">
        <v>41</v>
      </c>
      <c r="W64" s="8">
        <f t="shared" si="3"/>
        <v>0</v>
      </c>
      <c r="Y64" s="24">
        <v>41</v>
      </c>
      <c r="Z64" t="s">
        <v>36</v>
      </c>
      <c r="AA64" s="6">
        <v>0</v>
      </c>
      <c r="AB64" s="6">
        <v>0</v>
      </c>
      <c r="AD64" s="24">
        <v>41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</row>
    <row r="65" spans="1:35" x14ac:dyDescent="0.35">
      <c r="A65" s="4">
        <f t="shared" si="0"/>
        <v>2026</v>
      </c>
      <c r="B65" s="4">
        <f t="shared" si="2"/>
        <v>6</v>
      </c>
      <c r="C65" s="7">
        <f>0.15*F65</f>
        <v>733.26469166007303</v>
      </c>
      <c r="D65" s="7">
        <f>0.5*F65</f>
        <v>2444.21563886691</v>
      </c>
      <c r="E65" s="7">
        <f t="shared" si="1"/>
        <v>1710.9509472068369</v>
      </c>
      <c r="F65" s="14">
        <f>F57*(1+$K$4)^B65</f>
        <v>4888.43127773382</v>
      </c>
      <c r="G65" s="14"/>
      <c r="H65" s="14"/>
      <c r="I65" s="14"/>
      <c r="J65" t="s">
        <v>83</v>
      </c>
      <c r="K65" s="24">
        <v>42</v>
      </c>
      <c r="L65" s="6">
        <v>0</v>
      </c>
      <c r="M65" s="6">
        <v>0</v>
      </c>
      <c r="N65" s="6">
        <v>1</v>
      </c>
      <c r="P65" s="24">
        <v>42</v>
      </c>
      <c r="Q65" s="6">
        <v>10000</v>
      </c>
      <c r="S65" s="24">
        <v>42</v>
      </c>
      <c r="T65" s="6">
        <v>0</v>
      </c>
      <c r="V65" s="24">
        <v>42</v>
      </c>
      <c r="W65" s="8">
        <f t="shared" si="3"/>
        <v>0</v>
      </c>
      <c r="Y65" s="24">
        <v>42</v>
      </c>
      <c r="Z65" t="s">
        <v>84</v>
      </c>
      <c r="AA65" s="6">
        <v>0</v>
      </c>
      <c r="AB65" s="6">
        <v>0</v>
      </c>
      <c r="AD65" s="24">
        <v>42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</row>
    <row r="66" spans="1:35" x14ac:dyDescent="0.35">
      <c r="A66" s="4">
        <f t="shared" si="0"/>
        <v>2026</v>
      </c>
      <c r="B66" s="4">
        <f t="shared" si="2"/>
        <v>6</v>
      </c>
      <c r="C66" s="7">
        <f>0.15*F66</f>
        <v>1081.6106834511791</v>
      </c>
      <c r="D66" s="7">
        <f>0.5*F66</f>
        <v>3605.3689448372638</v>
      </c>
      <c r="E66" s="7">
        <f t="shared" si="1"/>
        <v>2523.7582613860845</v>
      </c>
      <c r="F66" s="14">
        <f>F58*(1+$K$4)^B66</f>
        <v>7210.7378896745277</v>
      </c>
      <c r="G66" s="14"/>
      <c r="H66" s="14"/>
      <c r="I66" s="14"/>
      <c r="J66" t="s">
        <v>103</v>
      </c>
      <c r="K66" s="30">
        <v>43</v>
      </c>
      <c r="L66" s="6">
        <v>0</v>
      </c>
      <c r="M66" s="6">
        <v>1</v>
      </c>
      <c r="N66" s="6">
        <v>0</v>
      </c>
      <c r="P66" s="30">
        <v>43</v>
      </c>
      <c r="Q66" s="6">
        <v>0</v>
      </c>
      <c r="S66" s="30">
        <v>43</v>
      </c>
      <c r="T66" s="6">
        <v>0</v>
      </c>
      <c r="V66" s="30">
        <v>43</v>
      </c>
      <c r="W66" s="8">
        <f t="shared" si="3"/>
        <v>0</v>
      </c>
      <c r="Y66" s="30">
        <v>43</v>
      </c>
      <c r="AA66" s="6">
        <v>0</v>
      </c>
      <c r="AB66" s="6">
        <v>0</v>
      </c>
      <c r="AD66" s="30">
        <v>43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</row>
    <row r="67" spans="1:35" x14ac:dyDescent="0.35">
      <c r="A67" s="4">
        <f t="shared" si="0"/>
        <v>2026</v>
      </c>
      <c r="B67" s="4">
        <f t="shared" si="2"/>
        <v>6</v>
      </c>
      <c r="C67" s="7">
        <f>0.15*F67</f>
        <v>915.05657928148958</v>
      </c>
      <c r="D67" s="7">
        <f>0.5*F67</f>
        <v>3050.1885976049653</v>
      </c>
      <c r="E67" s="7">
        <f t="shared" si="1"/>
        <v>2135.1320183234757</v>
      </c>
      <c r="F67" s="14">
        <f>F59*(1+$K$4)^B67</f>
        <v>6100.3771952099305</v>
      </c>
      <c r="G67" s="14"/>
      <c r="H67" s="14"/>
      <c r="I67" s="14"/>
    </row>
    <row r="68" spans="1:35" x14ac:dyDescent="0.35">
      <c r="A68" s="4">
        <f t="shared" si="0"/>
        <v>2026</v>
      </c>
      <c r="B68" s="4">
        <f t="shared" si="2"/>
        <v>6</v>
      </c>
      <c r="C68" s="7">
        <f t="shared" ref="C68:C131" si="4">0.15*F68</f>
        <v>789.21007183858205</v>
      </c>
      <c r="D68" s="7">
        <f t="shared" ref="D68:D131" si="5">0.5*F68</f>
        <v>2630.7002394619403</v>
      </c>
      <c r="E68" s="7">
        <f t="shared" ref="E68:E131" si="6">0.35*F68</f>
        <v>1841.490167623358</v>
      </c>
      <c r="F68" s="14">
        <f t="shared" ref="F68:F131" si="7">F60*(1+$K$4)^B68</f>
        <v>5261.4004789238807</v>
      </c>
    </row>
    <row r="69" spans="1:35" x14ac:dyDescent="0.35">
      <c r="A69" s="4">
        <f t="shared" si="0"/>
        <v>2026</v>
      </c>
      <c r="B69" s="4">
        <f t="shared" si="2"/>
        <v>6</v>
      </c>
      <c r="C69" s="7">
        <f t="shared" si="4"/>
        <v>684.38037888273448</v>
      </c>
      <c r="D69" s="7">
        <f t="shared" si="5"/>
        <v>2281.2679296091151</v>
      </c>
      <c r="E69" s="7">
        <f t="shared" si="6"/>
        <v>1596.8875507263804</v>
      </c>
      <c r="F69" s="14">
        <f t="shared" si="7"/>
        <v>4562.5358592182301</v>
      </c>
    </row>
    <row r="70" spans="1:35" x14ac:dyDescent="0.35">
      <c r="A70" s="4">
        <f t="shared" si="0"/>
        <v>2027</v>
      </c>
      <c r="B70" s="4">
        <f t="shared" si="2"/>
        <v>7</v>
      </c>
      <c r="C70" s="7">
        <f t="shared" si="4"/>
        <v>809.25678242514357</v>
      </c>
      <c r="D70" s="7">
        <f t="shared" si="5"/>
        <v>2697.522608083812</v>
      </c>
      <c r="E70" s="7">
        <f t="shared" si="6"/>
        <v>1888.2658256586683</v>
      </c>
      <c r="F70" s="14">
        <f t="shared" si="7"/>
        <v>5395.0452161676239</v>
      </c>
    </row>
    <row r="71" spans="1:35" x14ac:dyDescent="0.35">
      <c r="A71" s="4">
        <f t="shared" si="0"/>
        <v>2027</v>
      </c>
      <c r="B71" s="4">
        <f t="shared" si="2"/>
        <v>7</v>
      </c>
      <c r="C71" s="7">
        <f t="shared" si="4"/>
        <v>718.26840669749504</v>
      </c>
      <c r="D71" s="7">
        <f t="shared" si="5"/>
        <v>2394.2280223249836</v>
      </c>
      <c r="E71" s="7">
        <f t="shared" si="6"/>
        <v>1675.9596156274883</v>
      </c>
      <c r="F71" s="14">
        <f t="shared" si="7"/>
        <v>4788.4560446499672</v>
      </c>
    </row>
    <row r="72" spans="1:35" x14ac:dyDescent="0.35">
      <c r="A72" s="4">
        <f t="shared" si="0"/>
        <v>2027</v>
      </c>
      <c r="B72" s="4">
        <f t="shared" si="2"/>
        <v>7</v>
      </c>
      <c r="C72" s="7">
        <f t="shared" si="4"/>
        <v>918.55849648780577</v>
      </c>
      <c r="D72" s="7">
        <f t="shared" si="5"/>
        <v>3061.8616549593526</v>
      </c>
      <c r="E72" s="7">
        <f t="shared" si="6"/>
        <v>2143.3031584715468</v>
      </c>
      <c r="F72" s="14">
        <f t="shared" si="7"/>
        <v>6123.7233099187051</v>
      </c>
    </row>
    <row r="73" spans="1:35" x14ac:dyDescent="0.35">
      <c r="A73" s="4">
        <f t="shared" si="0"/>
        <v>2027</v>
      </c>
      <c r="B73" s="4">
        <f t="shared" si="2"/>
        <v>7</v>
      </c>
      <c r="C73" s="7">
        <f t="shared" si="4"/>
        <v>780.72652901901665</v>
      </c>
      <c r="D73" s="7">
        <f t="shared" si="5"/>
        <v>2602.4217633967223</v>
      </c>
      <c r="E73" s="7">
        <f t="shared" si="6"/>
        <v>1821.6952343777054</v>
      </c>
      <c r="F73" s="14">
        <f t="shared" si="7"/>
        <v>5204.8435267934447</v>
      </c>
    </row>
    <row r="74" spans="1:35" x14ac:dyDescent="0.35">
      <c r="A74" s="4">
        <f t="shared" si="0"/>
        <v>2027</v>
      </c>
      <c r="B74" s="4">
        <f t="shared" si="2"/>
        <v>7</v>
      </c>
      <c r="C74" s="7">
        <f t="shared" si="4"/>
        <v>1151.6198232986678</v>
      </c>
      <c r="D74" s="7">
        <f t="shared" si="5"/>
        <v>3838.7327443288932</v>
      </c>
      <c r="E74" s="7">
        <f t="shared" si="6"/>
        <v>2687.1129210302252</v>
      </c>
      <c r="F74" s="14">
        <f t="shared" si="7"/>
        <v>7677.4654886577864</v>
      </c>
    </row>
    <row r="75" spans="1:35" x14ac:dyDescent="0.35">
      <c r="A75" s="4">
        <f t="shared" si="0"/>
        <v>2027</v>
      </c>
      <c r="B75" s="4">
        <f t="shared" si="2"/>
        <v>7</v>
      </c>
      <c r="C75" s="7">
        <f t="shared" si="4"/>
        <v>974.28521395332359</v>
      </c>
      <c r="D75" s="7">
        <f t="shared" si="5"/>
        <v>3247.617379844412</v>
      </c>
      <c r="E75" s="7">
        <f t="shared" si="6"/>
        <v>2273.3321658910882</v>
      </c>
      <c r="F75" s="14">
        <f t="shared" si="7"/>
        <v>6495.2347596888239</v>
      </c>
    </row>
    <row r="76" spans="1:35" x14ac:dyDescent="0.35">
      <c r="A76" s="4">
        <f t="shared" si="0"/>
        <v>2027</v>
      </c>
      <c r="B76" s="4">
        <f t="shared" si="2"/>
        <v>7</v>
      </c>
      <c r="C76" s="7">
        <f t="shared" si="4"/>
        <v>840.29307160343035</v>
      </c>
      <c r="D76" s="7">
        <f t="shared" si="5"/>
        <v>2800.9769053447681</v>
      </c>
      <c r="E76" s="7">
        <f t="shared" si="6"/>
        <v>1960.6838337413376</v>
      </c>
      <c r="F76" s="14">
        <f t="shared" si="7"/>
        <v>5601.9538106895361</v>
      </c>
    </row>
    <row r="77" spans="1:35" x14ac:dyDescent="0.35">
      <c r="A77" s="4">
        <f t="shared" si="0"/>
        <v>2027</v>
      </c>
      <c r="B77" s="4">
        <f t="shared" si="2"/>
        <v>7</v>
      </c>
      <c r="C77" s="7">
        <f t="shared" si="4"/>
        <v>728.67809375108197</v>
      </c>
      <c r="D77" s="7">
        <f t="shared" si="5"/>
        <v>2428.9269791702732</v>
      </c>
      <c r="E77" s="7">
        <f t="shared" si="6"/>
        <v>1700.2488854191911</v>
      </c>
      <c r="F77" s="14">
        <f t="shared" si="7"/>
        <v>4857.8539583405463</v>
      </c>
    </row>
    <row r="78" spans="1:35" x14ac:dyDescent="0.35">
      <c r="A78" s="4">
        <f t="shared" si="0"/>
        <v>2028</v>
      </c>
      <c r="B78" s="4">
        <f t="shared" si="2"/>
        <v>8</v>
      </c>
      <c r="C78" s="7">
        <f t="shared" si="4"/>
        <v>869.39207659661986</v>
      </c>
      <c r="D78" s="7">
        <f t="shared" si="5"/>
        <v>2897.9735886553995</v>
      </c>
      <c r="E78" s="7">
        <f t="shared" si="6"/>
        <v>2028.5815120587795</v>
      </c>
      <c r="F78" s="14">
        <f t="shared" si="7"/>
        <v>5795.9471773107989</v>
      </c>
    </row>
    <row r="79" spans="1:35" x14ac:dyDescent="0.35">
      <c r="A79" s="4">
        <f t="shared" ref="A79:A142" si="8">B79+2020</f>
        <v>2028</v>
      </c>
      <c r="B79" s="4">
        <f t="shared" si="2"/>
        <v>8</v>
      </c>
      <c r="C79" s="7">
        <f t="shared" si="4"/>
        <v>771.64241958051559</v>
      </c>
      <c r="D79" s="7">
        <f t="shared" si="5"/>
        <v>2572.1413986017187</v>
      </c>
      <c r="E79" s="7">
        <f t="shared" si="6"/>
        <v>1800.498979021203</v>
      </c>
      <c r="F79" s="14">
        <f t="shared" si="7"/>
        <v>5144.2827972034374</v>
      </c>
    </row>
    <row r="80" spans="1:35" x14ac:dyDescent="0.35">
      <c r="A80" s="4">
        <f t="shared" si="8"/>
        <v>2028</v>
      </c>
      <c r="B80" s="4">
        <f t="shared" si="2"/>
        <v>8</v>
      </c>
      <c r="C80" s="7">
        <f t="shared" si="4"/>
        <v>986.81592305452409</v>
      </c>
      <c r="D80" s="7">
        <f t="shared" si="5"/>
        <v>3289.3864101817471</v>
      </c>
      <c r="E80" s="7">
        <f t="shared" si="6"/>
        <v>2302.5704871272228</v>
      </c>
      <c r="F80" s="14">
        <f t="shared" si="7"/>
        <v>6578.7728203634942</v>
      </c>
    </row>
    <row r="81" spans="1:6" x14ac:dyDescent="0.35">
      <c r="A81" s="4">
        <f t="shared" si="8"/>
        <v>2028</v>
      </c>
      <c r="B81" s="4">
        <f t="shared" si="2"/>
        <v>8</v>
      </c>
      <c r="C81" s="7">
        <f t="shared" si="4"/>
        <v>838.7417604136042</v>
      </c>
      <c r="D81" s="7">
        <f t="shared" si="5"/>
        <v>2795.8058680453473</v>
      </c>
      <c r="E81" s="7">
        <f t="shared" si="6"/>
        <v>1957.0641076317429</v>
      </c>
      <c r="F81" s="14">
        <f t="shared" si="7"/>
        <v>5591.6117360906946</v>
      </c>
    </row>
    <row r="82" spans="1:6" x14ac:dyDescent="0.35">
      <c r="A82" s="4">
        <f t="shared" si="8"/>
        <v>2028</v>
      </c>
      <c r="B82" s="4">
        <f t="shared" si="2"/>
        <v>8</v>
      </c>
      <c r="C82" s="7">
        <f t="shared" si="4"/>
        <v>1237.1958707928077</v>
      </c>
      <c r="D82" s="7">
        <f t="shared" si="5"/>
        <v>4123.9862359760255</v>
      </c>
      <c r="E82" s="7">
        <f t="shared" si="6"/>
        <v>2886.7903651832175</v>
      </c>
      <c r="F82" s="14">
        <f t="shared" si="7"/>
        <v>8247.9724719520509</v>
      </c>
    </row>
    <row r="83" spans="1:6" x14ac:dyDescent="0.35">
      <c r="A83" s="4">
        <f t="shared" si="8"/>
        <v>2028</v>
      </c>
      <c r="B83" s="4">
        <f t="shared" si="2"/>
        <v>8</v>
      </c>
      <c r="C83" s="7">
        <f t="shared" si="4"/>
        <v>1046.6836531389997</v>
      </c>
      <c r="D83" s="7">
        <f t="shared" si="5"/>
        <v>3488.9455104633325</v>
      </c>
      <c r="E83" s="7">
        <f t="shared" si="6"/>
        <v>2442.2618573243326</v>
      </c>
      <c r="F83" s="14">
        <f t="shared" si="7"/>
        <v>6977.8910209266651</v>
      </c>
    </row>
    <row r="84" spans="1:6" x14ac:dyDescent="0.35">
      <c r="A84" s="4">
        <f t="shared" si="8"/>
        <v>2028</v>
      </c>
      <c r="B84" s="4">
        <f t="shared" si="2"/>
        <v>8</v>
      </c>
      <c r="C84" s="7">
        <f t="shared" si="4"/>
        <v>902.73465028219766</v>
      </c>
      <c r="D84" s="7">
        <f t="shared" si="5"/>
        <v>3009.1155009406589</v>
      </c>
      <c r="E84" s="7">
        <f t="shared" si="6"/>
        <v>2106.380850658461</v>
      </c>
      <c r="F84" s="14">
        <f t="shared" si="7"/>
        <v>6018.2310018813178</v>
      </c>
    </row>
    <row r="85" spans="1:6" x14ac:dyDescent="0.35">
      <c r="A85" s="4">
        <f t="shared" si="8"/>
        <v>2028</v>
      </c>
      <c r="B85" s="4">
        <f t="shared" si="2"/>
        <v>8</v>
      </c>
      <c r="C85" s="7">
        <f t="shared" si="4"/>
        <v>782.82564305269705</v>
      </c>
      <c r="D85" s="7">
        <f t="shared" si="5"/>
        <v>2609.4188101756567</v>
      </c>
      <c r="E85" s="7">
        <f t="shared" si="6"/>
        <v>1826.5931671229596</v>
      </c>
      <c r="F85" s="14">
        <f t="shared" si="7"/>
        <v>5218.8376203513135</v>
      </c>
    </row>
    <row r="86" spans="1:6" x14ac:dyDescent="0.35">
      <c r="A86" s="4">
        <f t="shared" si="8"/>
        <v>2029</v>
      </c>
      <c r="B86" s="4">
        <f t="shared" si="2"/>
        <v>9</v>
      </c>
      <c r="C86" s="7">
        <f t="shared" si="4"/>
        <v>942.40194541115056</v>
      </c>
      <c r="D86" s="7">
        <f t="shared" si="5"/>
        <v>3141.3398180371687</v>
      </c>
      <c r="E86" s="7">
        <f t="shared" si="6"/>
        <v>2198.9378726260179</v>
      </c>
      <c r="F86" s="14">
        <f t="shared" si="7"/>
        <v>6282.6796360743374</v>
      </c>
    </row>
    <row r="87" spans="1:6" x14ac:dyDescent="0.35">
      <c r="A87" s="4">
        <f t="shared" si="8"/>
        <v>2029</v>
      </c>
      <c r="B87" s="4">
        <f t="shared" ref="B87:B150" si="9">B79+1</f>
        <v>9</v>
      </c>
      <c r="C87" s="7">
        <f t="shared" si="4"/>
        <v>836.443460838958</v>
      </c>
      <c r="D87" s="7">
        <f t="shared" si="5"/>
        <v>2788.1448694631936</v>
      </c>
      <c r="E87" s="7">
        <f t="shared" si="6"/>
        <v>1951.7014086242355</v>
      </c>
      <c r="F87" s="14">
        <f t="shared" si="7"/>
        <v>5576.2897389263871</v>
      </c>
    </row>
    <row r="88" spans="1:6" x14ac:dyDescent="0.35">
      <c r="A88" s="4">
        <f t="shared" si="8"/>
        <v>2029</v>
      </c>
      <c r="B88" s="4">
        <f t="shared" si="9"/>
        <v>9</v>
      </c>
      <c r="C88" s="7">
        <f t="shared" si="4"/>
        <v>1069.6868198866439</v>
      </c>
      <c r="D88" s="7">
        <f t="shared" si="5"/>
        <v>3565.6227329554799</v>
      </c>
      <c r="E88" s="7">
        <f t="shared" si="6"/>
        <v>2495.9359130688358</v>
      </c>
      <c r="F88" s="14">
        <f t="shared" si="7"/>
        <v>7131.2454659109599</v>
      </c>
    </row>
    <row r="89" spans="1:6" x14ac:dyDescent="0.35">
      <c r="A89" s="4">
        <f t="shared" si="8"/>
        <v>2029</v>
      </c>
      <c r="B89" s="4">
        <f t="shared" si="9"/>
        <v>9</v>
      </c>
      <c r="C89" s="7">
        <f t="shared" si="4"/>
        <v>909.17767482495469</v>
      </c>
      <c r="D89" s="7">
        <f t="shared" si="5"/>
        <v>3030.5922494165156</v>
      </c>
      <c r="E89" s="7">
        <f t="shared" si="6"/>
        <v>2121.4145745915607</v>
      </c>
      <c r="F89" s="14">
        <f t="shared" si="7"/>
        <v>6061.1844988330313</v>
      </c>
    </row>
    <row r="90" spans="1:6" x14ac:dyDescent="0.35">
      <c r="A90" s="4">
        <f t="shared" si="8"/>
        <v>2029</v>
      </c>
      <c r="B90" s="4">
        <f t="shared" si="9"/>
        <v>9</v>
      </c>
      <c r="C90" s="7">
        <f t="shared" si="4"/>
        <v>1341.093192445501</v>
      </c>
      <c r="D90" s="7">
        <f t="shared" si="5"/>
        <v>4470.3106414850035</v>
      </c>
      <c r="E90" s="7">
        <f t="shared" si="6"/>
        <v>3129.2174490395023</v>
      </c>
      <c r="F90" s="14">
        <f t="shared" si="7"/>
        <v>8940.6212829700071</v>
      </c>
    </row>
    <row r="91" spans="1:6" x14ac:dyDescent="0.35">
      <c r="A91" s="4">
        <f t="shared" si="8"/>
        <v>2029</v>
      </c>
      <c r="B91" s="4">
        <f t="shared" si="9"/>
        <v>9</v>
      </c>
      <c r="C91" s="7">
        <f t="shared" si="4"/>
        <v>1134.5821264091314</v>
      </c>
      <c r="D91" s="7">
        <f t="shared" si="5"/>
        <v>3781.9404213637713</v>
      </c>
      <c r="E91" s="7">
        <f t="shared" si="6"/>
        <v>2647.3582949546399</v>
      </c>
      <c r="F91" s="14">
        <f t="shared" si="7"/>
        <v>7563.8808427275426</v>
      </c>
    </row>
    <row r="92" spans="1:6" x14ac:dyDescent="0.35">
      <c r="A92" s="4">
        <f t="shared" si="8"/>
        <v>2029</v>
      </c>
      <c r="B92" s="4">
        <f t="shared" si="9"/>
        <v>9</v>
      </c>
      <c r="C92" s="7">
        <f t="shared" si="4"/>
        <v>978.54456408937722</v>
      </c>
      <c r="D92" s="7">
        <f t="shared" si="5"/>
        <v>3261.8152136312574</v>
      </c>
      <c r="E92" s="7">
        <f t="shared" si="6"/>
        <v>2283.2706495418802</v>
      </c>
      <c r="F92" s="14">
        <f t="shared" si="7"/>
        <v>6523.6304272625148</v>
      </c>
    </row>
    <row r="93" spans="1:6" x14ac:dyDescent="0.35">
      <c r="A93" s="4">
        <f t="shared" si="8"/>
        <v>2029</v>
      </c>
      <c r="B93" s="4">
        <f t="shared" si="9"/>
        <v>9</v>
      </c>
      <c r="C93" s="7">
        <f t="shared" si="4"/>
        <v>848.56582983662418</v>
      </c>
      <c r="D93" s="7">
        <f t="shared" si="5"/>
        <v>2828.5527661220808</v>
      </c>
      <c r="E93" s="7">
        <f t="shared" si="6"/>
        <v>1979.9869362854565</v>
      </c>
      <c r="F93" s="14">
        <f t="shared" si="7"/>
        <v>5657.1055322441616</v>
      </c>
    </row>
    <row r="94" spans="1:6" x14ac:dyDescent="0.35">
      <c r="A94" s="4">
        <f t="shared" si="8"/>
        <v>2030</v>
      </c>
      <c r="B94" s="4">
        <f t="shared" si="9"/>
        <v>10</v>
      </c>
      <c r="C94" s="7">
        <f t="shared" si="4"/>
        <v>1030.7369294911718</v>
      </c>
      <c r="D94" s="7">
        <f t="shared" si="5"/>
        <v>3435.7897649705728</v>
      </c>
      <c r="E94" s="7">
        <f t="shared" si="6"/>
        <v>2405.052835479401</v>
      </c>
      <c r="F94" s="14">
        <f t="shared" si="7"/>
        <v>6871.5795299411457</v>
      </c>
    </row>
    <row r="95" spans="1:6" x14ac:dyDescent="0.35">
      <c r="A95" s="4">
        <f t="shared" si="8"/>
        <v>2030</v>
      </c>
      <c r="B95" s="4">
        <f t="shared" si="9"/>
        <v>10</v>
      </c>
      <c r="C95" s="7">
        <f t="shared" si="4"/>
        <v>914.84654580374104</v>
      </c>
      <c r="D95" s="7">
        <f t="shared" si="5"/>
        <v>3049.4884860124703</v>
      </c>
      <c r="E95" s="7">
        <f t="shared" si="6"/>
        <v>2134.641940208729</v>
      </c>
      <c r="F95" s="14">
        <f t="shared" si="7"/>
        <v>6098.9769720249406</v>
      </c>
    </row>
    <row r="96" spans="1:6" x14ac:dyDescent="0.35">
      <c r="A96" s="4">
        <f t="shared" si="8"/>
        <v>2030</v>
      </c>
      <c r="B96" s="4">
        <f t="shared" si="9"/>
        <v>10</v>
      </c>
      <c r="C96" s="7">
        <f t="shared" si="4"/>
        <v>1169.9527082004365</v>
      </c>
      <c r="D96" s="7">
        <f t="shared" si="5"/>
        <v>3899.8423606681222</v>
      </c>
      <c r="E96" s="7">
        <f t="shared" si="6"/>
        <v>2729.8896524676852</v>
      </c>
      <c r="F96" s="14">
        <f t="shared" si="7"/>
        <v>7799.6847213362444</v>
      </c>
    </row>
    <row r="97" spans="1:6" x14ac:dyDescent="0.35">
      <c r="A97" s="4">
        <f t="shared" si="8"/>
        <v>2030</v>
      </c>
      <c r="B97" s="4">
        <f t="shared" si="9"/>
        <v>10</v>
      </c>
      <c r="C97" s="7">
        <f t="shared" si="4"/>
        <v>994.3984193518927</v>
      </c>
      <c r="D97" s="7">
        <f t="shared" si="5"/>
        <v>3314.6613978396426</v>
      </c>
      <c r="E97" s="7">
        <f t="shared" si="6"/>
        <v>2320.2629784877495</v>
      </c>
      <c r="F97" s="14">
        <f t="shared" si="7"/>
        <v>6629.3227956792853</v>
      </c>
    </row>
    <row r="98" spans="1:6" x14ac:dyDescent="0.35">
      <c r="A98" s="4">
        <f t="shared" si="8"/>
        <v>2030</v>
      </c>
      <c r="B98" s="4">
        <f t="shared" si="9"/>
        <v>10</v>
      </c>
      <c r="C98" s="7">
        <f t="shared" si="4"/>
        <v>1466.7990511625203</v>
      </c>
      <c r="D98" s="7">
        <f t="shared" si="5"/>
        <v>4889.3301705417343</v>
      </c>
      <c r="E98" s="7">
        <f t="shared" si="6"/>
        <v>3422.531119379214</v>
      </c>
      <c r="F98" s="14">
        <f t="shared" si="7"/>
        <v>9778.6603410834687</v>
      </c>
    </row>
    <row r="99" spans="1:6" x14ac:dyDescent="0.35">
      <c r="A99" s="4">
        <f t="shared" si="8"/>
        <v>2030</v>
      </c>
      <c r="B99" s="4">
        <f t="shared" si="9"/>
        <v>10</v>
      </c>
      <c r="C99" s="7">
        <f t="shared" si="4"/>
        <v>1240.9309031299838</v>
      </c>
      <c r="D99" s="7">
        <f t="shared" si="5"/>
        <v>4136.4363437666125</v>
      </c>
      <c r="E99" s="7">
        <f t="shared" si="6"/>
        <v>2895.5054406366285</v>
      </c>
      <c r="F99" s="14">
        <f t="shared" si="7"/>
        <v>8272.872687533225</v>
      </c>
    </row>
    <row r="100" spans="1:6" x14ac:dyDescent="0.35">
      <c r="A100" s="4">
        <f t="shared" si="8"/>
        <v>2030</v>
      </c>
      <c r="B100" s="4">
        <f t="shared" si="9"/>
        <v>10</v>
      </c>
      <c r="C100" s="7">
        <f t="shared" si="4"/>
        <v>1070.2673357913336</v>
      </c>
      <c r="D100" s="7">
        <f t="shared" si="5"/>
        <v>3567.557785971112</v>
      </c>
      <c r="E100" s="7">
        <f t="shared" si="6"/>
        <v>2497.2904501797784</v>
      </c>
      <c r="F100" s="14">
        <f t="shared" si="7"/>
        <v>7135.1155719422241</v>
      </c>
    </row>
    <row r="101" spans="1:6" x14ac:dyDescent="0.35">
      <c r="A101" s="4">
        <f t="shared" si="8"/>
        <v>2030</v>
      </c>
      <c r="B101" s="4">
        <f t="shared" si="9"/>
        <v>10</v>
      </c>
      <c r="C101" s="7">
        <f t="shared" si="4"/>
        <v>928.10519139509972</v>
      </c>
      <c r="D101" s="7">
        <f t="shared" si="5"/>
        <v>3093.6839713169993</v>
      </c>
      <c r="E101" s="7">
        <f t="shared" si="6"/>
        <v>2165.5787799218992</v>
      </c>
      <c r="F101" s="14">
        <f t="shared" si="7"/>
        <v>6187.3679426339986</v>
      </c>
    </row>
    <row r="102" spans="1:6" x14ac:dyDescent="0.35">
      <c r="A102" s="4">
        <f t="shared" si="8"/>
        <v>2031</v>
      </c>
      <c r="B102" s="4">
        <f t="shared" si="9"/>
        <v>11</v>
      </c>
      <c r="C102" s="7">
        <f t="shared" si="4"/>
        <v>1137.4980607765594</v>
      </c>
      <c r="D102" s="7">
        <f t="shared" si="5"/>
        <v>3791.6602025885318</v>
      </c>
      <c r="E102" s="7">
        <f t="shared" si="6"/>
        <v>2654.1621418119721</v>
      </c>
      <c r="F102" s="14">
        <f t="shared" si="7"/>
        <v>7583.3204051770635</v>
      </c>
    </row>
    <row r="103" spans="1:6" x14ac:dyDescent="0.35">
      <c r="A103" s="4">
        <f t="shared" si="8"/>
        <v>2031</v>
      </c>
      <c r="B103" s="4">
        <f t="shared" si="9"/>
        <v>11</v>
      </c>
      <c r="C103" s="7">
        <f t="shared" si="4"/>
        <v>1009.6040434619961</v>
      </c>
      <c r="D103" s="7">
        <f t="shared" si="5"/>
        <v>3365.3468115399869</v>
      </c>
      <c r="E103" s="7">
        <f t="shared" si="6"/>
        <v>2355.7427680779906</v>
      </c>
      <c r="F103" s="14">
        <f t="shared" si="7"/>
        <v>6730.6936230799738</v>
      </c>
    </row>
    <row r="104" spans="1:6" x14ac:dyDescent="0.35">
      <c r="A104" s="4">
        <f t="shared" si="8"/>
        <v>2031</v>
      </c>
      <c r="B104" s="4">
        <f t="shared" si="9"/>
        <v>11</v>
      </c>
      <c r="C104" s="7">
        <f t="shared" si="4"/>
        <v>1291.1334586946894</v>
      </c>
      <c r="D104" s="7">
        <f t="shared" si="5"/>
        <v>4303.7781956489644</v>
      </c>
      <c r="E104" s="7">
        <f t="shared" si="6"/>
        <v>3012.6447369542748</v>
      </c>
      <c r="F104" s="14">
        <f t="shared" si="7"/>
        <v>8607.5563912979287</v>
      </c>
    </row>
    <row r="105" spans="1:6" x14ac:dyDescent="0.35">
      <c r="A105" s="4">
        <f t="shared" si="8"/>
        <v>2031</v>
      </c>
      <c r="B105" s="4">
        <f t="shared" si="9"/>
        <v>11</v>
      </c>
      <c r="C105" s="7">
        <f t="shared" si="4"/>
        <v>1097.3956994152134</v>
      </c>
      <c r="D105" s="7">
        <f t="shared" si="5"/>
        <v>3657.9856647173783</v>
      </c>
      <c r="E105" s="7">
        <f t="shared" si="6"/>
        <v>2560.5899653021647</v>
      </c>
      <c r="F105" s="14">
        <f t="shared" si="7"/>
        <v>7315.9713294347566</v>
      </c>
    </row>
    <row r="106" spans="1:6" x14ac:dyDescent="0.35">
      <c r="A106" s="4">
        <f t="shared" si="8"/>
        <v>2031</v>
      </c>
      <c r="B106" s="4">
        <f t="shared" si="9"/>
        <v>11</v>
      </c>
      <c r="C106" s="7">
        <f t="shared" si="4"/>
        <v>1618.7263971127124</v>
      </c>
      <c r="D106" s="7">
        <f t="shared" si="5"/>
        <v>5395.7546570423747</v>
      </c>
      <c r="E106" s="7">
        <f t="shared" si="6"/>
        <v>3777.028259929662</v>
      </c>
      <c r="F106" s="14">
        <f t="shared" si="7"/>
        <v>10791.509314084749</v>
      </c>
    </row>
    <row r="107" spans="1:6" x14ac:dyDescent="0.35">
      <c r="A107" s="4">
        <f t="shared" si="8"/>
        <v>2031</v>
      </c>
      <c r="B107" s="4">
        <f t="shared" si="9"/>
        <v>11</v>
      </c>
      <c r="C107" s="7">
        <f t="shared" si="4"/>
        <v>1369.4633960237388</v>
      </c>
      <c r="D107" s="7">
        <f t="shared" si="5"/>
        <v>4564.8779867457961</v>
      </c>
      <c r="E107" s="7">
        <f t="shared" si="6"/>
        <v>3195.4145907220573</v>
      </c>
      <c r="F107" s="14">
        <f t="shared" si="7"/>
        <v>9129.7559734915922</v>
      </c>
    </row>
    <row r="108" spans="1:6" x14ac:dyDescent="0.35">
      <c r="A108" s="4">
        <f t="shared" si="8"/>
        <v>2031</v>
      </c>
      <c r="B108" s="4">
        <f t="shared" si="9"/>
        <v>11</v>
      </c>
      <c r="C108" s="7">
        <f t="shared" si="4"/>
        <v>1181.1229268520779</v>
      </c>
      <c r="D108" s="7">
        <f t="shared" si="5"/>
        <v>3937.07642284026</v>
      </c>
      <c r="E108" s="7">
        <f t="shared" si="6"/>
        <v>2755.9534959881817</v>
      </c>
      <c r="F108" s="14">
        <f t="shared" si="7"/>
        <v>7874.1528456805199</v>
      </c>
    </row>
    <row r="109" spans="1:6" x14ac:dyDescent="0.35">
      <c r="A109" s="4">
        <f t="shared" si="8"/>
        <v>2031</v>
      </c>
      <c r="B109" s="4">
        <f t="shared" si="9"/>
        <v>11</v>
      </c>
      <c r="C109" s="7">
        <f t="shared" si="4"/>
        <v>1024.2359861208656</v>
      </c>
      <c r="D109" s="7">
        <f t="shared" si="5"/>
        <v>3414.119953736219</v>
      </c>
      <c r="E109" s="7">
        <f t="shared" si="6"/>
        <v>2389.883967615353</v>
      </c>
      <c r="F109" s="14">
        <f t="shared" si="7"/>
        <v>6828.2399074724381</v>
      </c>
    </row>
    <row r="110" spans="1:6" x14ac:dyDescent="0.35">
      <c r="A110" s="4">
        <f t="shared" si="8"/>
        <v>2032</v>
      </c>
      <c r="B110" s="4">
        <f t="shared" si="9"/>
        <v>12</v>
      </c>
      <c r="C110" s="7">
        <f t="shared" si="4"/>
        <v>1266.6150959191468</v>
      </c>
      <c r="D110" s="7">
        <f t="shared" si="5"/>
        <v>4222.0503197304897</v>
      </c>
      <c r="E110" s="7">
        <f t="shared" si="6"/>
        <v>2955.4352238113424</v>
      </c>
      <c r="F110" s="14">
        <f t="shared" si="7"/>
        <v>8444.1006394609794</v>
      </c>
    </row>
    <row r="111" spans="1:6" x14ac:dyDescent="0.35">
      <c r="A111" s="4">
        <f t="shared" si="8"/>
        <v>2032</v>
      </c>
      <c r="B111" s="4">
        <f t="shared" si="9"/>
        <v>12</v>
      </c>
      <c r="C111" s="7">
        <f t="shared" si="4"/>
        <v>1124.2038702703048</v>
      </c>
      <c r="D111" s="7">
        <f t="shared" si="5"/>
        <v>3747.3462342343496</v>
      </c>
      <c r="E111" s="7">
        <f t="shared" si="6"/>
        <v>2623.1423639640448</v>
      </c>
      <c r="F111" s="14">
        <f t="shared" si="7"/>
        <v>7494.6924684686992</v>
      </c>
    </row>
    <row r="112" spans="1:6" x14ac:dyDescent="0.35">
      <c r="A112" s="4">
        <f t="shared" si="8"/>
        <v>2032</v>
      </c>
      <c r="B112" s="4">
        <f t="shared" si="9"/>
        <v>12</v>
      </c>
      <c r="C112" s="7">
        <f t="shared" si="4"/>
        <v>1437.6895979168021</v>
      </c>
      <c r="D112" s="7">
        <f t="shared" si="5"/>
        <v>4792.2986597226736</v>
      </c>
      <c r="E112" s="7">
        <f t="shared" si="6"/>
        <v>3354.6090618058715</v>
      </c>
      <c r="F112" s="14">
        <f t="shared" si="7"/>
        <v>9584.5973194453472</v>
      </c>
    </row>
    <row r="113" spans="1:6" x14ac:dyDescent="0.35">
      <c r="A113" s="4">
        <f t="shared" si="8"/>
        <v>2032</v>
      </c>
      <c r="B113" s="4">
        <f t="shared" si="9"/>
        <v>12</v>
      </c>
      <c r="C113" s="7">
        <f t="shared" si="4"/>
        <v>1221.9607285546797</v>
      </c>
      <c r="D113" s="7">
        <f t="shared" si="5"/>
        <v>4073.202428515599</v>
      </c>
      <c r="E113" s="7">
        <f t="shared" si="6"/>
        <v>2851.241699960919</v>
      </c>
      <c r="F113" s="14">
        <f t="shared" si="7"/>
        <v>8146.4048570311979</v>
      </c>
    </row>
    <row r="114" spans="1:6" x14ac:dyDescent="0.35">
      <c r="A114" s="4">
        <f t="shared" si="8"/>
        <v>2032</v>
      </c>
      <c r="B114" s="4">
        <f t="shared" si="9"/>
        <v>12</v>
      </c>
      <c r="C114" s="7">
        <f t="shared" si="4"/>
        <v>1802.4675042927547</v>
      </c>
      <c r="D114" s="7">
        <f t="shared" si="5"/>
        <v>6008.2250143091824</v>
      </c>
      <c r="E114" s="7">
        <f t="shared" si="6"/>
        <v>4205.7575100164277</v>
      </c>
      <c r="F114" s="14">
        <f t="shared" si="7"/>
        <v>12016.450028618365</v>
      </c>
    </row>
    <row r="115" spans="1:6" x14ac:dyDescent="0.35">
      <c r="A115" s="4">
        <f t="shared" si="8"/>
        <v>2032</v>
      </c>
      <c r="B115" s="4">
        <f t="shared" si="9"/>
        <v>12</v>
      </c>
      <c r="C115" s="7">
        <f t="shared" si="4"/>
        <v>1524.9107409714479</v>
      </c>
      <c r="D115" s="7">
        <f t="shared" si="5"/>
        <v>5083.03580323816</v>
      </c>
      <c r="E115" s="7">
        <f t="shared" si="6"/>
        <v>3558.1250622667117</v>
      </c>
      <c r="F115" s="14">
        <f t="shared" si="7"/>
        <v>10166.07160647632</v>
      </c>
    </row>
    <row r="116" spans="1:6" x14ac:dyDescent="0.35">
      <c r="A116" s="4">
        <f t="shared" si="8"/>
        <v>2032</v>
      </c>
      <c r="B116" s="4">
        <f t="shared" si="9"/>
        <v>12</v>
      </c>
      <c r="C116" s="7">
        <f t="shared" si="4"/>
        <v>1315.1918063629255</v>
      </c>
      <c r="D116" s="7">
        <f t="shared" si="5"/>
        <v>4383.9726878764186</v>
      </c>
      <c r="E116" s="7">
        <f t="shared" si="6"/>
        <v>3068.7808815134927</v>
      </c>
      <c r="F116" s="14">
        <f t="shared" si="7"/>
        <v>8767.9453757528372</v>
      </c>
    </row>
    <row r="117" spans="1:6" x14ac:dyDescent="0.35">
      <c r="A117" s="4">
        <f t="shared" si="8"/>
        <v>2032</v>
      </c>
      <c r="B117" s="4">
        <f t="shared" si="9"/>
        <v>12</v>
      </c>
      <c r="C117" s="7">
        <f t="shared" si="4"/>
        <v>1140.4966799843673</v>
      </c>
      <c r="D117" s="7">
        <f t="shared" si="5"/>
        <v>3801.6555999478915</v>
      </c>
      <c r="E117" s="7">
        <f t="shared" si="6"/>
        <v>2661.1589199635237</v>
      </c>
      <c r="F117" s="14">
        <f t="shared" si="7"/>
        <v>7603.3111998957829</v>
      </c>
    </row>
    <row r="118" spans="1:6" x14ac:dyDescent="0.35">
      <c r="A118" s="4">
        <f t="shared" si="8"/>
        <v>2033</v>
      </c>
      <c r="B118" s="4">
        <f t="shared" si="9"/>
        <v>13</v>
      </c>
      <c r="C118" s="7">
        <f t="shared" si="4"/>
        <v>1423.0816572259071</v>
      </c>
      <c r="D118" s="7">
        <f t="shared" si="5"/>
        <v>4743.605524086357</v>
      </c>
      <c r="E118" s="7">
        <f t="shared" si="6"/>
        <v>3320.5238668604497</v>
      </c>
      <c r="F118" s="14">
        <f t="shared" si="7"/>
        <v>9487.2110481727141</v>
      </c>
    </row>
    <row r="119" spans="1:6" x14ac:dyDescent="0.35">
      <c r="A119" s="4">
        <f t="shared" si="8"/>
        <v>2033</v>
      </c>
      <c r="B119" s="4">
        <f t="shared" si="9"/>
        <v>13</v>
      </c>
      <c r="C119" s="7">
        <f t="shared" si="4"/>
        <v>1263.0781931452425</v>
      </c>
      <c r="D119" s="7">
        <f t="shared" si="5"/>
        <v>4210.2606438174753</v>
      </c>
      <c r="E119" s="7">
        <f t="shared" si="6"/>
        <v>2947.1824506722323</v>
      </c>
      <c r="F119" s="14">
        <f t="shared" si="7"/>
        <v>8420.5212876349506</v>
      </c>
    </row>
    <row r="120" spans="1:6" x14ac:dyDescent="0.35">
      <c r="A120" s="4">
        <f t="shared" si="8"/>
        <v>2033</v>
      </c>
      <c r="B120" s="4">
        <f t="shared" si="9"/>
        <v>13</v>
      </c>
      <c r="C120" s="7">
        <f t="shared" si="4"/>
        <v>1615.2892083567049</v>
      </c>
      <c r="D120" s="7">
        <f t="shared" si="5"/>
        <v>5384.2973611890166</v>
      </c>
      <c r="E120" s="7">
        <f t="shared" si="6"/>
        <v>3769.0081528323112</v>
      </c>
      <c r="F120" s="14">
        <f t="shared" si="7"/>
        <v>10768.594722378033</v>
      </c>
    </row>
    <row r="121" spans="1:6" x14ac:dyDescent="0.35">
      <c r="A121" s="4">
        <f t="shared" si="8"/>
        <v>2033</v>
      </c>
      <c r="B121" s="4">
        <f t="shared" si="9"/>
        <v>13</v>
      </c>
      <c r="C121" s="7">
        <f t="shared" si="4"/>
        <v>1372.911079505699</v>
      </c>
      <c r="D121" s="7">
        <f t="shared" si="5"/>
        <v>4576.3702650189971</v>
      </c>
      <c r="E121" s="7">
        <f t="shared" si="6"/>
        <v>3203.4591855132976</v>
      </c>
      <c r="F121" s="14">
        <f t="shared" si="7"/>
        <v>9152.7405300379942</v>
      </c>
    </row>
    <row r="122" spans="1:6" x14ac:dyDescent="0.35">
      <c r="A122" s="4">
        <f t="shared" si="8"/>
        <v>2033</v>
      </c>
      <c r="B122" s="4">
        <f t="shared" si="9"/>
        <v>13</v>
      </c>
      <c r="C122" s="7">
        <f t="shared" si="4"/>
        <v>2025.1285898684064</v>
      </c>
      <c r="D122" s="7">
        <f t="shared" si="5"/>
        <v>6750.4286328946882</v>
      </c>
      <c r="E122" s="7">
        <f t="shared" si="6"/>
        <v>4725.3000430262819</v>
      </c>
      <c r="F122" s="14">
        <f t="shared" si="7"/>
        <v>13500.857265789376</v>
      </c>
    </row>
    <row r="123" spans="1:6" x14ac:dyDescent="0.35">
      <c r="A123" s="4">
        <f t="shared" si="8"/>
        <v>2033</v>
      </c>
      <c r="B123" s="4">
        <f t="shared" si="9"/>
        <v>13</v>
      </c>
      <c r="C123" s="7">
        <f t="shared" si="4"/>
        <v>1713.2848892887021</v>
      </c>
      <c r="D123" s="7">
        <f t="shared" si="5"/>
        <v>5710.9496309623401</v>
      </c>
      <c r="E123" s="7">
        <f t="shared" si="6"/>
        <v>3997.6647416736378</v>
      </c>
      <c r="F123" s="14">
        <f t="shared" si="7"/>
        <v>11421.89926192468</v>
      </c>
    </row>
    <row r="124" spans="1:6" x14ac:dyDescent="0.35">
      <c r="A124" s="4">
        <f t="shared" si="8"/>
        <v>2033</v>
      </c>
      <c r="B124" s="4">
        <f t="shared" si="9"/>
        <v>13</v>
      </c>
      <c r="C124" s="7">
        <f t="shared" si="4"/>
        <v>1477.6591100161338</v>
      </c>
      <c r="D124" s="7">
        <f t="shared" si="5"/>
        <v>4925.5303667204462</v>
      </c>
      <c r="E124" s="7">
        <f t="shared" si="6"/>
        <v>3447.8712567043121</v>
      </c>
      <c r="F124" s="14">
        <f t="shared" si="7"/>
        <v>9851.0607334408924</v>
      </c>
    </row>
    <row r="125" spans="1:6" x14ac:dyDescent="0.35">
      <c r="A125" s="4">
        <f t="shared" si="8"/>
        <v>2033</v>
      </c>
      <c r="B125" s="4">
        <f t="shared" si="9"/>
        <v>13</v>
      </c>
      <c r="C125" s="7">
        <f t="shared" si="4"/>
        <v>1281.3836742053188</v>
      </c>
      <c r="D125" s="7">
        <f t="shared" si="5"/>
        <v>4271.2789140177292</v>
      </c>
      <c r="E125" s="7">
        <f t="shared" si="6"/>
        <v>2989.8952398124102</v>
      </c>
      <c r="F125" s="14">
        <f t="shared" si="7"/>
        <v>8542.5578280354584</v>
      </c>
    </row>
    <row r="126" spans="1:6" x14ac:dyDescent="0.35">
      <c r="A126" s="4">
        <f t="shared" si="8"/>
        <v>2034</v>
      </c>
      <c r="B126" s="4">
        <f t="shared" si="9"/>
        <v>14</v>
      </c>
      <c r="C126" s="7">
        <f t="shared" si="4"/>
        <v>1613.2666208894348</v>
      </c>
      <c r="D126" s="7">
        <f t="shared" si="5"/>
        <v>5377.5554029647828</v>
      </c>
      <c r="E126" s="7">
        <f t="shared" si="6"/>
        <v>3764.2887820753476</v>
      </c>
      <c r="F126" s="14">
        <f t="shared" si="7"/>
        <v>10755.110805929566</v>
      </c>
    </row>
    <row r="127" spans="1:6" x14ac:dyDescent="0.35">
      <c r="A127" s="4">
        <f t="shared" si="8"/>
        <v>2034</v>
      </c>
      <c r="B127" s="4">
        <f t="shared" si="9"/>
        <v>14</v>
      </c>
      <c r="C127" s="7">
        <f t="shared" si="4"/>
        <v>1431.8798069161583</v>
      </c>
      <c r="D127" s="7">
        <f t="shared" si="5"/>
        <v>4772.9326897205274</v>
      </c>
      <c r="E127" s="7">
        <f t="shared" si="6"/>
        <v>3341.0528828043689</v>
      </c>
      <c r="F127" s="14">
        <f t="shared" si="7"/>
        <v>9545.8653794410548</v>
      </c>
    </row>
    <row r="128" spans="1:6" x14ac:dyDescent="0.35">
      <c r="A128" s="4">
        <f t="shared" si="8"/>
        <v>2034</v>
      </c>
      <c r="B128" s="4">
        <f t="shared" si="9"/>
        <v>14</v>
      </c>
      <c r="C128" s="7">
        <f t="shared" si="4"/>
        <v>1831.1613741158069</v>
      </c>
      <c r="D128" s="7">
        <f t="shared" si="5"/>
        <v>6103.8712470526898</v>
      </c>
      <c r="E128" s="7">
        <f t="shared" si="6"/>
        <v>4272.7098729368827</v>
      </c>
      <c r="F128" s="14">
        <f t="shared" si="7"/>
        <v>12207.74249410538</v>
      </c>
    </row>
    <row r="129" spans="1:6" x14ac:dyDescent="0.35">
      <c r="A129" s="4">
        <f t="shared" si="8"/>
        <v>2034</v>
      </c>
      <c r="B129" s="4">
        <f t="shared" si="9"/>
        <v>14</v>
      </c>
      <c r="C129" s="7">
        <f t="shared" si="4"/>
        <v>1556.3910944740858</v>
      </c>
      <c r="D129" s="7">
        <f t="shared" si="5"/>
        <v>5187.9703149136194</v>
      </c>
      <c r="E129" s="7">
        <f t="shared" si="6"/>
        <v>3631.5792204395334</v>
      </c>
      <c r="F129" s="14">
        <f t="shared" si="7"/>
        <v>10375.940629827239</v>
      </c>
    </row>
    <row r="130" spans="1:6" x14ac:dyDescent="0.35">
      <c r="A130" s="4">
        <f t="shared" si="8"/>
        <v>2034</v>
      </c>
      <c r="B130" s="4">
        <f t="shared" si="9"/>
        <v>14</v>
      </c>
      <c r="C130" s="7">
        <f t="shared" si="4"/>
        <v>2295.7729378736267</v>
      </c>
      <c r="D130" s="7">
        <f t="shared" si="5"/>
        <v>7652.5764595787559</v>
      </c>
      <c r="E130" s="7">
        <f t="shared" si="6"/>
        <v>5356.8035217051292</v>
      </c>
      <c r="F130" s="14">
        <f t="shared" si="7"/>
        <v>15305.152919157512</v>
      </c>
    </row>
    <row r="131" spans="1:6" x14ac:dyDescent="0.35">
      <c r="A131" s="4">
        <f t="shared" si="8"/>
        <v>2034</v>
      </c>
      <c r="B131" s="4">
        <f t="shared" si="9"/>
        <v>14</v>
      </c>
      <c r="C131" s="7">
        <f t="shared" si="4"/>
        <v>1942.253496086588</v>
      </c>
      <c r="D131" s="7">
        <f t="shared" si="5"/>
        <v>6474.1783202886272</v>
      </c>
      <c r="E131" s="7">
        <f t="shared" si="6"/>
        <v>4531.9248242020385</v>
      </c>
      <c r="F131" s="14">
        <f t="shared" si="7"/>
        <v>12948.356640577254</v>
      </c>
    </row>
    <row r="132" spans="1:6" x14ac:dyDescent="0.35">
      <c r="A132" s="4">
        <f t="shared" si="8"/>
        <v>2034</v>
      </c>
      <c r="B132" s="4">
        <f t="shared" si="9"/>
        <v>14</v>
      </c>
      <c r="C132" s="7">
        <f t="shared" ref="C132:C134" si="10">0.15*F132</f>
        <v>1675.1379705709976</v>
      </c>
      <c r="D132" s="7">
        <f t="shared" ref="D132:D134" si="11">0.5*F132</f>
        <v>5583.7932352366588</v>
      </c>
      <c r="E132" s="7">
        <f t="shared" ref="E132:E195" si="12">0.35*F132</f>
        <v>3908.655264665661</v>
      </c>
      <c r="F132" s="14">
        <f t="shared" ref="F132:F134" si="13">F124*(1+$K$4)^B132</f>
        <v>11167.586470473318</v>
      </c>
    </row>
    <row r="133" spans="1:6" x14ac:dyDescent="0.35">
      <c r="A133" s="4">
        <f t="shared" si="8"/>
        <v>2034</v>
      </c>
      <c r="B133" s="4">
        <f t="shared" si="9"/>
        <v>14</v>
      </c>
      <c r="C133" s="7">
        <f t="shared" si="10"/>
        <v>1452.631688175813</v>
      </c>
      <c r="D133" s="7">
        <f t="shared" si="11"/>
        <v>4842.1056272527103</v>
      </c>
      <c r="E133" s="7">
        <f t="shared" si="12"/>
        <v>3389.4739390768968</v>
      </c>
      <c r="F133" s="14">
        <f t="shared" si="13"/>
        <v>9684.2112545054206</v>
      </c>
    </row>
    <row r="134" spans="1:6" x14ac:dyDescent="0.35">
      <c r="A134" s="4">
        <f t="shared" si="8"/>
        <v>2035</v>
      </c>
      <c r="B134" s="4">
        <f t="shared" si="9"/>
        <v>15</v>
      </c>
      <c r="C134" s="7">
        <f t="shared" si="10"/>
        <v>1845.3282982410237</v>
      </c>
      <c r="D134" s="7">
        <f t="shared" si="11"/>
        <v>6151.0943274700794</v>
      </c>
      <c r="E134" s="7">
        <f t="shared" si="12"/>
        <v>4305.7660292290557</v>
      </c>
      <c r="F134" s="14">
        <f t="shared" si="13"/>
        <v>12302.188654940159</v>
      </c>
    </row>
    <row r="135" spans="1:6" x14ac:dyDescent="0.35">
      <c r="A135" s="4">
        <f t="shared" si="8"/>
        <v>2035</v>
      </c>
      <c r="B135" s="4">
        <f t="shared" si="9"/>
        <v>15</v>
      </c>
      <c r="C135" s="7">
        <f>0.15*F135</f>
        <v>1637.8497473192119</v>
      </c>
      <c r="D135" s="7">
        <f>0.5*F135</f>
        <v>5459.4991577307064</v>
      </c>
      <c r="E135" s="7">
        <f t="shared" si="12"/>
        <v>3821.649410411494</v>
      </c>
      <c r="F135" s="14">
        <f>F127*(1+$K$4)^B135</f>
        <v>10918.998315461413</v>
      </c>
    </row>
    <row r="136" spans="1:6" x14ac:dyDescent="0.35">
      <c r="A136" s="4">
        <f t="shared" si="8"/>
        <v>2035</v>
      </c>
      <c r="B136" s="4">
        <f t="shared" si="9"/>
        <v>15</v>
      </c>
      <c r="C136" s="7">
        <f t="shared" ref="C136:C199" si="14">0.15*F136</f>
        <v>2094.5663032678603</v>
      </c>
      <c r="D136" s="7">
        <f t="shared" ref="D136:D199" si="15">0.5*F136</f>
        <v>6981.8876775595354</v>
      </c>
      <c r="E136" s="7">
        <f t="shared" si="12"/>
        <v>4887.3213742916741</v>
      </c>
      <c r="F136" s="14">
        <f t="shared" ref="F136:F199" si="16">F128*(1+$K$4)^B136</f>
        <v>13963.775355119071</v>
      </c>
    </row>
    <row r="137" spans="1:6" ht="14.5" customHeight="1" x14ac:dyDescent="0.35">
      <c r="A137" s="4">
        <f t="shared" si="8"/>
        <v>2035</v>
      </c>
      <c r="B137" s="4">
        <f t="shared" si="9"/>
        <v>15</v>
      </c>
      <c r="C137" s="7">
        <f t="shared" si="14"/>
        <v>1780.2714644774053</v>
      </c>
      <c r="D137" s="7">
        <f t="shared" si="15"/>
        <v>5934.2382149246841</v>
      </c>
      <c r="E137" s="7">
        <f t="shared" si="12"/>
        <v>4153.9667504472791</v>
      </c>
      <c r="F137" s="14">
        <f t="shared" si="16"/>
        <v>11868.476429849368</v>
      </c>
    </row>
    <row r="138" spans="1:6" x14ac:dyDescent="0.35">
      <c r="A138" s="4">
        <f t="shared" si="8"/>
        <v>2035</v>
      </c>
      <c r="B138" s="4">
        <f t="shared" si="9"/>
        <v>15</v>
      </c>
      <c r="C138" s="7">
        <f t="shared" si="14"/>
        <v>2626.0103034044491</v>
      </c>
      <c r="D138" s="7">
        <f t="shared" si="15"/>
        <v>8753.3676780148307</v>
      </c>
      <c r="E138" s="7">
        <f t="shared" si="12"/>
        <v>6127.3573746103812</v>
      </c>
      <c r="F138" s="14">
        <f t="shared" si="16"/>
        <v>17506.735356029661</v>
      </c>
    </row>
    <row r="139" spans="1:6" x14ac:dyDescent="0.35">
      <c r="A139" s="4">
        <f t="shared" si="8"/>
        <v>2035</v>
      </c>
      <c r="B139" s="4">
        <f t="shared" si="9"/>
        <v>15</v>
      </c>
      <c r="C139" s="7">
        <f t="shared" si="14"/>
        <v>2221.6385638166489</v>
      </c>
      <c r="D139" s="7">
        <f t="shared" si="15"/>
        <v>7405.4618793888303</v>
      </c>
      <c r="E139" s="7">
        <f t="shared" si="12"/>
        <v>5183.8233155721809</v>
      </c>
      <c r="F139" s="14">
        <f t="shared" si="16"/>
        <v>14810.923758777661</v>
      </c>
    </row>
    <row r="140" spans="1:6" x14ac:dyDescent="0.35">
      <c r="A140" s="4">
        <f t="shared" si="8"/>
        <v>2035</v>
      </c>
      <c r="B140" s="4">
        <f t="shared" si="9"/>
        <v>15</v>
      </c>
      <c r="C140" s="7">
        <f t="shared" si="14"/>
        <v>1916.0995836190148</v>
      </c>
      <c r="D140" s="7">
        <f t="shared" si="15"/>
        <v>6386.998612063383</v>
      </c>
      <c r="E140" s="7">
        <f t="shared" si="12"/>
        <v>4470.899028444368</v>
      </c>
      <c r="F140" s="14">
        <f t="shared" si="16"/>
        <v>12773.997224126766</v>
      </c>
    </row>
    <row r="141" spans="1:6" x14ac:dyDescent="0.35">
      <c r="A141" s="4">
        <f t="shared" si="8"/>
        <v>2035</v>
      </c>
      <c r="B141" s="4">
        <f t="shared" si="9"/>
        <v>15</v>
      </c>
      <c r="C141" s="7">
        <f t="shared" si="14"/>
        <v>1661.5867001789111</v>
      </c>
      <c r="D141" s="7">
        <f t="shared" si="15"/>
        <v>5538.6223339297039</v>
      </c>
      <c r="E141" s="7">
        <f t="shared" si="12"/>
        <v>3877.0356337507924</v>
      </c>
      <c r="F141" s="14">
        <f t="shared" si="16"/>
        <v>11077.244667859408</v>
      </c>
    </row>
    <row r="142" spans="1:6" x14ac:dyDescent="0.35">
      <c r="A142" s="4">
        <f t="shared" si="8"/>
        <v>2036</v>
      </c>
      <c r="B142" s="4">
        <f t="shared" si="9"/>
        <v>16</v>
      </c>
      <c r="C142" s="7">
        <f t="shared" si="14"/>
        <v>2129.7680200867385</v>
      </c>
      <c r="D142" s="7">
        <f t="shared" si="15"/>
        <v>7099.2267336224622</v>
      </c>
      <c r="E142" s="7">
        <f t="shared" si="12"/>
        <v>4969.4587135357233</v>
      </c>
      <c r="F142" s="14">
        <f t="shared" si="16"/>
        <v>14198.453467244924</v>
      </c>
    </row>
    <row r="143" spans="1:6" x14ac:dyDescent="0.35">
      <c r="A143" s="4">
        <f t="shared" ref="A143:A206" si="17">B143+2020</f>
        <v>2036</v>
      </c>
      <c r="B143" s="4">
        <f t="shared" si="9"/>
        <v>16</v>
      </c>
      <c r="C143" s="7">
        <f t="shared" si="14"/>
        <v>1890.3086333595011</v>
      </c>
      <c r="D143" s="7">
        <f t="shared" si="15"/>
        <v>6301.0287778650036</v>
      </c>
      <c r="E143" s="7">
        <f t="shared" si="12"/>
        <v>4410.7201445055025</v>
      </c>
      <c r="F143" s="14">
        <f t="shared" si="16"/>
        <v>12602.057555730007</v>
      </c>
    </row>
    <row r="144" spans="1:6" x14ac:dyDescent="0.35">
      <c r="A144" s="4">
        <f t="shared" si="17"/>
        <v>2036</v>
      </c>
      <c r="B144" s="4">
        <f t="shared" si="9"/>
        <v>16</v>
      </c>
      <c r="C144" s="7">
        <f t="shared" si="14"/>
        <v>2417.4236816849238</v>
      </c>
      <c r="D144" s="7">
        <f t="shared" si="15"/>
        <v>8058.0789389497468</v>
      </c>
      <c r="E144" s="7">
        <f t="shared" si="12"/>
        <v>5640.6552572648225</v>
      </c>
      <c r="F144" s="14">
        <f t="shared" si="16"/>
        <v>16116.157877899494</v>
      </c>
    </row>
    <row r="145" spans="1:6" x14ac:dyDescent="0.35">
      <c r="A145" s="4">
        <f t="shared" si="17"/>
        <v>2036</v>
      </c>
      <c r="B145" s="4">
        <f t="shared" si="9"/>
        <v>16</v>
      </c>
      <c r="C145" s="7">
        <f t="shared" si="14"/>
        <v>2054.6832971298936</v>
      </c>
      <c r="D145" s="7">
        <f t="shared" si="15"/>
        <v>6848.9443237663118</v>
      </c>
      <c r="E145" s="7">
        <f t="shared" si="12"/>
        <v>4794.2610266364181</v>
      </c>
      <c r="F145" s="14">
        <f t="shared" si="16"/>
        <v>13697.888647532624</v>
      </c>
    </row>
    <row r="146" spans="1:6" x14ac:dyDescent="0.35">
      <c r="A146" s="4">
        <f t="shared" si="17"/>
        <v>2036</v>
      </c>
      <c r="B146" s="4">
        <f t="shared" si="9"/>
        <v>16</v>
      </c>
      <c r="C146" s="7">
        <f t="shared" si="14"/>
        <v>3030.7846955688851</v>
      </c>
      <c r="D146" s="7">
        <f t="shared" si="15"/>
        <v>10102.615651896283</v>
      </c>
      <c r="E146" s="7">
        <f t="shared" si="12"/>
        <v>7071.8309563273979</v>
      </c>
      <c r="F146" s="14">
        <f t="shared" si="16"/>
        <v>20205.231303792567</v>
      </c>
    </row>
    <row r="147" spans="1:6" x14ac:dyDescent="0.35">
      <c r="A147" s="4">
        <f t="shared" si="17"/>
        <v>2036</v>
      </c>
      <c r="B147" s="4">
        <f t="shared" si="9"/>
        <v>16</v>
      </c>
      <c r="C147" s="7">
        <f t="shared" si="14"/>
        <v>2564.0829168003825</v>
      </c>
      <c r="D147" s="7">
        <f t="shared" si="15"/>
        <v>8546.9430560012752</v>
      </c>
      <c r="E147" s="7">
        <f t="shared" si="12"/>
        <v>5982.8601392008923</v>
      </c>
      <c r="F147" s="14">
        <f t="shared" si="16"/>
        <v>17093.88611200255</v>
      </c>
    </row>
    <row r="148" spans="1:6" x14ac:dyDescent="0.35">
      <c r="A148" s="4">
        <f t="shared" si="17"/>
        <v>2036</v>
      </c>
      <c r="B148" s="4">
        <f t="shared" si="9"/>
        <v>16</v>
      </c>
      <c r="C148" s="7">
        <f t="shared" si="14"/>
        <v>2211.4480227627669</v>
      </c>
      <c r="D148" s="7">
        <f t="shared" si="15"/>
        <v>7371.4934092092235</v>
      </c>
      <c r="E148" s="7">
        <f t="shared" si="12"/>
        <v>5160.0453864464562</v>
      </c>
      <c r="F148" s="14">
        <f t="shared" si="16"/>
        <v>14742.986818418447</v>
      </c>
    </row>
    <row r="149" spans="1:6" x14ac:dyDescent="0.35">
      <c r="A149" s="4">
        <f t="shared" si="17"/>
        <v>2036</v>
      </c>
      <c r="B149" s="4">
        <f t="shared" si="9"/>
        <v>16</v>
      </c>
      <c r="C149" s="7">
        <f t="shared" si="14"/>
        <v>1917.7044106545666</v>
      </c>
      <c r="D149" s="7">
        <f t="shared" si="15"/>
        <v>6392.3480355152224</v>
      </c>
      <c r="E149" s="7">
        <f t="shared" si="12"/>
        <v>4474.6436248606551</v>
      </c>
      <c r="F149" s="14">
        <f t="shared" si="16"/>
        <v>12784.696071030445</v>
      </c>
    </row>
    <row r="150" spans="1:6" x14ac:dyDescent="0.35">
      <c r="A150" s="4">
        <f t="shared" si="17"/>
        <v>2037</v>
      </c>
      <c r="B150" s="4">
        <f t="shared" si="9"/>
        <v>17</v>
      </c>
      <c r="C150" s="7">
        <f t="shared" si="14"/>
        <v>2480.1738693983129</v>
      </c>
      <c r="D150" s="7">
        <f t="shared" si="15"/>
        <v>8267.2462313277101</v>
      </c>
      <c r="E150" s="7">
        <f t="shared" si="12"/>
        <v>5787.0723619293967</v>
      </c>
      <c r="F150" s="14">
        <f t="shared" si="16"/>
        <v>16534.49246265542</v>
      </c>
    </row>
    <row r="151" spans="1:6" x14ac:dyDescent="0.35">
      <c r="A151" s="4">
        <f t="shared" si="17"/>
        <v>2037</v>
      </c>
      <c r="B151" s="4">
        <f t="shared" ref="B151:B214" si="18">B143+1</f>
        <v>17</v>
      </c>
      <c r="C151" s="7">
        <f t="shared" si="14"/>
        <v>2201.3167787942139</v>
      </c>
      <c r="D151" s="7">
        <f t="shared" si="15"/>
        <v>7337.7225959807138</v>
      </c>
      <c r="E151" s="7">
        <f t="shared" si="12"/>
        <v>5136.405817186499</v>
      </c>
      <c r="F151" s="14">
        <f t="shared" si="16"/>
        <v>14675.445191961428</v>
      </c>
    </row>
    <row r="152" spans="1:6" x14ac:dyDescent="0.35">
      <c r="A152" s="4">
        <f t="shared" si="17"/>
        <v>2037</v>
      </c>
      <c r="B152" s="4">
        <f t="shared" si="18"/>
        <v>17</v>
      </c>
      <c r="C152" s="7">
        <f t="shared" si="14"/>
        <v>2815.1568574756939</v>
      </c>
      <c r="D152" s="7">
        <f t="shared" si="15"/>
        <v>9383.8561915856462</v>
      </c>
      <c r="E152" s="7">
        <f t="shared" si="12"/>
        <v>6568.6993341099524</v>
      </c>
      <c r="F152" s="14">
        <f t="shared" si="16"/>
        <v>18767.712383171292</v>
      </c>
    </row>
    <row r="153" spans="1:6" x14ac:dyDescent="0.35">
      <c r="A153" s="4">
        <f t="shared" si="17"/>
        <v>2037</v>
      </c>
      <c r="B153" s="4">
        <f t="shared" si="18"/>
        <v>17</v>
      </c>
      <c r="C153" s="7">
        <f t="shared" si="14"/>
        <v>2392.7356291241472</v>
      </c>
      <c r="D153" s="7">
        <f t="shared" si="15"/>
        <v>7975.7854304138236</v>
      </c>
      <c r="E153" s="7">
        <f t="shared" si="12"/>
        <v>5583.049801289676</v>
      </c>
      <c r="F153" s="14">
        <f t="shared" si="16"/>
        <v>15951.570860827647</v>
      </c>
    </row>
    <row r="154" spans="1:6" x14ac:dyDescent="0.35">
      <c r="A154" s="4">
        <f t="shared" si="17"/>
        <v>2037</v>
      </c>
      <c r="B154" s="4">
        <f t="shared" si="18"/>
        <v>17</v>
      </c>
      <c r="C154" s="7">
        <f t="shared" si="14"/>
        <v>3529.4327526883098</v>
      </c>
      <c r="D154" s="7">
        <f t="shared" si="15"/>
        <v>11764.775842294366</v>
      </c>
      <c r="E154" s="7">
        <f t="shared" si="12"/>
        <v>8235.3430896060563</v>
      </c>
      <c r="F154" s="14">
        <f t="shared" si="16"/>
        <v>23529.551684588732</v>
      </c>
    </row>
    <row r="155" spans="1:6" x14ac:dyDescent="0.35">
      <c r="A155" s="4">
        <f t="shared" si="17"/>
        <v>2037</v>
      </c>
      <c r="B155" s="4">
        <f t="shared" si="18"/>
        <v>17</v>
      </c>
      <c r="C155" s="7">
        <f t="shared" si="14"/>
        <v>2985.9456002912093</v>
      </c>
      <c r="D155" s="7">
        <f t="shared" si="15"/>
        <v>9953.1520009706983</v>
      </c>
      <c r="E155" s="7">
        <f t="shared" si="12"/>
        <v>6967.2064006794881</v>
      </c>
      <c r="F155" s="14">
        <f t="shared" si="16"/>
        <v>19906.304001941397</v>
      </c>
    </row>
    <row r="156" spans="1:6" x14ac:dyDescent="0.35">
      <c r="A156" s="4">
        <f t="shared" si="17"/>
        <v>2037</v>
      </c>
      <c r="B156" s="4">
        <f t="shared" si="18"/>
        <v>17</v>
      </c>
      <c r="C156" s="7">
        <f t="shared" si="14"/>
        <v>2575.2924956425081</v>
      </c>
      <c r="D156" s="7">
        <f t="shared" si="15"/>
        <v>8584.3083188083601</v>
      </c>
      <c r="E156" s="7">
        <f t="shared" si="12"/>
        <v>6009.0158231658515</v>
      </c>
      <c r="F156" s="14">
        <f t="shared" si="16"/>
        <v>17168.61663761672</v>
      </c>
    </row>
    <row r="157" spans="1:6" ht="14.5" customHeight="1" x14ac:dyDescent="0.35">
      <c r="A157" s="4">
        <f t="shared" si="17"/>
        <v>2037</v>
      </c>
      <c r="B157" s="4">
        <f t="shared" si="18"/>
        <v>17</v>
      </c>
      <c r="C157" s="7">
        <f t="shared" si="14"/>
        <v>2233.2199205158699</v>
      </c>
      <c r="D157" s="7">
        <f t="shared" si="15"/>
        <v>7444.0664017195668</v>
      </c>
      <c r="E157" s="7">
        <f t="shared" si="12"/>
        <v>5210.8464812036964</v>
      </c>
      <c r="F157" s="14">
        <f t="shared" si="16"/>
        <v>14888.132803439134</v>
      </c>
    </row>
    <row r="158" spans="1:6" x14ac:dyDescent="0.35">
      <c r="A158" s="4">
        <f t="shared" si="17"/>
        <v>2038</v>
      </c>
      <c r="B158" s="4">
        <f t="shared" si="18"/>
        <v>18</v>
      </c>
      <c r="C158" s="7">
        <f t="shared" si="14"/>
        <v>2914.2252704101734</v>
      </c>
      <c r="D158" s="7">
        <f t="shared" si="15"/>
        <v>9714.0842347005782</v>
      </c>
      <c r="E158" s="7">
        <f t="shared" si="12"/>
        <v>6799.8589642904044</v>
      </c>
      <c r="F158" s="14">
        <f t="shared" si="16"/>
        <v>19428.168469401156</v>
      </c>
    </row>
    <row r="159" spans="1:6" x14ac:dyDescent="0.35">
      <c r="A159" s="4">
        <f t="shared" si="17"/>
        <v>2038</v>
      </c>
      <c r="B159" s="4">
        <f t="shared" si="18"/>
        <v>18</v>
      </c>
      <c r="C159" s="7">
        <f t="shared" si="14"/>
        <v>2586.5658307642457</v>
      </c>
      <c r="D159" s="7">
        <f t="shared" si="15"/>
        <v>8621.8861025474853</v>
      </c>
      <c r="E159" s="7">
        <f t="shared" si="12"/>
        <v>6035.3202717832391</v>
      </c>
      <c r="F159" s="14">
        <f t="shared" si="16"/>
        <v>17243.772205094971</v>
      </c>
    </row>
    <row r="160" spans="1:6" x14ac:dyDescent="0.35">
      <c r="A160" s="4">
        <f t="shared" si="17"/>
        <v>2038</v>
      </c>
      <c r="B160" s="4">
        <f t="shared" si="18"/>
        <v>18</v>
      </c>
      <c r="C160" s="7">
        <f t="shared" si="14"/>
        <v>3307.8331142221241</v>
      </c>
      <c r="D160" s="7">
        <f t="shared" si="15"/>
        <v>11026.110380740414</v>
      </c>
      <c r="E160" s="7">
        <f t="shared" si="12"/>
        <v>7718.2772665182893</v>
      </c>
      <c r="F160" s="14">
        <f t="shared" si="16"/>
        <v>22052.220761480829</v>
      </c>
    </row>
    <row r="161" spans="1:6" x14ac:dyDescent="0.35">
      <c r="A161" s="4">
        <f t="shared" si="17"/>
        <v>2038</v>
      </c>
      <c r="B161" s="4">
        <f t="shared" si="18"/>
        <v>18</v>
      </c>
      <c r="C161" s="7">
        <f t="shared" si="14"/>
        <v>2811.4845986567902</v>
      </c>
      <c r="D161" s="7">
        <f t="shared" si="15"/>
        <v>9371.6153288559672</v>
      </c>
      <c r="E161" s="7">
        <f t="shared" si="12"/>
        <v>6560.1307301991765</v>
      </c>
      <c r="F161" s="14">
        <f t="shared" si="16"/>
        <v>18743.230657711934</v>
      </c>
    </row>
    <row r="162" spans="1:6" x14ac:dyDescent="0.35">
      <c r="A162" s="4">
        <f t="shared" si="17"/>
        <v>2038</v>
      </c>
      <c r="B162" s="4">
        <f t="shared" si="18"/>
        <v>18</v>
      </c>
      <c r="C162" s="7">
        <f t="shared" si="14"/>
        <v>4147.1133314507806</v>
      </c>
      <c r="D162" s="7">
        <f t="shared" si="15"/>
        <v>13823.711104835937</v>
      </c>
      <c r="E162" s="7">
        <f t="shared" si="12"/>
        <v>9676.5977733851541</v>
      </c>
      <c r="F162" s="14">
        <f t="shared" si="16"/>
        <v>27647.422209671873</v>
      </c>
    </row>
    <row r="163" spans="1:6" x14ac:dyDescent="0.35">
      <c r="A163" s="4">
        <f t="shared" si="17"/>
        <v>2038</v>
      </c>
      <c r="B163" s="4">
        <f t="shared" si="18"/>
        <v>18</v>
      </c>
      <c r="C163" s="7">
        <f t="shared" si="14"/>
        <v>3508.5113313244219</v>
      </c>
      <c r="D163" s="7">
        <f t="shared" si="15"/>
        <v>11695.037771081406</v>
      </c>
      <c r="E163" s="7">
        <f t="shared" si="12"/>
        <v>8186.5264397569836</v>
      </c>
      <c r="F163" s="14">
        <f t="shared" si="16"/>
        <v>23390.075542162813</v>
      </c>
    </row>
    <row r="164" spans="1:6" x14ac:dyDescent="0.35">
      <c r="A164" s="4">
        <f t="shared" si="17"/>
        <v>2038</v>
      </c>
      <c r="B164" s="4">
        <f t="shared" si="18"/>
        <v>18</v>
      </c>
      <c r="C164" s="7">
        <f t="shared" si="14"/>
        <v>3025.9904606283822</v>
      </c>
      <c r="D164" s="7">
        <f t="shared" si="15"/>
        <v>10086.634868761274</v>
      </c>
      <c r="E164" s="7">
        <f t="shared" si="12"/>
        <v>7060.6444081328909</v>
      </c>
      <c r="F164" s="14">
        <f t="shared" si="16"/>
        <v>20173.269737522547</v>
      </c>
    </row>
    <row r="165" spans="1:6" x14ac:dyDescent="0.35">
      <c r="A165" s="4">
        <f t="shared" si="17"/>
        <v>2038</v>
      </c>
      <c r="B165" s="4">
        <f t="shared" si="18"/>
        <v>18</v>
      </c>
      <c r="C165" s="7">
        <f t="shared" si="14"/>
        <v>2624.0522920796702</v>
      </c>
      <c r="D165" s="7">
        <f t="shared" si="15"/>
        <v>8746.8409735989007</v>
      </c>
      <c r="E165" s="7">
        <f t="shared" si="12"/>
        <v>6122.7886815192305</v>
      </c>
      <c r="F165" s="14">
        <f t="shared" si="16"/>
        <v>17493.681947197801</v>
      </c>
    </row>
    <row r="166" spans="1:6" x14ac:dyDescent="0.35">
      <c r="A166" s="4">
        <f t="shared" si="17"/>
        <v>2039</v>
      </c>
      <c r="B166" s="4">
        <f t="shared" si="18"/>
        <v>19</v>
      </c>
      <c r="C166" s="7">
        <f t="shared" si="14"/>
        <v>3455.0574912380575</v>
      </c>
      <c r="D166" s="7">
        <f t="shared" si="15"/>
        <v>11516.858304126859</v>
      </c>
      <c r="E166" s="7">
        <f t="shared" si="12"/>
        <v>8061.8008128888014</v>
      </c>
      <c r="F166" s="14">
        <f t="shared" si="16"/>
        <v>23033.716608253719</v>
      </c>
    </row>
    <row r="167" spans="1:6" x14ac:dyDescent="0.35">
      <c r="A167" s="4">
        <f t="shared" si="17"/>
        <v>2039</v>
      </c>
      <c r="B167" s="4">
        <f t="shared" si="18"/>
        <v>19</v>
      </c>
      <c r="C167" s="7">
        <f t="shared" si="14"/>
        <v>3066.5898552532153</v>
      </c>
      <c r="D167" s="7">
        <f t="shared" si="15"/>
        <v>10221.966184177385</v>
      </c>
      <c r="E167" s="7">
        <f t="shared" si="12"/>
        <v>7155.3763289241688</v>
      </c>
      <c r="F167" s="14">
        <f t="shared" si="16"/>
        <v>20443.93236835477</v>
      </c>
    </row>
    <row r="168" spans="1:6" x14ac:dyDescent="0.35">
      <c r="A168" s="4">
        <f t="shared" si="17"/>
        <v>2039</v>
      </c>
      <c r="B168" s="4">
        <f t="shared" si="18"/>
        <v>19</v>
      </c>
      <c r="C168" s="7">
        <f t="shared" si="14"/>
        <v>3921.712469211373</v>
      </c>
      <c r="D168" s="7">
        <f t="shared" si="15"/>
        <v>13072.374897371245</v>
      </c>
      <c r="E168" s="7">
        <f t="shared" si="12"/>
        <v>9150.6624281598706</v>
      </c>
      <c r="F168" s="14">
        <f t="shared" si="16"/>
        <v>26144.749794742489</v>
      </c>
    </row>
    <row r="169" spans="1:6" x14ac:dyDescent="0.35">
      <c r="A169" s="4">
        <f t="shared" si="17"/>
        <v>2039</v>
      </c>
      <c r="B169" s="4">
        <f t="shared" si="18"/>
        <v>19</v>
      </c>
      <c r="C169" s="7">
        <f t="shared" si="14"/>
        <v>3333.2498426665402</v>
      </c>
      <c r="D169" s="7">
        <f t="shared" si="15"/>
        <v>11110.832808888468</v>
      </c>
      <c r="E169" s="7">
        <f t="shared" si="12"/>
        <v>7777.5829662219276</v>
      </c>
      <c r="F169" s="14">
        <f t="shared" si="16"/>
        <v>22221.665617776936</v>
      </c>
    </row>
    <row r="170" spans="1:6" x14ac:dyDescent="0.35">
      <c r="A170" s="4">
        <f t="shared" si="17"/>
        <v>2039</v>
      </c>
      <c r="B170" s="4">
        <f t="shared" si="18"/>
        <v>19</v>
      </c>
      <c r="C170" s="7">
        <f t="shared" si="14"/>
        <v>4916.7492740962743</v>
      </c>
      <c r="D170" s="7">
        <f t="shared" si="15"/>
        <v>16389.164246987581</v>
      </c>
      <c r="E170" s="7">
        <f t="shared" si="12"/>
        <v>11472.414972891305</v>
      </c>
      <c r="F170" s="14">
        <f t="shared" si="16"/>
        <v>32778.328493975161</v>
      </c>
    </row>
    <row r="171" spans="1:6" x14ac:dyDescent="0.35">
      <c r="A171" s="4">
        <f t="shared" si="17"/>
        <v>2039</v>
      </c>
      <c r="B171" s="4">
        <f t="shared" si="18"/>
        <v>19</v>
      </c>
      <c r="C171" s="7">
        <f t="shared" si="14"/>
        <v>4159.6332587836914</v>
      </c>
      <c r="D171" s="7">
        <f t="shared" si="15"/>
        <v>13865.44419594564</v>
      </c>
      <c r="E171" s="7">
        <f t="shared" si="12"/>
        <v>9705.8109371619466</v>
      </c>
      <c r="F171" s="14">
        <f t="shared" si="16"/>
        <v>27730.88839189128</v>
      </c>
    </row>
    <row r="172" spans="1:6" x14ac:dyDescent="0.35">
      <c r="A172" s="4">
        <f t="shared" si="17"/>
        <v>2039</v>
      </c>
      <c r="B172" s="4">
        <f t="shared" si="18"/>
        <v>19</v>
      </c>
      <c r="C172" s="7">
        <f t="shared" si="14"/>
        <v>3587.5644602922093</v>
      </c>
      <c r="D172" s="7">
        <f t="shared" si="15"/>
        <v>11958.548200974032</v>
      </c>
      <c r="E172" s="7">
        <f t="shared" si="12"/>
        <v>8370.9837406818224</v>
      </c>
      <c r="F172" s="14">
        <f t="shared" si="16"/>
        <v>23917.096401948063</v>
      </c>
    </row>
    <row r="173" spans="1:6" x14ac:dyDescent="0.35">
      <c r="A173" s="4">
        <f t="shared" si="17"/>
        <v>2039</v>
      </c>
      <c r="B173" s="4">
        <f t="shared" si="18"/>
        <v>19</v>
      </c>
      <c r="C173" s="7">
        <f>0.15*F173</f>
        <v>3111.0331864887698</v>
      </c>
      <c r="D173" s="7">
        <f>0.5*F173</f>
        <v>10370.110621629234</v>
      </c>
      <c r="E173" s="7">
        <f t="shared" si="12"/>
        <v>7259.0774351404634</v>
      </c>
      <c r="F173" s="14">
        <f>F165*(1+$K$4)^B173</f>
        <v>20740.221243258467</v>
      </c>
    </row>
    <row r="174" spans="1:6" x14ac:dyDescent="0.35">
      <c r="A174" s="4">
        <f t="shared" si="17"/>
        <v>2040</v>
      </c>
      <c r="B174" s="4">
        <f t="shared" si="18"/>
        <v>20</v>
      </c>
      <c r="C174" s="7">
        <f t="shared" ref="C174:C185" si="19">0.15*F174</f>
        <v>4133.1255996125401</v>
      </c>
      <c r="D174" s="7">
        <f t="shared" ref="D174:D185" si="20">0.5*F174</f>
        <v>13777.085332041801</v>
      </c>
      <c r="E174" s="7">
        <f t="shared" si="12"/>
        <v>9643.9597324292608</v>
      </c>
      <c r="F174" s="14">
        <f t="shared" ref="F174:F185" si="21">F166*(1+$K$4)^B174</f>
        <v>27554.170664083602</v>
      </c>
    </row>
    <row r="175" spans="1:6" x14ac:dyDescent="0.35">
      <c r="A175" s="4">
        <f t="shared" si="17"/>
        <v>2040</v>
      </c>
      <c r="B175" s="4">
        <f t="shared" si="18"/>
        <v>20</v>
      </c>
      <c r="C175" s="7">
        <f t="shared" si="19"/>
        <v>3668.4197199038399</v>
      </c>
      <c r="D175" s="7">
        <f t="shared" si="20"/>
        <v>12228.0657330128</v>
      </c>
      <c r="E175" s="7">
        <f t="shared" si="12"/>
        <v>8559.6460131089589</v>
      </c>
      <c r="F175" s="14">
        <f t="shared" si="21"/>
        <v>24456.131466025599</v>
      </c>
    </row>
    <row r="176" spans="1:6" x14ac:dyDescent="0.35">
      <c r="A176" s="4">
        <f t="shared" si="17"/>
        <v>2040</v>
      </c>
      <c r="B176" s="4">
        <f t="shared" si="18"/>
        <v>20</v>
      </c>
      <c r="C176" s="7">
        <f t="shared" si="19"/>
        <v>4691.3633830761682</v>
      </c>
      <c r="D176" s="7">
        <f t="shared" si="20"/>
        <v>15637.877943587227</v>
      </c>
      <c r="E176" s="7">
        <f t="shared" si="12"/>
        <v>10946.514560511059</v>
      </c>
      <c r="F176" s="14">
        <f t="shared" si="21"/>
        <v>31275.755887174455</v>
      </c>
    </row>
    <row r="177" spans="1:6" x14ac:dyDescent="0.35">
      <c r="A177" s="4">
        <f t="shared" si="17"/>
        <v>2040</v>
      </c>
      <c r="B177" s="4">
        <f t="shared" si="18"/>
        <v>20</v>
      </c>
      <c r="C177" s="7">
        <f t="shared" si="19"/>
        <v>3987.412739025915</v>
      </c>
      <c r="D177" s="7">
        <f t="shared" si="20"/>
        <v>13291.375796753051</v>
      </c>
      <c r="E177" s="7">
        <f t="shared" si="12"/>
        <v>9303.9630577271346</v>
      </c>
      <c r="F177" s="14">
        <f t="shared" si="21"/>
        <v>26582.751593506102</v>
      </c>
    </row>
    <row r="178" spans="1:6" x14ac:dyDescent="0.35">
      <c r="A178" s="4">
        <f t="shared" si="17"/>
        <v>2040</v>
      </c>
      <c r="B178" s="4">
        <f t="shared" si="18"/>
        <v>20</v>
      </c>
      <c r="C178" s="7">
        <f t="shared" si="19"/>
        <v>5881.6799266520529</v>
      </c>
      <c r="D178" s="7">
        <f t="shared" si="20"/>
        <v>19605.599755506842</v>
      </c>
      <c r="E178" s="7">
        <f t="shared" si="12"/>
        <v>13723.919828854789</v>
      </c>
      <c r="F178" s="14">
        <f t="shared" si="21"/>
        <v>39211.199511013685</v>
      </c>
    </row>
    <row r="179" spans="1:6" x14ac:dyDescent="0.35">
      <c r="A179" s="4">
        <f t="shared" si="17"/>
        <v>2040</v>
      </c>
      <c r="B179" s="4">
        <f t="shared" si="18"/>
        <v>20</v>
      </c>
      <c r="C179" s="7">
        <f t="shared" si="19"/>
        <v>4975.9770280169969</v>
      </c>
      <c r="D179" s="7">
        <f t="shared" si="20"/>
        <v>16586.59009338999</v>
      </c>
      <c r="E179" s="7">
        <f t="shared" si="12"/>
        <v>11610.613065372992</v>
      </c>
      <c r="F179" s="14">
        <f t="shared" si="21"/>
        <v>33173.18018677998</v>
      </c>
    </row>
    <row r="180" spans="1:6" x14ac:dyDescent="0.35">
      <c r="A180" s="4">
        <f t="shared" si="17"/>
        <v>2040</v>
      </c>
      <c r="B180" s="4">
        <f t="shared" si="18"/>
        <v>20</v>
      </c>
      <c r="C180" s="7">
        <f t="shared" si="19"/>
        <v>4291.6375628182623</v>
      </c>
      <c r="D180" s="7">
        <f t="shared" si="20"/>
        <v>14305.458542727541</v>
      </c>
      <c r="E180" s="7">
        <f t="shared" si="12"/>
        <v>10013.820979909278</v>
      </c>
      <c r="F180" s="14">
        <f t="shared" si="21"/>
        <v>28610.917085455083</v>
      </c>
    </row>
    <row r="181" spans="1:6" x14ac:dyDescent="0.35">
      <c r="A181" s="4">
        <f t="shared" si="17"/>
        <v>2040</v>
      </c>
      <c r="B181" s="4">
        <f t="shared" si="18"/>
        <v>20</v>
      </c>
      <c r="C181" s="7">
        <f t="shared" si="19"/>
        <v>3721.5852230908531</v>
      </c>
      <c r="D181" s="7">
        <f t="shared" si="20"/>
        <v>12405.28407696951</v>
      </c>
      <c r="E181" s="7">
        <f t="shared" si="12"/>
        <v>8683.6988538786572</v>
      </c>
      <c r="F181" s="14">
        <f t="shared" si="21"/>
        <v>24810.568153939021</v>
      </c>
    </row>
    <row r="182" spans="1:6" x14ac:dyDescent="0.35">
      <c r="A182" s="4">
        <f t="shared" si="17"/>
        <v>2041</v>
      </c>
      <c r="B182" s="4">
        <f t="shared" si="18"/>
        <v>21</v>
      </c>
      <c r="C182" s="7">
        <f t="shared" si="19"/>
        <v>4988.7655446785902</v>
      </c>
      <c r="D182" s="7">
        <f t="shared" si="20"/>
        <v>16629.218482261967</v>
      </c>
      <c r="E182" s="7">
        <f t="shared" si="12"/>
        <v>11640.452937583377</v>
      </c>
      <c r="F182" s="14">
        <f t="shared" si="21"/>
        <v>33258.436964523935</v>
      </c>
    </row>
    <row r="183" spans="1:6" x14ac:dyDescent="0.35">
      <c r="A183" s="4">
        <f t="shared" si="17"/>
        <v>2041</v>
      </c>
      <c r="B183" s="4">
        <f t="shared" si="18"/>
        <v>21</v>
      </c>
      <c r="C183" s="7">
        <f t="shared" si="19"/>
        <v>4427.8562218848074</v>
      </c>
      <c r="D183" s="7">
        <f t="shared" si="20"/>
        <v>14759.520739616024</v>
      </c>
      <c r="E183" s="7">
        <f t="shared" si="12"/>
        <v>10331.664517731217</v>
      </c>
      <c r="F183" s="14">
        <f t="shared" si="21"/>
        <v>29519.041479232048</v>
      </c>
    </row>
    <row r="184" spans="1:6" x14ac:dyDescent="0.35">
      <c r="A184" s="4">
        <f t="shared" si="17"/>
        <v>2041</v>
      </c>
      <c r="B184" s="4">
        <f t="shared" si="18"/>
        <v>21</v>
      </c>
      <c r="C184" s="7">
        <f t="shared" si="19"/>
        <v>5662.5697523567133</v>
      </c>
      <c r="D184" s="7">
        <f t="shared" si="20"/>
        <v>18875.232507855711</v>
      </c>
      <c r="E184" s="7">
        <f t="shared" si="12"/>
        <v>13212.662755498997</v>
      </c>
      <c r="F184" s="14">
        <f t="shared" si="21"/>
        <v>37750.465015711423</v>
      </c>
    </row>
    <row r="185" spans="1:6" x14ac:dyDescent="0.35">
      <c r="A185" s="4">
        <f t="shared" si="17"/>
        <v>2041</v>
      </c>
      <c r="B185" s="4">
        <f t="shared" si="18"/>
        <v>21</v>
      </c>
      <c r="C185" s="7">
        <f t="shared" si="19"/>
        <v>4812.8871977008803</v>
      </c>
      <c r="D185" s="7">
        <f t="shared" si="20"/>
        <v>16042.9573256696</v>
      </c>
      <c r="E185" s="7">
        <f t="shared" si="12"/>
        <v>11230.07012796872</v>
      </c>
      <c r="F185" s="14">
        <f t="shared" si="21"/>
        <v>32085.914651339201</v>
      </c>
    </row>
    <row r="186" spans="1:6" x14ac:dyDescent="0.35">
      <c r="A186" s="4">
        <f t="shared" si="17"/>
        <v>2041</v>
      </c>
      <c r="B186" s="4">
        <f t="shared" si="18"/>
        <v>21</v>
      </c>
      <c r="C186" s="7">
        <f>0.15*F186</f>
        <v>7099.3057084111233</v>
      </c>
      <c r="D186" s="7">
        <f>0.5*F186</f>
        <v>23664.352361370413</v>
      </c>
      <c r="E186" s="7">
        <f t="shared" si="12"/>
        <v>16565.046652959289</v>
      </c>
      <c r="F186" s="14">
        <f>F178*(1+$K$4)^B186</f>
        <v>47328.704722740826</v>
      </c>
    </row>
    <row r="187" spans="1:6" x14ac:dyDescent="0.35">
      <c r="A187" s="4">
        <f t="shared" si="17"/>
        <v>2041</v>
      </c>
      <c r="B187" s="4">
        <f t="shared" si="18"/>
        <v>21</v>
      </c>
      <c r="C187" s="7">
        <f t="shared" ref="C187:C200" si="22">0.15*F187</f>
        <v>6006.1041335909295</v>
      </c>
      <c r="D187" s="7">
        <f t="shared" ref="D187:D200" si="23">0.5*F187</f>
        <v>20020.347111969764</v>
      </c>
      <c r="E187" s="7">
        <f t="shared" si="12"/>
        <v>14014.242978378834</v>
      </c>
      <c r="F187" s="14">
        <f t="shared" ref="F187:F200" si="24">F179*(1+$K$4)^B187</f>
        <v>40040.694223939528</v>
      </c>
    </row>
    <row r="188" spans="1:6" x14ac:dyDescent="0.35">
      <c r="A188" s="4">
        <f t="shared" si="17"/>
        <v>2041</v>
      </c>
      <c r="B188" s="4">
        <f t="shared" si="18"/>
        <v>21</v>
      </c>
      <c r="C188" s="7">
        <f t="shared" si="22"/>
        <v>5180.0926653773176</v>
      </c>
      <c r="D188" s="7">
        <f t="shared" si="23"/>
        <v>17266.975551257725</v>
      </c>
      <c r="E188" s="7">
        <f t="shared" si="12"/>
        <v>12086.882885880406</v>
      </c>
      <c r="F188" s="14">
        <f t="shared" si="24"/>
        <v>34533.95110251545</v>
      </c>
    </row>
    <row r="189" spans="1:6" x14ac:dyDescent="0.35">
      <c r="A189" s="4">
        <f t="shared" si="17"/>
        <v>2041</v>
      </c>
      <c r="B189" s="4">
        <f t="shared" si="18"/>
        <v>21</v>
      </c>
      <c r="C189" s="7">
        <f t="shared" si="22"/>
        <v>4492.0280511874871</v>
      </c>
      <c r="D189" s="7">
        <f t="shared" si="23"/>
        <v>14973.426837291623</v>
      </c>
      <c r="E189" s="7">
        <f t="shared" si="12"/>
        <v>10481.398786104135</v>
      </c>
      <c r="F189" s="14">
        <f t="shared" si="24"/>
        <v>29946.853674583246</v>
      </c>
    </row>
    <row r="190" spans="1:6" x14ac:dyDescent="0.35">
      <c r="A190" s="4">
        <f t="shared" si="17"/>
        <v>2042</v>
      </c>
      <c r="B190" s="4">
        <f t="shared" si="18"/>
        <v>22</v>
      </c>
      <c r="C190" s="7">
        <f t="shared" si="22"/>
        <v>6075.7339910174333</v>
      </c>
      <c r="D190" s="7">
        <f t="shared" si="23"/>
        <v>20252.446636724777</v>
      </c>
      <c r="E190" s="7">
        <f t="shared" si="12"/>
        <v>14176.712645707343</v>
      </c>
      <c r="F190" s="14">
        <f t="shared" si="24"/>
        <v>40504.893273449554</v>
      </c>
    </row>
    <row r="191" spans="1:6" x14ac:dyDescent="0.35">
      <c r="A191" s="4">
        <f t="shared" si="17"/>
        <v>2042</v>
      </c>
      <c r="B191" s="4">
        <f t="shared" si="18"/>
        <v>22</v>
      </c>
      <c r="C191" s="7">
        <f t="shared" si="22"/>
        <v>5392.6119224704489</v>
      </c>
      <c r="D191" s="7">
        <f t="shared" si="23"/>
        <v>17975.373074901498</v>
      </c>
      <c r="E191" s="7">
        <f t="shared" si="12"/>
        <v>12582.761152431047</v>
      </c>
      <c r="F191" s="14">
        <f t="shared" si="24"/>
        <v>35950.746149802995</v>
      </c>
    </row>
    <row r="192" spans="1:6" x14ac:dyDescent="0.35">
      <c r="A192" s="4">
        <f t="shared" si="17"/>
        <v>2042</v>
      </c>
      <c r="B192" s="4">
        <f t="shared" si="18"/>
        <v>22</v>
      </c>
      <c r="C192" s="7">
        <f t="shared" si="22"/>
        <v>6896.3488487846753</v>
      </c>
      <c r="D192" s="7">
        <f t="shared" si="23"/>
        <v>22987.829495948918</v>
      </c>
      <c r="E192" s="7">
        <f t="shared" si="12"/>
        <v>16091.480647164241</v>
      </c>
      <c r="F192" s="14">
        <f t="shared" si="24"/>
        <v>45975.658991897835</v>
      </c>
    </row>
    <row r="193" spans="1:6" x14ac:dyDescent="0.35">
      <c r="A193" s="4">
        <f t="shared" si="17"/>
        <v>2042</v>
      </c>
      <c r="B193" s="4">
        <f t="shared" si="18"/>
        <v>22</v>
      </c>
      <c r="C193" s="7">
        <f t="shared" si="22"/>
        <v>5861.5346983374484</v>
      </c>
      <c r="D193" s="7">
        <f t="shared" si="23"/>
        <v>19538.448994458162</v>
      </c>
      <c r="E193" s="7">
        <f t="shared" si="12"/>
        <v>13676.914296120713</v>
      </c>
      <c r="F193" s="14">
        <f t="shared" si="24"/>
        <v>39076.897988916324</v>
      </c>
    </row>
    <row r="194" spans="1:6" x14ac:dyDescent="0.35">
      <c r="A194" s="4">
        <f t="shared" si="17"/>
        <v>2042</v>
      </c>
      <c r="B194" s="4">
        <f t="shared" si="18"/>
        <v>22</v>
      </c>
      <c r="C194" s="7">
        <f t="shared" si="22"/>
        <v>8646.1255031772616</v>
      </c>
      <c r="D194" s="7">
        <f t="shared" si="23"/>
        <v>28820.418343924204</v>
      </c>
      <c r="E194" s="7">
        <f t="shared" si="12"/>
        <v>20174.292840746941</v>
      </c>
      <c r="F194" s="14">
        <f t="shared" si="24"/>
        <v>57640.836687848408</v>
      </c>
    </row>
    <row r="195" spans="1:6" x14ac:dyDescent="0.35">
      <c r="A195" s="4">
        <f t="shared" si="17"/>
        <v>2042</v>
      </c>
      <c r="B195" s="4">
        <f t="shared" si="18"/>
        <v>22</v>
      </c>
      <c r="C195" s="7">
        <f t="shared" si="22"/>
        <v>7314.7336172118594</v>
      </c>
      <c r="D195" s="7">
        <f t="shared" si="23"/>
        <v>24382.445390706198</v>
      </c>
      <c r="E195" s="7">
        <f t="shared" si="12"/>
        <v>17067.711773494339</v>
      </c>
      <c r="F195" s="14">
        <f t="shared" si="24"/>
        <v>48764.890781412396</v>
      </c>
    </row>
    <row r="196" spans="1:6" x14ac:dyDescent="0.35">
      <c r="A196" s="4">
        <f t="shared" si="17"/>
        <v>2042</v>
      </c>
      <c r="B196" s="4">
        <f t="shared" si="18"/>
        <v>22</v>
      </c>
      <c r="C196" s="7">
        <f t="shared" si="22"/>
        <v>6308.7480864328236</v>
      </c>
      <c r="D196" s="7">
        <f t="shared" si="23"/>
        <v>21029.160288109411</v>
      </c>
      <c r="E196" s="7">
        <f t="shared" ref="E196:E209" si="25">0.35*F196</f>
        <v>14720.412201676587</v>
      </c>
      <c r="F196" s="14">
        <f t="shared" si="24"/>
        <v>42058.320576218823</v>
      </c>
    </row>
    <row r="197" spans="1:6" x14ac:dyDescent="0.35">
      <c r="A197" s="4">
        <f t="shared" si="17"/>
        <v>2042</v>
      </c>
      <c r="B197" s="4">
        <f t="shared" si="18"/>
        <v>22</v>
      </c>
      <c r="C197" s="7">
        <f t="shared" si="22"/>
        <v>5470.7657184482832</v>
      </c>
      <c r="D197" s="7">
        <f t="shared" si="23"/>
        <v>18235.885728160945</v>
      </c>
      <c r="E197" s="7">
        <f t="shared" si="25"/>
        <v>12765.12000971266</v>
      </c>
      <c r="F197" s="14">
        <f t="shared" si="24"/>
        <v>36471.771456321891</v>
      </c>
    </row>
    <row r="198" spans="1:6" x14ac:dyDescent="0.35">
      <c r="A198" s="4">
        <f t="shared" si="17"/>
        <v>2043</v>
      </c>
      <c r="B198" s="4">
        <f t="shared" si="18"/>
        <v>23</v>
      </c>
      <c r="C198" s="7">
        <f t="shared" si="22"/>
        <v>7466.1304661032609</v>
      </c>
      <c r="D198" s="7">
        <f t="shared" si="23"/>
        <v>24887.101553677538</v>
      </c>
      <c r="E198" s="7">
        <f t="shared" si="25"/>
        <v>17420.971087574275</v>
      </c>
      <c r="F198" s="14">
        <f t="shared" si="24"/>
        <v>49774.203107355075</v>
      </c>
    </row>
    <row r="199" spans="1:6" x14ac:dyDescent="0.35">
      <c r="A199" s="4">
        <f t="shared" si="17"/>
        <v>2043</v>
      </c>
      <c r="B199" s="4">
        <f t="shared" si="18"/>
        <v>23</v>
      </c>
      <c r="C199" s="7">
        <f t="shared" si="22"/>
        <v>6626.6798753455778</v>
      </c>
      <c r="D199" s="7">
        <f t="shared" si="23"/>
        <v>22088.932917818594</v>
      </c>
      <c r="E199" s="7">
        <f t="shared" si="25"/>
        <v>15462.253042473016</v>
      </c>
      <c r="F199" s="14">
        <f t="shared" si="24"/>
        <v>44177.865835637189</v>
      </c>
    </row>
    <row r="200" spans="1:6" x14ac:dyDescent="0.35">
      <c r="A200" s="4">
        <f t="shared" si="17"/>
        <v>2043</v>
      </c>
      <c r="B200" s="4">
        <f t="shared" si="18"/>
        <v>23</v>
      </c>
      <c r="C200" s="7">
        <f t="shared" si="22"/>
        <v>8474.5382732210655</v>
      </c>
      <c r="D200" s="7">
        <f t="shared" si="23"/>
        <v>28248.460910736889</v>
      </c>
      <c r="E200" s="7">
        <f t="shared" si="25"/>
        <v>19773.922637515821</v>
      </c>
      <c r="F200" s="14">
        <f t="shared" si="24"/>
        <v>56496.921821473778</v>
      </c>
    </row>
    <row r="201" spans="1:6" x14ac:dyDescent="0.35">
      <c r="A201" s="4">
        <f t="shared" si="17"/>
        <v>2043</v>
      </c>
      <c r="B201" s="4">
        <f t="shared" si="18"/>
        <v>23</v>
      </c>
      <c r="C201" s="7">
        <f>0.15*F201</f>
        <v>7202.9129079843287</v>
      </c>
      <c r="D201" s="7">
        <f>0.5*F201</f>
        <v>24009.709693281096</v>
      </c>
      <c r="E201" s="7">
        <f t="shared" si="25"/>
        <v>16806.796785296767</v>
      </c>
      <c r="F201" s="14">
        <f>F193*(1+$K$4)^B201</f>
        <v>48019.419386562193</v>
      </c>
    </row>
    <row r="202" spans="1:6" x14ac:dyDescent="0.35">
      <c r="A202" s="4">
        <f t="shared" si="17"/>
        <v>2043</v>
      </c>
      <c r="B202" s="4">
        <f t="shared" si="18"/>
        <v>23</v>
      </c>
      <c r="C202" s="7">
        <f t="shared" ref="C202:C209" si="26">0.15*F202</f>
        <v>10624.74116353046</v>
      </c>
      <c r="D202" s="7">
        <f t="shared" ref="D202:D209" si="27">0.5*F202</f>
        <v>35415.803878434868</v>
      </c>
      <c r="E202" s="7">
        <f t="shared" si="25"/>
        <v>24791.062714904405</v>
      </c>
      <c r="F202" s="14">
        <f t="shared" ref="F202:F209" si="28">F194*(1+$K$4)^B202</f>
        <v>70831.607756869736</v>
      </c>
    </row>
    <row r="203" spans="1:6" x14ac:dyDescent="0.35">
      <c r="A203" s="4">
        <f t="shared" si="17"/>
        <v>2043</v>
      </c>
      <c r="B203" s="4">
        <f t="shared" si="18"/>
        <v>23</v>
      </c>
      <c r="C203" s="7">
        <f t="shared" si="26"/>
        <v>8988.6679686168754</v>
      </c>
      <c r="D203" s="7">
        <f t="shared" si="27"/>
        <v>29962.22656205625</v>
      </c>
      <c r="E203" s="7">
        <f t="shared" si="25"/>
        <v>20973.558593439375</v>
      </c>
      <c r="F203" s="14">
        <f t="shared" si="28"/>
        <v>59924.453124112501</v>
      </c>
    </row>
    <row r="204" spans="1:6" x14ac:dyDescent="0.35">
      <c r="A204" s="4">
        <f t="shared" si="17"/>
        <v>2043</v>
      </c>
      <c r="B204" s="4">
        <f t="shared" si="18"/>
        <v>23</v>
      </c>
      <c r="C204" s="7">
        <f t="shared" si="26"/>
        <v>7752.4684854083171</v>
      </c>
      <c r="D204" s="7">
        <f t="shared" si="27"/>
        <v>25841.561618027725</v>
      </c>
      <c r="E204" s="7">
        <f t="shared" si="25"/>
        <v>18089.093132619408</v>
      </c>
      <c r="F204" s="14">
        <f t="shared" si="28"/>
        <v>51683.12323605545</v>
      </c>
    </row>
    <row r="205" spans="1:6" x14ac:dyDescent="0.35">
      <c r="A205" s="4">
        <f t="shared" si="17"/>
        <v>2043</v>
      </c>
      <c r="B205" s="4">
        <f t="shared" si="18"/>
        <v>23</v>
      </c>
      <c r="C205" s="7">
        <f t="shared" si="26"/>
        <v>6722.7187141187051</v>
      </c>
      <c r="D205" s="7">
        <f t="shared" si="27"/>
        <v>22409.062380395684</v>
      </c>
      <c r="E205" s="7">
        <f t="shared" si="25"/>
        <v>15686.343666276978</v>
      </c>
      <c r="F205" s="14">
        <f t="shared" si="28"/>
        <v>44818.124760791368</v>
      </c>
    </row>
    <row r="206" spans="1:6" x14ac:dyDescent="0.35">
      <c r="A206" s="4">
        <f t="shared" si="17"/>
        <v>2044</v>
      </c>
      <c r="B206" s="4">
        <f t="shared" si="18"/>
        <v>24</v>
      </c>
      <c r="C206" s="7">
        <f t="shared" si="26"/>
        <v>9257.2835080109417</v>
      </c>
      <c r="D206" s="7">
        <f t="shared" si="27"/>
        <v>30857.611693369807</v>
      </c>
      <c r="E206" s="7">
        <f t="shared" si="25"/>
        <v>21600.328185358863</v>
      </c>
      <c r="F206" s="14">
        <f t="shared" si="28"/>
        <v>61715.223386739613</v>
      </c>
    </row>
    <row r="207" spans="1:6" x14ac:dyDescent="0.35">
      <c r="A207" s="4">
        <f t="shared" ref="A207:A221" si="29">B207+2020</f>
        <v>2044</v>
      </c>
      <c r="B207" s="4">
        <f t="shared" si="18"/>
        <v>24</v>
      </c>
      <c r="C207" s="7">
        <f t="shared" si="26"/>
        <v>8216.4455337896034</v>
      </c>
      <c r="D207" s="7">
        <f t="shared" si="27"/>
        <v>27388.151779298678</v>
      </c>
      <c r="E207" s="7">
        <f t="shared" si="25"/>
        <v>19171.706245509075</v>
      </c>
      <c r="F207" s="14">
        <f t="shared" si="28"/>
        <v>54776.303558597356</v>
      </c>
    </row>
    <row r="208" spans="1:6" x14ac:dyDescent="0.35">
      <c r="A208" s="4">
        <f t="shared" si="29"/>
        <v>2044</v>
      </c>
      <c r="B208" s="4">
        <f t="shared" si="18"/>
        <v>24</v>
      </c>
      <c r="C208" s="7">
        <f t="shared" si="26"/>
        <v>10507.612176196317</v>
      </c>
      <c r="D208" s="7">
        <f t="shared" si="27"/>
        <v>35025.373920654391</v>
      </c>
      <c r="E208" s="7">
        <f t="shared" si="25"/>
        <v>24517.761744458072</v>
      </c>
      <c r="F208" s="14">
        <f t="shared" si="28"/>
        <v>70050.747841308781</v>
      </c>
    </row>
    <row r="209" spans="1:6" x14ac:dyDescent="0.35">
      <c r="A209" s="4">
        <f t="shared" si="29"/>
        <v>2044</v>
      </c>
      <c r="B209" s="4">
        <f t="shared" si="18"/>
        <v>24</v>
      </c>
      <c r="C209" s="7">
        <f t="shared" si="26"/>
        <v>8930.919058466965</v>
      </c>
      <c r="D209" s="7">
        <f t="shared" si="27"/>
        <v>29769.730194889886</v>
      </c>
      <c r="E209" s="7">
        <f t="shared" si="25"/>
        <v>20838.811136422919</v>
      </c>
      <c r="F209" s="14">
        <f t="shared" si="28"/>
        <v>59539.460389779772</v>
      </c>
    </row>
    <row r="210" spans="1:6" x14ac:dyDescent="0.35">
      <c r="A210" s="4">
        <f t="shared" si="29"/>
        <v>2044</v>
      </c>
      <c r="B210" s="4">
        <f t="shared" si="18"/>
        <v>24</v>
      </c>
      <c r="C210" s="7">
        <f t="shared" ref="C210:C219" si="30">0.15*F210</f>
        <v>13173.656902538674</v>
      </c>
      <c r="D210" s="7">
        <f t="shared" ref="D210:D219" si="31">0.5*F210</f>
        <v>43912.189675128917</v>
      </c>
      <c r="E210" s="7">
        <f t="shared" ref="E210:E219" si="32">0.35*F210</f>
        <v>30738.532772590239</v>
      </c>
      <c r="F210" s="14">
        <f t="shared" ref="F210:F219" si="33">F202*(1+$K$4)^B210</f>
        <v>87824.379350257834</v>
      </c>
    </row>
    <row r="211" spans="1:6" x14ac:dyDescent="0.35">
      <c r="A211" s="4">
        <f t="shared" si="29"/>
        <v>2044</v>
      </c>
      <c r="B211" s="4">
        <f t="shared" si="18"/>
        <v>24</v>
      </c>
      <c r="C211" s="7">
        <f t="shared" si="30"/>
        <v>11145.083537268094</v>
      </c>
      <c r="D211" s="7">
        <f t="shared" si="31"/>
        <v>37150.278457560315</v>
      </c>
      <c r="E211" s="7">
        <f t="shared" si="32"/>
        <v>26005.194920292219</v>
      </c>
      <c r="F211" s="14">
        <f t="shared" si="33"/>
        <v>74300.556915120629</v>
      </c>
    </row>
    <row r="212" spans="1:6" x14ac:dyDescent="0.35">
      <c r="A212" s="4">
        <f t="shared" si="29"/>
        <v>2044</v>
      </c>
      <c r="B212" s="4">
        <f t="shared" si="18"/>
        <v>24</v>
      </c>
      <c r="C212" s="7">
        <f t="shared" si="30"/>
        <v>9612.315105149999</v>
      </c>
      <c r="D212" s="7">
        <f t="shared" si="31"/>
        <v>32041.050350499998</v>
      </c>
      <c r="E212" s="7">
        <f t="shared" si="32"/>
        <v>22428.735245349999</v>
      </c>
      <c r="F212" s="14">
        <f t="shared" si="33"/>
        <v>64082.100700999996</v>
      </c>
    </row>
    <row r="213" spans="1:6" x14ac:dyDescent="0.35">
      <c r="A213" s="4">
        <f t="shared" si="29"/>
        <v>2044</v>
      </c>
      <c r="B213" s="4">
        <f t="shared" si="18"/>
        <v>24</v>
      </c>
      <c r="C213" s="7">
        <f t="shared" si="30"/>
        <v>8335.5244545691658</v>
      </c>
      <c r="D213" s="7">
        <f t="shared" si="31"/>
        <v>27785.081515230551</v>
      </c>
      <c r="E213" s="7">
        <f t="shared" si="32"/>
        <v>19449.557060661384</v>
      </c>
      <c r="F213" s="14">
        <f t="shared" si="33"/>
        <v>55570.163030461103</v>
      </c>
    </row>
    <row r="214" spans="1:6" x14ac:dyDescent="0.35">
      <c r="A214" s="4">
        <f t="shared" si="29"/>
        <v>2045</v>
      </c>
      <c r="B214" s="4">
        <f t="shared" si="18"/>
        <v>25</v>
      </c>
      <c r="C214" s="7">
        <f t="shared" si="30"/>
        <v>11581.444232965625</v>
      </c>
      <c r="D214" s="7">
        <f t="shared" si="31"/>
        <v>38604.814109885418</v>
      </c>
      <c r="E214" s="7">
        <f t="shared" si="32"/>
        <v>27023.369876919791</v>
      </c>
      <c r="F214" s="14">
        <f t="shared" si="33"/>
        <v>77209.628219770835</v>
      </c>
    </row>
    <row r="215" spans="1:6" x14ac:dyDescent="0.35">
      <c r="A215" s="4">
        <f t="shared" si="29"/>
        <v>2045</v>
      </c>
      <c r="B215" s="4">
        <f t="shared" ref="B215:B221" si="34">B207+1</f>
        <v>25</v>
      </c>
      <c r="C215" s="7">
        <f t="shared" si="30"/>
        <v>10279.290426877062</v>
      </c>
      <c r="D215" s="7">
        <f t="shared" si="31"/>
        <v>34264.301422923541</v>
      </c>
      <c r="E215" s="7">
        <f t="shared" si="32"/>
        <v>23985.010996046476</v>
      </c>
      <c r="F215" s="14">
        <f t="shared" si="33"/>
        <v>68528.602845847083</v>
      </c>
    </row>
    <row r="216" spans="1:6" x14ac:dyDescent="0.35">
      <c r="A216" s="4">
        <f t="shared" si="29"/>
        <v>2045</v>
      </c>
      <c r="B216" s="4">
        <f t="shared" si="34"/>
        <v>25</v>
      </c>
      <c r="C216" s="7">
        <f t="shared" si="30"/>
        <v>13145.684080533874</v>
      </c>
      <c r="D216" s="7">
        <f t="shared" si="31"/>
        <v>43818.946935112916</v>
      </c>
      <c r="E216" s="7">
        <f t="shared" si="32"/>
        <v>30673.262854579039</v>
      </c>
      <c r="F216" s="14">
        <f t="shared" si="33"/>
        <v>87637.893870225831</v>
      </c>
    </row>
    <row r="217" spans="1:6" x14ac:dyDescent="0.35">
      <c r="A217" s="4">
        <f t="shared" si="29"/>
        <v>2045</v>
      </c>
      <c r="B217" s="4">
        <f t="shared" si="34"/>
        <v>25</v>
      </c>
      <c r="C217" s="7">
        <f t="shared" si="30"/>
        <v>11173.14176834464</v>
      </c>
      <c r="D217" s="7">
        <f t="shared" si="31"/>
        <v>37243.805894482131</v>
      </c>
      <c r="E217" s="7">
        <f t="shared" si="32"/>
        <v>26070.66412613749</v>
      </c>
      <c r="F217" s="14">
        <f t="shared" si="33"/>
        <v>74487.611788964263</v>
      </c>
    </row>
    <row r="218" spans="1:6" x14ac:dyDescent="0.35">
      <c r="A218" s="4">
        <f t="shared" si="29"/>
        <v>2045</v>
      </c>
      <c r="B218" s="4">
        <f t="shared" si="34"/>
        <v>25</v>
      </c>
      <c r="C218" s="7">
        <f t="shared" si="30"/>
        <v>16481.073808417495</v>
      </c>
      <c r="D218" s="7">
        <f t="shared" si="31"/>
        <v>54936.912694724982</v>
      </c>
      <c r="E218" s="7">
        <f t="shared" si="32"/>
        <v>38455.838886307487</v>
      </c>
      <c r="F218" s="14">
        <f t="shared" si="33"/>
        <v>109873.82538944996</v>
      </c>
    </row>
    <row r="219" spans="1:6" x14ac:dyDescent="0.35">
      <c r="A219" s="4">
        <f t="shared" si="29"/>
        <v>2045</v>
      </c>
      <c r="B219" s="4">
        <f t="shared" si="34"/>
        <v>25</v>
      </c>
      <c r="C219" s="7">
        <f t="shared" si="30"/>
        <v>13943.200869554825</v>
      </c>
      <c r="D219" s="7">
        <f t="shared" si="31"/>
        <v>46477.336231849418</v>
      </c>
      <c r="E219" s="7">
        <f t="shared" si="32"/>
        <v>32534.13536229459</v>
      </c>
      <c r="F219" s="14">
        <f t="shared" si="33"/>
        <v>92954.672463698837</v>
      </c>
    </row>
    <row r="220" spans="1:6" x14ac:dyDescent="0.35">
      <c r="A220" s="4">
        <f t="shared" si="29"/>
        <v>2045</v>
      </c>
      <c r="B220" s="4">
        <f t="shared" si="34"/>
        <v>25</v>
      </c>
      <c r="C220" s="7">
        <f t="shared" ref="C220:C221" si="35">0.15*F220</f>
        <v>12025.611103262783</v>
      </c>
      <c r="D220" s="7">
        <f t="shared" ref="D220:D221" si="36">0.5*F220</f>
        <v>40085.370344209281</v>
      </c>
      <c r="E220" s="7">
        <f t="shared" ref="E220:E221" si="37">0.35*F220</f>
        <v>28059.759240946496</v>
      </c>
      <c r="F220" s="14">
        <f t="shared" ref="F220:F221" si="38">F212*(1+$K$4)^B220</f>
        <v>80170.740688418562</v>
      </c>
    </row>
    <row r="221" spans="1:6" x14ac:dyDescent="0.35">
      <c r="A221" s="4">
        <f t="shared" si="29"/>
        <v>2045</v>
      </c>
      <c r="B221" s="4">
        <f t="shared" si="34"/>
        <v>25</v>
      </c>
      <c r="C221" s="7">
        <f t="shared" si="35"/>
        <v>10428.265650454992</v>
      </c>
      <c r="D221" s="7">
        <f t="shared" si="36"/>
        <v>34760.885501516641</v>
      </c>
      <c r="E221" s="7">
        <f t="shared" si="37"/>
        <v>24332.619851061649</v>
      </c>
      <c r="F221" s="14">
        <f t="shared" si="38"/>
        <v>69521.771003033282</v>
      </c>
    </row>
  </sheetData>
  <mergeCells count="81">
    <mergeCell ref="E9:F9"/>
    <mergeCell ref="F12:F13"/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AO61:AP61"/>
    <mergeCell ref="AO62:AP62"/>
    <mergeCell ref="AO63:AP63"/>
    <mergeCell ref="AO56:AP56"/>
    <mergeCell ref="AO57:AP57"/>
    <mergeCell ref="AO58:AP58"/>
    <mergeCell ref="AO59:AP59"/>
    <mergeCell ref="AO60:AP60"/>
    <mergeCell ref="AM62:AN62"/>
    <mergeCell ref="AM63:AN63"/>
    <mergeCell ref="AO41:AP42"/>
    <mergeCell ref="AO44:AP44"/>
    <mergeCell ref="AO45:AP45"/>
    <mergeCell ref="AO46:AP46"/>
    <mergeCell ref="AO47:AP47"/>
    <mergeCell ref="AO48:AP48"/>
    <mergeCell ref="AO49:AP49"/>
    <mergeCell ref="AO50:AP50"/>
    <mergeCell ref="AO51:AP51"/>
    <mergeCell ref="AO52:AP52"/>
    <mergeCell ref="AO53:AP53"/>
    <mergeCell ref="AO54:AP54"/>
    <mergeCell ref="AO55:AP55"/>
    <mergeCell ref="AM57:AN57"/>
    <mergeCell ref="AM58:AN58"/>
    <mergeCell ref="AM59:AN59"/>
    <mergeCell ref="AM60:AN60"/>
    <mergeCell ref="AM61:AN61"/>
    <mergeCell ref="AM52:AN52"/>
    <mergeCell ref="AM53:AN53"/>
    <mergeCell ref="AM54:AN54"/>
    <mergeCell ref="AM55:AN55"/>
    <mergeCell ref="AM56:AN56"/>
    <mergeCell ref="AM47:AN47"/>
    <mergeCell ref="AM48:AN48"/>
    <mergeCell ref="AM49:AN49"/>
    <mergeCell ref="AM50:AN50"/>
    <mergeCell ref="AM51:AN51"/>
    <mergeCell ref="AL41:AL42"/>
    <mergeCell ref="AM41:AN42"/>
    <mergeCell ref="AM44:AN44"/>
    <mergeCell ref="AM45:AN45"/>
    <mergeCell ref="AM46:AN46"/>
    <mergeCell ref="AH21:AH23"/>
    <mergeCell ref="AI21:AI23"/>
    <mergeCell ref="C12:E12"/>
    <mergeCell ref="L14:N14"/>
    <mergeCell ref="Q14:S14"/>
    <mergeCell ref="L22:N22"/>
    <mergeCell ref="AE21:AE23"/>
    <mergeCell ref="E2:F2"/>
    <mergeCell ref="I4:J4"/>
    <mergeCell ref="I5:J5"/>
    <mergeCell ref="AF21:AF23"/>
    <mergeCell ref="AG21:AG23"/>
    <mergeCell ref="N4:P4"/>
    <mergeCell ref="N5:P5"/>
    <mergeCell ref="N6:P6"/>
    <mergeCell ref="I6:J6"/>
    <mergeCell ref="S8:U8"/>
    <mergeCell ref="E3:F3"/>
    <mergeCell ref="E4:F4"/>
    <mergeCell ref="E5:F5"/>
    <mergeCell ref="E6:F6"/>
    <mergeCell ref="E7:F7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Sheet2</vt:lpstr>
      <vt:lpstr>BusDemand</vt:lpstr>
      <vt:lpstr>CAPEX_solar</vt:lpstr>
      <vt:lpstr>CAPEX_wind</vt:lpstr>
      <vt:lpstr>CH4_rate</vt:lpstr>
      <vt:lpstr>CO2_rate</vt:lpstr>
      <vt:lpstr>Demand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Periods</vt:lpstr>
      <vt:lpstr>Seasons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Cuppari, Rosa Isabella</dc:creator>
  <cp:lastModifiedBy>Lenovo User</cp:lastModifiedBy>
  <dcterms:created xsi:type="dcterms:W3CDTF">2020-04-14T02:02:05Z</dcterms:created>
  <dcterms:modified xsi:type="dcterms:W3CDTF">2020-04-29T16:11:43Z</dcterms:modified>
</cp:coreProperties>
</file>