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APEX_solar">Sheet2!$Q$1</definedName>
    <definedName name="CAPEX_wind">Sheet2!$Q$3</definedName>
    <definedName name="CH4_rate">Sheet2!$Y$50:$Y$92</definedName>
    <definedName name="CO2_rate">Sheet2!$X$50:$X$92</definedName>
    <definedName name="DiscRate">Sheet2!$G$1</definedName>
    <definedName name="EV_subsidy_cost">Sheet2!$V$1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Sheet2!$N$50:$N$92</definedName>
    <definedName name="maxCO2">Sheet2!$L$2</definedName>
    <definedName name="MaxGen">Sheet2!$H$50:$H$92</definedName>
    <definedName name="MinGen">Sheet2!$K$50:$K$92</definedName>
    <definedName name="N2O_rate">Sheet2!$Z$50:$Z$92</definedName>
    <definedName name="NOx_rate">Sheet2!$V$50:$V$92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SO2_rate">Sheet2!$W$50:$W$92</definedName>
    <definedName name="solar_cap_factor">Sheet2!$G$4</definedName>
    <definedName name="solar_inc">Sheet2!$Q$5</definedName>
    <definedName name="UnitsByBus">Sheet2!$C$50:$E$92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2" l="1"/>
  <c r="V8" i="2" l="1"/>
  <c r="V7" i="2"/>
  <c r="V5" i="2"/>
  <c r="V4" i="2"/>
  <c r="V6" i="2"/>
  <c r="N90" i="2" l="1"/>
  <c r="N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<sst xmlns="http://schemas.openxmlformats.org/spreadsheetml/2006/main" count="174" uniqueCount="107">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</sst>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zoomScale="80" zoomScaleNormal="80" workbookViewId="0">
      <selection activeCell="G3" sqref="G3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6" width="16.26953125" customWidth="1"/>
  </cols>
  <sheetData>
    <row r="1" spans="2:23" x14ac:dyDescent="0.35">
      <c r="B1" s="4" t="s">
        <v>0</v>
      </c>
      <c r="C1" s="6">
        <v>3</v>
      </c>
      <c r="E1" s="32" t="s">
        <v>81</v>
      </c>
      <c r="F1" s="32"/>
      <c r="G1" s="16">
        <v>0.1</v>
      </c>
      <c r="I1" s="32" t="s">
        <v>83</v>
      </c>
      <c r="J1" s="32"/>
      <c r="K1" s="32"/>
      <c r="L1" s="17">
        <v>7256200.8565999996</v>
      </c>
      <c r="N1" s="32" t="s">
        <v>88</v>
      </c>
      <c r="O1" s="32"/>
      <c r="P1" s="32"/>
      <c r="Q1" s="26">
        <v>2221460.4</v>
      </c>
      <c r="S1" s="32" t="s">
        <v>95</v>
      </c>
      <c r="T1" s="32"/>
      <c r="U1" s="32"/>
      <c r="V1" s="26">
        <v>8809340386.1000004</v>
      </c>
    </row>
    <row r="2" spans="2:23" x14ac:dyDescent="0.35">
      <c r="B2" s="4" t="s">
        <v>1</v>
      </c>
      <c r="C2" s="6">
        <v>3</v>
      </c>
      <c r="E2" s="32" t="s">
        <v>16</v>
      </c>
      <c r="F2" s="32"/>
      <c r="G2" s="6">
        <v>7000</v>
      </c>
      <c r="I2" s="32" t="s">
        <v>84</v>
      </c>
      <c r="J2" s="32"/>
      <c r="K2" s="32"/>
      <c r="L2" s="25">
        <f>L1*0.25</f>
        <v>1814050.2141499999</v>
      </c>
      <c r="N2" s="32" t="s">
        <v>89</v>
      </c>
      <c r="O2" s="32"/>
      <c r="P2" s="32"/>
      <c r="Q2" s="26">
        <v>19867.2</v>
      </c>
      <c r="S2" s="32" t="s">
        <v>96</v>
      </c>
      <c r="T2" s="32"/>
      <c r="U2" s="32"/>
      <c r="V2" s="29">
        <v>348494.96600000001</v>
      </c>
      <c r="W2" t="s">
        <v>105</v>
      </c>
    </row>
    <row r="3" spans="2:23" x14ac:dyDescent="0.35">
      <c r="B3" s="4" t="s">
        <v>2</v>
      </c>
      <c r="C3" s="6">
        <v>43</v>
      </c>
      <c r="E3" s="32" t="s">
        <v>31</v>
      </c>
      <c r="F3" s="32"/>
      <c r="G3" s="10">
        <v>8.9999999999999993E-3</v>
      </c>
      <c r="I3" s="4"/>
      <c r="L3" s="27"/>
      <c r="N3" s="32" t="s">
        <v>90</v>
      </c>
      <c r="O3" s="32"/>
      <c r="P3" s="32"/>
      <c r="Q3" s="26">
        <v>1596613.3</v>
      </c>
      <c r="S3" s="32" t="s">
        <v>97</v>
      </c>
      <c r="T3" s="32"/>
      <c r="U3" s="32"/>
      <c r="V3" s="30">
        <v>2066077.2990000001</v>
      </c>
      <c r="W3" t="s">
        <v>105</v>
      </c>
    </row>
    <row r="4" spans="2:23" x14ac:dyDescent="0.35">
      <c r="B4" s="4" t="s">
        <v>28</v>
      </c>
      <c r="C4" s="6">
        <v>26</v>
      </c>
      <c r="D4" s="15"/>
      <c r="E4" s="32" t="s">
        <v>82</v>
      </c>
      <c r="F4" s="32"/>
      <c r="G4" s="17">
        <v>1</v>
      </c>
      <c r="I4" s="4"/>
      <c r="N4" s="32" t="s">
        <v>91</v>
      </c>
      <c r="O4" s="32"/>
      <c r="P4" s="32"/>
      <c r="Q4" s="26">
        <v>43560</v>
      </c>
      <c r="S4" s="32" t="s">
        <v>104</v>
      </c>
      <c r="T4" s="32"/>
      <c r="U4" s="32"/>
      <c r="V4" s="29">
        <f>0.86*2489249.757</f>
        <v>2140754.7910200004</v>
      </c>
      <c r="W4" t="s">
        <v>105</v>
      </c>
    </row>
    <row r="5" spans="2:23" x14ac:dyDescent="0.35">
      <c r="B5" s="4"/>
      <c r="E5" s="32" t="s">
        <v>94</v>
      </c>
      <c r="F5" s="32"/>
      <c r="G5" s="17">
        <v>1</v>
      </c>
      <c r="I5" s="4"/>
      <c r="N5" s="32" t="s">
        <v>93</v>
      </c>
      <c r="O5" s="32"/>
      <c r="P5" s="32"/>
      <c r="Q5" s="28">
        <v>50</v>
      </c>
      <c r="S5" s="32" t="s">
        <v>103</v>
      </c>
      <c r="T5" s="32"/>
      <c r="U5" s="32"/>
      <c r="V5" s="29">
        <f>0.17*2489249.757</f>
        <v>423172.45869000006</v>
      </c>
      <c r="W5" t="s">
        <v>105</v>
      </c>
    </row>
    <row r="6" spans="2:23" x14ac:dyDescent="0.35">
      <c r="I6" s="4"/>
      <c r="N6" s="32" t="s">
        <v>92</v>
      </c>
      <c r="O6" s="32"/>
      <c r="P6" s="32"/>
      <c r="Q6" s="28">
        <v>10</v>
      </c>
      <c r="S6" s="32" t="s">
        <v>98</v>
      </c>
      <c r="T6" s="32"/>
      <c r="U6" s="32"/>
      <c r="V6" s="29">
        <f>(18000/25)*8.8*2.20462</f>
        <v>13968.472320000001</v>
      </c>
      <c r="W6" t="s">
        <v>100</v>
      </c>
    </row>
    <row r="7" spans="2:23" x14ac:dyDescent="0.35">
      <c r="S7" s="32" t="s">
        <v>101</v>
      </c>
      <c r="T7" s="32"/>
      <c r="U7" s="32"/>
      <c r="V7" s="29">
        <f>V4*V6</f>
        <v>29903074042.27026</v>
      </c>
      <c r="W7" t="s">
        <v>99</v>
      </c>
    </row>
    <row r="8" spans="2:23" x14ac:dyDescent="0.35">
      <c r="S8" s="32" t="s">
        <v>102</v>
      </c>
      <c r="T8" s="32"/>
      <c r="U8" s="32"/>
      <c r="V8" s="29">
        <f>V5*V6</f>
        <v>5911072775.7976093</v>
      </c>
      <c r="W8" t="s">
        <v>99</v>
      </c>
    </row>
    <row r="9" spans="2:23" x14ac:dyDescent="0.35">
      <c r="C9" s="32" t="s">
        <v>29</v>
      </c>
      <c r="D9" s="32"/>
      <c r="E9" s="32"/>
      <c r="F9" s="2"/>
    </row>
    <row r="10" spans="2:23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23" x14ac:dyDescent="0.35">
      <c r="B11" s="4">
        <v>2020</v>
      </c>
      <c r="C11" s="7">
        <f>0.15*F11</f>
        <v>1050</v>
      </c>
      <c r="D11" s="7">
        <f>0.5*F11</f>
        <v>3500</v>
      </c>
      <c r="E11" s="7">
        <f>0.35*F11</f>
        <v>2450</v>
      </c>
      <c r="F11" s="2">
        <f>G2</f>
        <v>7000</v>
      </c>
    </row>
    <row r="12" spans="2:23" x14ac:dyDescent="0.35">
      <c r="B12" s="4">
        <v>2021</v>
      </c>
      <c r="C12" s="7">
        <f t="shared" ref="C12:C36" si="0">0.15*F12</f>
        <v>1059.4499999999998</v>
      </c>
      <c r="D12" s="7">
        <f t="shared" ref="D12:D36" si="1">0.5*F12</f>
        <v>3531.4999999999995</v>
      </c>
      <c r="E12" s="7">
        <f t="shared" ref="E12:E36" si="2">0.35*F12</f>
        <v>2472.0499999999997</v>
      </c>
      <c r="F12" s="14">
        <f t="shared" ref="F12:F36" si="3">F11*(1+$G$3)</f>
        <v>7062.9999999999991</v>
      </c>
    </row>
    <row r="13" spans="2:23" x14ac:dyDescent="0.35">
      <c r="B13" s="4">
        <v>2022</v>
      </c>
      <c r="C13" s="7">
        <f t="shared" si="0"/>
        <v>1068.9850499999998</v>
      </c>
      <c r="D13" s="7">
        <f t="shared" si="1"/>
        <v>3563.2834999999991</v>
      </c>
      <c r="E13" s="7">
        <f t="shared" si="2"/>
        <v>2494.2984499999993</v>
      </c>
      <c r="F13" s="14">
        <f t="shared" si="3"/>
        <v>7126.5669999999982</v>
      </c>
    </row>
    <row r="14" spans="2:23" x14ac:dyDescent="0.35">
      <c r="B14" s="4">
        <v>2023</v>
      </c>
      <c r="C14" s="7">
        <f t="shared" si="0"/>
        <v>1078.6059154499997</v>
      </c>
      <c r="D14" s="7">
        <f t="shared" si="1"/>
        <v>3595.3530514999989</v>
      </c>
      <c r="E14" s="7">
        <f t="shared" si="2"/>
        <v>2516.747136049999</v>
      </c>
      <c r="F14" s="14">
        <f t="shared" si="3"/>
        <v>7190.7061029999977</v>
      </c>
    </row>
    <row r="15" spans="2:23" x14ac:dyDescent="0.35">
      <c r="B15" s="4">
        <v>2024</v>
      </c>
      <c r="C15" s="7">
        <f t="shared" si="0"/>
        <v>1088.3133686890494</v>
      </c>
      <c r="D15" s="7">
        <f t="shared" si="1"/>
        <v>3627.7112289634983</v>
      </c>
      <c r="E15" s="7">
        <f t="shared" si="2"/>
        <v>2539.3978602744487</v>
      </c>
      <c r="F15" s="14">
        <f t="shared" si="3"/>
        <v>7255.4224579269967</v>
      </c>
    </row>
    <row r="16" spans="2:23" x14ac:dyDescent="0.35">
      <c r="B16" s="4">
        <v>2025</v>
      </c>
      <c r="C16" s="7">
        <f t="shared" si="0"/>
        <v>1098.1081890072508</v>
      </c>
      <c r="D16" s="7">
        <f t="shared" si="1"/>
        <v>3660.3606300241695</v>
      </c>
      <c r="E16" s="7">
        <f t="shared" si="2"/>
        <v>2562.2524410169185</v>
      </c>
      <c r="F16" s="14">
        <f t="shared" si="3"/>
        <v>7320.721260048339</v>
      </c>
    </row>
    <row r="17" spans="2:6" x14ac:dyDescent="0.35">
      <c r="B17" s="4">
        <v>2026</v>
      </c>
      <c r="C17" s="7">
        <f t="shared" si="0"/>
        <v>1107.9911627083159</v>
      </c>
      <c r="D17" s="7">
        <f t="shared" si="1"/>
        <v>3693.3038756943865</v>
      </c>
      <c r="E17" s="7">
        <f t="shared" si="2"/>
        <v>2585.3127129860704</v>
      </c>
      <c r="F17" s="14">
        <f t="shared" si="3"/>
        <v>7386.6077513887731</v>
      </c>
    </row>
    <row r="18" spans="2:6" x14ac:dyDescent="0.35">
      <c r="B18" s="4">
        <v>2027</v>
      </c>
      <c r="C18" s="7">
        <f t="shared" si="0"/>
        <v>1117.9630831726906</v>
      </c>
      <c r="D18" s="7">
        <f t="shared" si="1"/>
        <v>3726.5436105756357</v>
      </c>
      <c r="E18" s="7">
        <f t="shared" si="2"/>
        <v>2608.5805274029449</v>
      </c>
      <c r="F18" s="14">
        <f t="shared" si="3"/>
        <v>7453.0872211512715</v>
      </c>
    </row>
    <row r="19" spans="2:6" x14ac:dyDescent="0.35">
      <c r="B19" s="4">
        <v>2028</v>
      </c>
      <c r="C19" s="7">
        <f t="shared" si="0"/>
        <v>1128.0247509212447</v>
      </c>
      <c r="D19" s="7">
        <f t="shared" si="1"/>
        <v>3760.0825030708161</v>
      </c>
      <c r="E19" s="7">
        <f t="shared" si="2"/>
        <v>2632.0577521495711</v>
      </c>
      <c r="F19" s="14">
        <f t="shared" si="3"/>
        <v>7520.1650061416321</v>
      </c>
    </row>
    <row r="20" spans="2:6" x14ac:dyDescent="0.35">
      <c r="B20" s="4">
        <v>2029</v>
      </c>
      <c r="C20" s="7">
        <f t="shared" si="0"/>
        <v>1138.1769736795359</v>
      </c>
      <c r="D20" s="7">
        <f t="shared" si="1"/>
        <v>3793.9232455984529</v>
      </c>
      <c r="E20" s="7">
        <f t="shared" si="2"/>
        <v>2655.746271918917</v>
      </c>
      <c r="F20" s="14">
        <f t="shared" si="3"/>
        <v>7587.8464911969058</v>
      </c>
    </row>
    <row r="21" spans="2:6" x14ac:dyDescent="0.35">
      <c r="B21" s="4">
        <v>2030</v>
      </c>
      <c r="C21" s="7">
        <f t="shared" si="0"/>
        <v>1148.4205664426515</v>
      </c>
      <c r="D21" s="7">
        <f t="shared" si="1"/>
        <v>3828.0685548088386</v>
      </c>
      <c r="E21" s="7">
        <f t="shared" si="2"/>
        <v>2679.6479883661868</v>
      </c>
      <c r="F21" s="14">
        <f t="shared" si="3"/>
        <v>7656.1371096176772</v>
      </c>
    </row>
    <row r="22" spans="2:6" x14ac:dyDescent="0.35">
      <c r="B22" s="4">
        <v>2031</v>
      </c>
      <c r="C22" s="7">
        <f t="shared" si="0"/>
        <v>1158.7563515406353</v>
      </c>
      <c r="D22" s="7">
        <f t="shared" si="1"/>
        <v>3862.5211718021178</v>
      </c>
      <c r="E22" s="7">
        <f t="shared" si="2"/>
        <v>2703.7648202614823</v>
      </c>
      <c r="F22" s="14">
        <f t="shared" si="3"/>
        <v>7725.0423436042356</v>
      </c>
    </row>
    <row r="23" spans="2:6" x14ac:dyDescent="0.35">
      <c r="B23" s="4">
        <v>2032</v>
      </c>
      <c r="C23" s="7">
        <f t="shared" si="0"/>
        <v>1169.1851587045007</v>
      </c>
      <c r="D23" s="7">
        <f t="shared" si="1"/>
        <v>3897.2838623483362</v>
      </c>
      <c r="E23" s="7">
        <f t="shared" si="2"/>
        <v>2728.0987036438351</v>
      </c>
      <c r="F23" s="14">
        <f t="shared" si="3"/>
        <v>7794.5677246966725</v>
      </c>
    </row>
    <row r="24" spans="2:6" x14ac:dyDescent="0.35">
      <c r="B24" s="4">
        <v>2033</v>
      </c>
      <c r="C24" s="7">
        <f t="shared" si="0"/>
        <v>1179.7078251328412</v>
      </c>
      <c r="D24" s="7">
        <f t="shared" si="1"/>
        <v>3932.359417109471</v>
      </c>
      <c r="E24" s="7">
        <f t="shared" si="2"/>
        <v>2752.6515919766293</v>
      </c>
      <c r="F24" s="14">
        <f t="shared" si="3"/>
        <v>7864.718834218942</v>
      </c>
    </row>
    <row r="25" spans="2:6" x14ac:dyDescent="0.35">
      <c r="B25" s="4">
        <v>2034</v>
      </c>
      <c r="C25" s="7">
        <f t="shared" si="0"/>
        <v>1190.3251955590367</v>
      </c>
      <c r="D25" s="7">
        <f t="shared" si="1"/>
        <v>3967.7506518634559</v>
      </c>
      <c r="E25" s="7">
        <f t="shared" si="2"/>
        <v>2777.4254563044192</v>
      </c>
      <c r="F25" s="14">
        <f t="shared" si="3"/>
        <v>7935.5013037269118</v>
      </c>
    </row>
    <row r="26" spans="2:6" x14ac:dyDescent="0.35">
      <c r="B26" s="4">
        <v>2035</v>
      </c>
      <c r="C26" s="7">
        <f t="shared" si="0"/>
        <v>1201.038122319068</v>
      </c>
      <c r="D26" s="7">
        <f t="shared" si="1"/>
        <v>4003.4604077302265</v>
      </c>
      <c r="E26" s="7">
        <f t="shared" si="2"/>
        <v>2802.4222854111586</v>
      </c>
      <c r="F26" s="14">
        <f t="shared" si="3"/>
        <v>8006.920815460453</v>
      </c>
    </row>
    <row r="27" spans="2:6" x14ac:dyDescent="0.35">
      <c r="B27" s="4">
        <v>2036</v>
      </c>
      <c r="C27" s="7">
        <f t="shared" si="0"/>
        <v>1211.8474654199395</v>
      </c>
      <c r="D27" s="7">
        <f t="shared" si="1"/>
        <v>4039.491551399798</v>
      </c>
      <c r="E27" s="7">
        <f t="shared" si="2"/>
        <v>2827.6440859798586</v>
      </c>
      <c r="F27" s="14">
        <f t="shared" si="3"/>
        <v>8078.9831027995961</v>
      </c>
    </row>
    <row r="28" spans="2:6" x14ac:dyDescent="0.35">
      <c r="B28" s="4">
        <v>2037</v>
      </c>
      <c r="C28" s="7">
        <f t="shared" si="0"/>
        <v>1222.7540926087188</v>
      </c>
      <c r="D28" s="7">
        <f t="shared" si="1"/>
        <v>4075.8469753623958</v>
      </c>
      <c r="E28" s="7">
        <f t="shared" si="2"/>
        <v>2853.0928827536768</v>
      </c>
      <c r="F28" s="14">
        <f t="shared" si="3"/>
        <v>8151.6939507247916</v>
      </c>
    </row>
    <row r="29" spans="2:6" x14ac:dyDescent="0.35">
      <c r="B29" s="4">
        <v>2038</v>
      </c>
      <c r="C29" s="7">
        <f t="shared" si="0"/>
        <v>1233.758879442197</v>
      </c>
      <c r="D29" s="7">
        <f t="shared" si="1"/>
        <v>4112.5295981406571</v>
      </c>
      <c r="E29" s="7">
        <f t="shared" si="2"/>
        <v>2878.7707186984599</v>
      </c>
      <c r="F29" s="14">
        <f t="shared" si="3"/>
        <v>8225.0591962813141</v>
      </c>
    </row>
    <row r="30" spans="2:6" x14ac:dyDescent="0.35">
      <c r="B30" s="4">
        <v>2039</v>
      </c>
      <c r="C30" s="7">
        <f t="shared" si="0"/>
        <v>1244.8627093571768</v>
      </c>
      <c r="D30" s="7">
        <f t="shared" si="1"/>
        <v>4149.5423645239225</v>
      </c>
      <c r="E30" s="7">
        <f t="shared" si="2"/>
        <v>2904.6796551667458</v>
      </c>
      <c r="F30" s="14">
        <f t="shared" si="3"/>
        <v>8299.084729047845</v>
      </c>
    </row>
    <row r="31" spans="2:6" x14ac:dyDescent="0.35">
      <c r="B31" s="4">
        <v>2040</v>
      </c>
      <c r="C31" s="7">
        <f t="shared" si="0"/>
        <v>1256.0664737413911</v>
      </c>
      <c r="D31" s="7">
        <f t="shared" si="1"/>
        <v>4186.8882458046373</v>
      </c>
      <c r="E31" s="7">
        <f t="shared" si="2"/>
        <v>2930.821772063246</v>
      </c>
      <c r="F31" s="14">
        <f t="shared" si="3"/>
        <v>8373.7764916092747</v>
      </c>
    </row>
    <row r="32" spans="2:6" x14ac:dyDescent="0.35">
      <c r="B32" s="4">
        <v>2041</v>
      </c>
      <c r="C32" s="7">
        <f t="shared" si="0"/>
        <v>1267.3710720050635</v>
      </c>
      <c r="D32" s="7">
        <f t="shared" si="1"/>
        <v>4224.5702400168784</v>
      </c>
      <c r="E32" s="7">
        <f t="shared" si="2"/>
        <v>2957.1991680118149</v>
      </c>
      <c r="F32" s="14">
        <f t="shared" si="3"/>
        <v>8449.1404800337568</v>
      </c>
    </row>
    <row r="33" spans="2:27" x14ac:dyDescent="0.35">
      <c r="B33" s="4">
        <v>2042</v>
      </c>
      <c r="C33" s="7">
        <f t="shared" si="0"/>
        <v>1278.7774116531091</v>
      </c>
      <c r="D33" s="7">
        <f t="shared" si="1"/>
        <v>4262.5913721770303</v>
      </c>
      <c r="E33" s="7">
        <f t="shared" si="2"/>
        <v>2983.8139605239212</v>
      </c>
      <c r="F33" s="14">
        <f t="shared" si="3"/>
        <v>8525.1827443540606</v>
      </c>
    </row>
    <row r="34" spans="2:27" x14ac:dyDescent="0.35">
      <c r="B34" s="4">
        <v>2043</v>
      </c>
      <c r="C34" s="7">
        <f t="shared" si="0"/>
        <v>1290.2864083579868</v>
      </c>
      <c r="D34" s="7">
        <f t="shared" si="1"/>
        <v>4300.9546945266229</v>
      </c>
      <c r="E34" s="7">
        <f t="shared" si="2"/>
        <v>3010.6682861686359</v>
      </c>
      <c r="F34" s="14">
        <f t="shared" si="3"/>
        <v>8601.9093890532458</v>
      </c>
    </row>
    <row r="35" spans="2:27" x14ac:dyDescent="0.35">
      <c r="B35" s="4">
        <v>2044</v>
      </c>
      <c r="C35" s="7">
        <f t="shared" si="0"/>
        <v>1301.8989860332088</v>
      </c>
      <c r="D35" s="7">
        <f t="shared" si="1"/>
        <v>4339.6632867773624</v>
      </c>
      <c r="E35" s="7">
        <f t="shared" si="2"/>
        <v>3037.7643007441534</v>
      </c>
      <c r="F35" s="14">
        <f t="shared" si="3"/>
        <v>8679.3265735547247</v>
      </c>
    </row>
    <row r="36" spans="2:27" x14ac:dyDescent="0.35">
      <c r="B36" s="4">
        <v>2045</v>
      </c>
      <c r="C36" s="7">
        <f t="shared" si="0"/>
        <v>1313.6160769075072</v>
      </c>
      <c r="D36" s="7">
        <f t="shared" si="1"/>
        <v>4378.7202563583578</v>
      </c>
      <c r="E36" s="7">
        <f t="shared" si="2"/>
        <v>3065.1041794508501</v>
      </c>
      <c r="F36" s="14">
        <f t="shared" si="3"/>
        <v>8757.4405127167156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49" t="s">
        <v>8</v>
      </c>
      <c r="D40" s="49"/>
      <c r="E40" s="49"/>
      <c r="F40" s="2"/>
      <c r="H40" s="49" t="s">
        <v>8</v>
      </c>
      <c r="I40" s="49"/>
      <c r="J40" s="49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48" t="s">
        <v>32</v>
      </c>
      <c r="W47" s="48" t="s">
        <v>33</v>
      </c>
      <c r="X47" s="48" t="s">
        <v>34</v>
      </c>
      <c r="Y47" s="48" t="s">
        <v>35</v>
      </c>
      <c r="Z47" s="48" t="s">
        <v>36</v>
      </c>
      <c r="AA47" s="13"/>
    </row>
    <row r="48" spans="2:27" x14ac:dyDescent="0.35">
      <c r="C48" s="49" t="s">
        <v>8</v>
      </c>
      <c r="D48" s="49"/>
      <c r="E48" s="49"/>
      <c r="R48" t="s">
        <v>18</v>
      </c>
      <c r="S48" t="s">
        <v>21</v>
      </c>
      <c r="V48" s="48"/>
      <c r="W48" s="48"/>
      <c r="X48" s="48"/>
      <c r="Y48" s="48"/>
      <c r="Z48" s="48"/>
      <c r="AA48" s="13"/>
    </row>
    <row r="49" spans="1:27" x14ac:dyDescent="0.35">
      <c r="A49" t="s">
        <v>59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48"/>
      <c r="W49" s="48"/>
      <c r="X49" s="48"/>
      <c r="Y49" s="48"/>
      <c r="Z49" s="48"/>
      <c r="AA49" s="13"/>
    </row>
    <row r="50" spans="1:27" x14ac:dyDescent="0.35">
      <c r="A50" t="s">
        <v>60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61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92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62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63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64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65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66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67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68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69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70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71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50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72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73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74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75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76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45" t="s">
        <v>78</v>
      </c>
      <c r="AD67" s="39" t="s">
        <v>79</v>
      </c>
      <c r="AE67" s="39"/>
      <c r="AF67" s="39" t="s">
        <v>80</v>
      </c>
      <c r="AG67" s="40"/>
    </row>
    <row r="68" spans="1:33" x14ac:dyDescent="0.35">
      <c r="A68" t="s">
        <v>77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46"/>
      <c r="AD68" s="41"/>
      <c r="AE68" s="41"/>
      <c r="AF68" s="41"/>
      <c r="AG68" s="42"/>
    </row>
    <row r="69" spans="1:33" x14ac:dyDescent="0.35">
      <c r="A69" t="s">
        <v>71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38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$G$4*AF70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39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8">
        <v>21</v>
      </c>
      <c r="AC70" s="19">
        <v>0.29299999999999998</v>
      </c>
      <c r="AD70" s="47">
        <v>72154</v>
      </c>
      <c r="AE70" s="47"/>
      <c r="AF70" s="43">
        <v>28.1</v>
      </c>
      <c r="AG70" s="44"/>
    </row>
    <row r="71" spans="1:33" x14ac:dyDescent="0.35">
      <c r="A71" t="s">
        <v>40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$G$4*AF71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39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20">
        <v>22</v>
      </c>
      <c r="AC71" s="21">
        <v>0.31</v>
      </c>
      <c r="AD71" s="37">
        <v>67811</v>
      </c>
      <c r="AE71" s="37"/>
      <c r="AF71" s="33">
        <v>25</v>
      </c>
      <c r="AG71" s="34"/>
    </row>
    <row r="72" spans="1:33" x14ac:dyDescent="0.35">
      <c r="A72" t="s">
        <v>41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39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20">
        <v>23</v>
      </c>
      <c r="AC72" s="21">
        <v>0.30599999999999999</v>
      </c>
      <c r="AD72" s="37">
        <v>187455</v>
      </c>
      <c r="AE72" s="37"/>
      <c r="AF72" s="33">
        <v>70</v>
      </c>
      <c r="AG72" s="34"/>
    </row>
    <row r="73" spans="1:33" x14ac:dyDescent="0.35">
      <c r="A73" t="s">
        <v>42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39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20">
        <v>24</v>
      </c>
      <c r="AC73" s="21">
        <v>0.23599999999999999</v>
      </c>
      <c r="AD73" s="37">
        <v>63266</v>
      </c>
      <c r="AE73" s="37"/>
      <c r="AF73" s="33">
        <v>30.6</v>
      </c>
      <c r="AG73" s="34"/>
    </row>
    <row r="74" spans="1:33" x14ac:dyDescent="0.35">
      <c r="A74" t="s">
        <v>43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39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20">
        <v>25</v>
      </c>
      <c r="AC74" s="21">
        <v>0.30299999999999999</v>
      </c>
      <c r="AD74" s="37">
        <v>26553</v>
      </c>
      <c r="AE74" s="37"/>
      <c r="AF74" s="33">
        <v>10</v>
      </c>
      <c r="AG74" s="34"/>
    </row>
    <row r="75" spans="1:33" x14ac:dyDescent="0.35">
      <c r="A75" t="s">
        <v>44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39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20">
        <v>26</v>
      </c>
      <c r="AC75" s="21">
        <v>0.28499999999999998</v>
      </c>
      <c r="AD75" s="37">
        <v>24949</v>
      </c>
      <c r="AE75" s="37"/>
      <c r="AF75" s="33">
        <v>10</v>
      </c>
      <c r="AG75" s="34"/>
    </row>
    <row r="76" spans="1:33" x14ac:dyDescent="0.35">
      <c r="A76" t="s">
        <v>45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39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20">
        <v>27</v>
      </c>
      <c r="AC76" s="21">
        <v>0.26100000000000001</v>
      </c>
      <c r="AD76" s="37">
        <v>22870</v>
      </c>
      <c r="AE76" s="37"/>
      <c r="AF76" s="33">
        <v>10</v>
      </c>
      <c r="AG76" s="34"/>
    </row>
    <row r="77" spans="1:33" x14ac:dyDescent="0.35">
      <c r="A77" t="s">
        <v>46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39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20">
        <v>28</v>
      </c>
      <c r="AC77" s="21">
        <v>0.30599999999999999</v>
      </c>
      <c r="AD77" s="37">
        <v>139836</v>
      </c>
      <c r="AE77" s="37"/>
      <c r="AF77" s="33">
        <v>52.2</v>
      </c>
      <c r="AG77" s="34"/>
    </row>
    <row r="78" spans="1:33" x14ac:dyDescent="0.35">
      <c r="A78" t="s">
        <v>47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39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20">
        <v>29</v>
      </c>
      <c r="AC78" s="21">
        <v>0.26800000000000002</v>
      </c>
      <c r="AD78" s="37">
        <v>23515</v>
      </c>
      <c r="AE78" s="37"/>
      <c r="AF78" s="33">
        <v>10</v>
      </c>
      <c r="AG78" s="34"/>
    </row>
    <row r="79" spans="1:33" x14ac:dyDescent="0.35">
      <c r="A79" t="s">
        <v>48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39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20">
        <v>30</v>
      </c>
      <c r="AC79" s="21">
        <v>0.28000000000000003</v>
      </c>
      <c r="AD79" s="37">
        <v>49503</v>
      </c>
      <c r="AE79" s="37"/>
      <c r="AF79" s="33">
        <v>20.2</v>
      </c>
      <c r="AG79" s="34"/>
    </row>
    <row r="80" spans="1:33" x14ac:dyDescent="0.35">
      <c r="A80" t="s">
        <v>49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39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20">
        <v>31</v>
      </c>
      <c r="AC80" s="21">
        <v>0.307</v>
      </c>
      <c r="AD80" s="37">
        <v>188420</v>
      </c>
      <c r="AE80" s="37"/>
      <c r="AF80" s="33">
        <v>70</v>
      </c>
      <c r="AG80" s="34"/>
    </row>
    <row r="81" spans="1:33" x14ac:dyDescent="0.35">
      <c r="A81" t="s">
        <v>50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39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20">
        <v>32</v>
      </c>
      <c r="AC81" s="21">
        <v>0.28899999999999998</v>
      </c>
      <c r="AD81" s="37">
        <v>26573</v>
      </c>
      <c r="AE81" s="37"/>
      <c r="AF81" s="33">
        <v>10.5</v>
      </c>
      <c r="AG81" s="34"/>
    </row>
    <row r="82" spans="1:33" x14ac:dyDescent="0.35">
      <c r="A82" t="s">
        <v>51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39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20">
        <v>33</v>
      </c>
      <c r="AC82" s="21">
        <v>0.28799999999999998</v>
      </c>
      <c r="AD82" s="37">
        <v>25253</v>
      </c>
      <c r="AE82" s="37"/>
      <c r="AF82" s="33">
        <v>10</v>
      </c>
      <c r="AG82" s="34"/>
    </row>
    <row r="83" spans="1:33" x14ac:dyDescent="0.35">
      <c r="A83" t="s">
        <v>52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39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20">
        <v>34</v>
      </c>
      <c r="AC83" s="21">
        <v>0.20100000000000001</v>
      </c>
      <c r="AD83" s="37">
        <v>17610</v>
      </c>
      <c r="AE83" s="37"/>
      <c r="AF83" s="33">
        <v>10</v>
      </c>
      <c r="AG83" s="34"/>
    </row>
    <row r="84" spans="1:33" x14ac:dyDescent="0.35">
      <c r="A84" t="s">
        <v>53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39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20">
        <v>35</v>
      </c>
      <c r="AC84" s="21">
        <v>0.221</v>
      </c>
      <c r="AD84" s="37">
        <v>19372</v>
      </c>
      <c r="AE84" s="37"/>
      <c r="AF84" s="33">
        <v>10</v>
      </c>
      <c r="AG84" s="34"/>
    </row>
    <row r="85" spans="1:33" x14ac:dyDescent="0.35">
      <c r="A85" t="s">
        <v>54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39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20">
        <v>36</v>
      </c>
      <c r="AC85" s="21">
        <v>0.216</v>
      </c>
      <c r="AD85" s="37">
        <v>18939</v>
      </c>
      <c r="AE85" s="37"/>
      <c r="AF85" s="33">
        <v>10</v>
      </c>
      <c r="AG85" s="34"/>
    </row>
    <row r="86" spans="1:33" x14ac:dyDescent="0.35">
      <c r="A86" t="s">
        <v>55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39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20">
        <v>37</v>
      </c>
      <c r="AC86" s="21">
        <v>0.23</v>
      </c>
      <c r="AD86" s="37">
        <v>20382</v>
      </c>
      <c r="AE86" s="37"/>
      <c r="AF86" s="33">
        <v>10.1</v>
      </c>
      <c r="AG86" s="34"/>
    </row>
    <row r="87" spans="1:33" x14ac:dyDescent="0.35">
      <c r="A87" t="s">
        <v>56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39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20">
        <v>38</v>
      </c>
      <c r="AC87" s="21">
        <v>0.22600000000000001</v>
      </c>
      <c r="AD87" s="37">
        <v>19968</v>
      </c>
      <c r="AE87" s="37"/>
      <c r="AF87" s="33">
        <v>10.1</v>
      </c>
      <c r="AG87" s="34"/>
    </row>
    <row r="88" spans="1:33" x14ac:dyDescent="0.35">
      <c r="A88" t="s">
        <v>57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39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20">
        <v>39</v>
      </c>
      <c r="AC88" s="21">
        <v>0.26500000000000001</v>
      </c>
      <c r="AD88" s="37">
        <v>23240</v>
      </c>
      <c r="AE88" s="37"/>
      <c r="AF88" s="33">
        <v>10</v>
      </c>
      <c r="AG88" s="34"/>
    </row>
    <row r="89" spans="1:33" x14ac:dyDescent="0.35">
      <c r="A89" t="s">
        <v>58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39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22">
        <v>40</v>
      </c>
      <c r="AC89" s="23">
        <v>0.254</v>
      </c>
      <c r="AD89" s="38">
        <v>26709</v>
      </c>
      <c r="AE89" s="38"/>
      <c r="AF89" s="35">
        <v>12</v>
      </c>
      <c r="AG89" s="36"/>
    </row>
    <row r="90" spans="1:33" x14ac:dyDescent="0.35">
      <c r="A90" t="s">
        <v>85</v>
      </c>
      <c r="B90" s="24">
        <v>41</v>
      </c>
      <c r="C90" s="6">
        <v>0</v>
      </c>
      <c r="D90" s="6">
        <v>1</v>
      </c>
      <c r="E90" s="6">
        <v>0</v>
      </c>
      <c r="G90" s="24">
        <v>41</v>
      </c>
      <c r="H90" s="6">
        <v>10000</v>
      </c>
      <c r="J90" s="24">
        <v>41</v>
      </c>
      <c r="K90" s="6">
        <v>0</v>
      </c>
      <c r="M90" s="24">
        <v>41</v>
      </c>
      <c r="N90" s="8">
        <f t="shared" si="4"/>
        <v>0</v>
      </c>
      <c r="P90" s="24">
        <v>41</v>
      </c>
      <c r="Q90" t="s">
        <v>39</v>
      </c>
      <c r="R90" s="6">
        <v>0</v>
      </c>
      <c r="S90" s="6">
        <v>0</v>
      </c>
      <c r="U90" s="24">
        <v>41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33" x14ac:dyDescent="0.35">
      <c r="A91" t="s">
        <v>86</v>
      </c>
      <c r="B91" s="24">
        <v>42</v>
      </c>
      <c r="C91" s="6">
        <v>0</v>
      </c>
      <c r="D91" s="6">
        <v>0</v>
      </c>
      <c r="E91" s="6">
        <v>1</v>
      </c>
      <c r="G91" s="24">
        <v>42</v>
      </c>
      <c r="H91" s="6">
        <v>10000</v>
      </c>
      <c r="J91" s="24">
        <v>42</v>
      </c>
      <c r="K91" s="6">
        <v>0</v>
      </c>
      <c r="M91" s="24">
        <v>42</v>
      </c>
      <c r="N91" s="8">
        <f t="shared" si="4"/>
        <v>0</v>
      </c>
      <c r="P91" s="24">
        <v>42</v>
      </c>
      <c r="Q91" t="s">
        <v>87</v>
      </c>
      <c r="R91" s="6">
        <v>0</v>
      </c>
      <c r="S91" s="6">
        <v>0</v>
      </c>
      <c r="U91" s="24">
        <v>42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  <row r="92" spans="1:33" x14ac:dyDescent="0.35">
      <c r="A92" t="s">
        <v>106</v>
      </c>
      <c r="B92" s="31">
        <v>43</v>
      </c>
      <c r="C92" s="6">
        <v>0</v>
      </c>
      <c r="D92" s="6">
        <v>1</v>
      </c>
      <c r="E92" s="6">
        <v>0</v>
      </c>
      <c r="G92" s="31">
        <v>43</v>
      </c>
      <c r="H92" s="6">
        <v>0</v>
      </c>
      <c r="J92" s="31">
        <v>43</v>
      </c>
      <c r="K92" s="6">
        <v>0</v>
      </c>
      <c r="M92" s="31">
        <v>43</v>
      </c>
      <c r="N92" s="8">
        <f t="shared" si="4"/>
        <v>0</v>
      </c>
      <c r="P92" s="31">
        <v>43</v>
      </c>
      <c r="R92" s="6">
        <v>0</v>
      </c>
      <c r="S92" s="6">
        <v>0</v>
      </c>
      <c r="U92" s="31">
        <v>43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</row>
  </sheetData>
  <mergeCells count="73">
    <mergeCell ref="E2:F2"/>
    <mergeCell ref="E3:F3"/>
    <mergeCell ref="E4:F4"/>
    <mergeCell ref="W47:W49"/>
    <mergeCell ref="X47:X49"/>
    <mergeCell ref="N4:P4"/>
    <mergeCell ref="N5:P5"/>
    <mergeCell ref="N6:P6"/>
    <mergeCell ref="E5:F5"/>
    <mergeCell ref="S8:U8"/>
    <mergeCell ref="Y47:Y49"/>
    <mergeCell ref="Z47:Z49"/>
    <mergeCell ref="C9:E9"/>
    <mergeCell ref="C40:E40"/>
    <mergeCell ref="H40:J40"/>
    <mergeCell ref="C48:E48"/>
    <mergeCell ref="V47:V49"/>
    <mergeCell ref="AC67:AC68"/>
    <mergeCell ref="AD67:AE68"/>
    <mergeCell ref="AD70:AE70"/>
    <mergeCell ref="AD71:AE71"/>
    <mergeCell ref="AD72:AE72"/>
    <mergeCell ref="AD73:AE73"/>
    <mergeCell ref="AD74:AE74"/>
    <mergeCell ref="AD75:AE75"/>
    <mergeCell ref="AD76:AE76"/>
    <mergeCell ref="AD77:AE77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F79:AG79"/>
    <mergeCell ref="AF80:AG80"/>
    <mergeCell ref="AF81:AG81"/>
    <mergeCell ref="AD83:AE83"/>
    <mergeCell ref="AD84:AE84"/>
    <mergeCell ref="AF74:AG74"/>
    <mergeCell ref="AF75:AG75"/>
    <mergeCell ref="AF76:AG76"/>
    <mergeCell ref="AF77:AG77"/>
    <mergeCell ref="AF78:AG78"/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Sheet2</vt:lpstr>
      <vt:lpstr>BusDemand</vt:lpstr>
      <vt:lpstr>CAPEX_solar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2020-04-28T13:32:35Z</dcterms:modified>
</cp:coreProperties>
</file>