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wessel\opl\ENV717A11\"/>
    </mc:Choice>
  </mc:AlternateContent>
  <bookViews>
    <workbookView xWindow="0" yWindow="0" windowWidth="25200" windowHeight="12090"/>
  </bookViews>
  <sheets>
    <sheet name="Sheet2" sheetId="2" r:id="rId1"/>
  </sheets>
  <definedNames>
    <definedName name="BusDemand">Sheet2!$B$11:$D$36</definedName>
    <definedName name="CH4_rate">Sheet2!$X$50:$X$69</definedName>
    <definedName name="CO2_rate">Sheet2!$W$50:$W$69</definedName>
    <definedName name="LineCapacity">Sheet2!$O$42:$O$44</definedName>
    <definedName name="LineFromBus">Sheet2!$G$42:$I$44</definedName>
    <definedName name="LineReactance">Sheet2!$L$42:$L$44</definedName>
    <definedName name="LineToBus">Sheet2!$B$42:$D$44</definedName>
    <definedName name="MarginalC">Sheet2!$M$50:$M$69</definedName>
    <definedName name="MaxGen">Sheet2!$G$50:$G$69</definedName>
    <definedName name="MinGen">Sheet2!$J$50:$J$69</definedName>
    <definedName name="N2O_rate">Sheet2!$Y$50:$Y$69</definedName>
    <definedName name="NOx_rate">Sheet2!$U$50:$U$69</definedName>
    <definedName name="NumBuses">Sheet2!$B$1</definedName>
    <definedName name="NumLines">Sheet2!$B$2</definedName>
    <definedName name="NumUnits">Sheet2!$B$3</definedName>
    <definedName name="NumYears">Sheet2!$B$4</definedName>
    <definedName name="SO2_rate">Sheet2!$V$50:$V$69</definedName>
    <definedName name="UnitsByBus">Sheet2!$B$50:$D$69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2" l="1"/>
  <c r="D11" i="2" s="1"/>
  <c r="E12" i="2" l="1"/>
  <c r="B11" i="2"/>
  <c r="C11" i="2"/>
  <c r="R51" i="2"/>
  <c r="M51" i="2" s="1"/>
  <c r="R52" i="2"/>
  <c r="M52" i="2" s="1"/>
  <c r="R53" i="2"/>
  <c r="M53" i="2" s="1"/>
  <c r="R54" i="2"/>
  <c r="M54" i="2" s="1"/>
  <c r="R55" i="2"/>
  <c r="M55" i="2" s="1"/>
  <c r="R56" i="2"/>
  <c r="M56" i="2" s="1"/>
  <c r="R57" i="2"/>
  <c r="M57" i="2" s="1"/>
  <c r="R58" i="2"/>
  <c r="M58" i="2" s="1"/>
  <c r="R59" i="2"/>
  <c r="M59" i="2" s="1"/>
  <c r="R60" i="2"/>
  <c r="M60" i="2" s="1"/>
  <c r="R61" i="2"/>
  <c r="M61" i="2" s="1"/>
  <c r="R62" i="2"/>
  <c r="M62" i="2" s="1"/>
  <c r="R63" i="2"/>
  <c r="M63" i="2" s="1"/>
  <c r="R64" i="2"/>
  <c r="M64" i="2" s="1"/>
  <c r="R65" i="2"/>
  <c r="M65" i="2" s="1"/>
  <c r="R66" i="2"/>
  <c r="M66" i="2" s="1"/>
  <c r="R67" i="2"/>
  <c r="M67" i="2" s="1"/>
  <c r="R68" i="2"/>
  <c r="M68" i="2" s="1"/>
  <c r="R69" i="2"/>
  <c r="M69" i="2" s="1"/>
  <c r="R50" i="2"/>
  <c r="M50" i="2" s="1"/>
  <c r="C12" i="2" l="1"/>
  <c r="E13" i="2"/>
  <c r="B12" i="2"/>
  <c r="D12" i="2"/>
  <c r="E14" i="2" l="1"/>
  <c r="D13" i="2"/>
  <c r="B13" i="2"/>
  <c r="C13" i="2"/>
  <c r="E15" i="2" l="1"/>
  <c r="C14" i="2"/>
  <c r="D14" i="2"/>
  <c r="B14" i="2"/>
  <c r="E16" i="2" l="1"/>
  <c r="C15" i="2"/>
  <c r="B15" i="2"/>
  <c r="D15" i="2"/>
  <c r="E17" i="2" l="1"/>
  <c r="C16" i="2"/>
  <c r="D16" i="2"/>
  <c r="B16" i="2"/>
  <c r="E18" i="2" l="1"/>
  <c r="D17" i="2"/>
  <c r="C17" i="2"/>
  <c r="B17" i="2"/>
  <c r="E19" i="2" l="1"/>
  <c r="D18" i="2"/>
  <c r="C18" i="2"/>
  <c r="B18" i="2"/>
  <c r="E20" i="2" l="1"/>
  <c r="D19" i="2"/>
  <c r="C19" i="2"/>
  <c r="B19" i="2"/>
  <c r="E21" i="2" l="1"/>
  <c r="D20" i="2"/>
  <c r="B20" i="2"/>
  <c r="C20" i="2"/>
  <c r="E22" i="2" l="1"/>
  <c r="C21" i="2"/>
  <c r="D21" i="2"/>
  <c r="B21" i="2"/>
  <c r="E23" i="2" l="1"/>
  <c r="B22" i="2"/>
  <c r="C22" i="2"/>
  <c r="D22" i="2"/>
  <c r="E24" i="2" l="1"/>
  <c r="D23" i="2"/>
  <c r="C23" i="2"/>
  <c r="B23" i="2"/>
  <c r="E25" i="2" l="1"/>
  <c r="B24" i="2"/>
  <c r="D24" i="2"/>
  <c r="C24" i="2"/>
  <c r="E26" i="2" l="1"/>
  <c r="B25" i="2"/>
  <c r="D25" i="2"/>
  <c r="C25" i="2"/>
  <c r="E27" i="2" l="1"/>
  <c r="B26" i="2"/>
  <c r="C26" i="2"/>
  <c r="D26" i="2"/>
  <c r="E28" i="2" l="1"/>
  <c r="B27" i="2"/>
  <c r="C27" i="2"/>
  <c r="D27" i="2"/>
  <c r="E29" i="2" l="1"/>
  <c r="B28" i="2"/>
  <c r="D28" i="2"/>
  <c r="C28" i="2"/>
  <c r="E30" i="2" l="1"/>
  <c r="C29" i="2"/>
  <c r="D29" i="2"/>
  <c r="B29" i="2"/>
  <c r="E31" i="2" l="1"/>
  <c r="B30" i="2"/>
  <c r="C30" i="2"/>
  <c r="D30" i="2"/>
  <c r="E32" i="2" l="1"/>
  <c r="C31" i="2"/>
  <c r="D31" i="2"/>
  <c r="B31" i="2"/>
  <c r="E33" i="2" l="1"/>
  <c r="C32" i="2"/>
  <c r="D32" i="2"/>
  <c r="B32" i="2"/>
  <c r="E34" i="2" l="1"/>
  <c r="C33" i="2"/>
  <c r="B33" i="2"/>
  <c r="D33" i="2"/>
  <c r="E35" i="2" l="1"/>
  <c r="C34" i="2"/>
  <c r="D34" i="2"/>
  <c r="B34" i="2"/>
  <c r="E36" i="2" l="1"/>
  <c r="C35" i="2"/>
  <c r="B35" i="2"/>
  <c r="D35" i="2"/>
  <c r="B36" i="2" l="1"/>
  <c r="D36" i="2"/>
  <c r="C36" i="2"/>
</calcChain>
</file>

<file path=xl/sharedStrings.xml><?xml version="1.0" encoding="utf-8"?>
<sst xmlns="http://schemas.openxmlformats.org/spreadsheetml/2006/main" count="80" uniqueCount="40">
  <si>
    <t>NumBuses</t>
  </si>
  <si>
    <t>NumLines</t>
  </si>
  <si>
    <t>NumUnits</t>
  </si>
  <si>
    <t>LineToBus</t>
  </si>
  <si>
    <t>Line</t>
  </si>
  <si>
    <t>1To2</t>
  </si>
  <si>
    <t>2To3</t>
  </si>
  <si>
    <t>3To1</t>
  </si>
  <si>
    <t>Bus</t>
  </si>
  <si>
    <t>LineFromBus</t>
  </si>
  <si>
    <t>Unit</t>
  </si>
  <si>
    <t xml:space="preserve"> Line Reactance (p.u)</t>
  </si>
  <si>
    <t>Line Capacity (MW)</t>
  </si>
  <si>
    <t>MaxGen (MW)</t>
  </si>
  <si>
    <t>MarginalC ($/MW)</t>
  </si>
  <si>
    <t>MinGen (MW)</t>
  </si>
  <si>
    <t>Total Demand (MW)</t>
  </si>
  <si>
    <t>Fuel</t>
  </si>
  <si>
    <t>(Btu/kWh)</t>
  </si>
  <si>
    <t>Heat Rate</t>
  </si>
  <si>
    <t>Fuel Price</t>
  </si>
  <si>
    <t>($/MMBtu)</t>
  </si>
  <si>
    <t>NG</t>
  </si>
  <si>
    <t>Fuel Prices ($/MMBtu)</t>
  </si>
  <si>
    <t>COAL</t>
  </si>
  <si>
    <t>OIL</t>
  </si>
  <si>
    <t>*Taken from EIA Electric Power Monthly Table 4.2</t>
  </si>
  <si>
    <t>UnitsByBus</t>
  </si>
  <si>
    <t>NumYears</t>
  </si>
  <si>
    <t>Demand in Bus (MW)</t>
  </si>
  <si>
    <t>Year</t>
  </si>
  <si>
    <t>Annual Demand Growth</t>
  </si>
  <si>
    <t>Annual NOx total output emission rate (lb/MWh)</t>
  </si>
  <si>
    <t>Annual SO2 total output emission rate (lb/MWh)</t>
  </si>
  <si>
    <t>Annual CO2 total output emission rate (lb/MWh)</t>
  </si>
  <si>
    <t>Annual CH4 total output emission rate (lb/MWh)</t>
  </si>
  <si>
    <t>Annual N2O total output emission rate (lb/MWh)</t>
  </si>
  <si>
    <t>Total</t>
  </si>
  <si>
    <t>Peak Hour? (Y/N)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</si>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</sst>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1" fillId="0" borderId="0" xfId="0" applyFont="1" applyAlignment="1">
      <alignment horizontal="center"/>
    </xf>
    <xf numFmtId="10" fontId="0" fillId="2" borderId="0" xfId="1" applyNumberFormat="1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2" fontId="0" fillId="0" borderId="0" xfId="0" applyNumberFormat="1" applyAlignment="1">
      <alignment horizontal="center"/>
    </xf>
    <xf numFmtId="10" fontId="0" fillId="2" borderId="0" xfId="1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tabSelected="1" topLeftCell="K46" zoomScale="90" zoomScaleNormal="90" workbookViewId="0">
      <selection activeCell="Y50" sqref="Y50:Y69"/>
    </sheetView>
  </sheetViews>
  <sheetFormatPr defaultRowHeight="14.5" x14ac:dyDescent="0.35"/>
  <cols>
    <col min="1" max="1" width="21" customWidth="1"/>
    <col min="5" max="5" width="13.36328125" customWidth="1"/>
    <col min="17" max="17" width="9.54296875" customWidth="1"/>
    <col min="18" max="18" width="10" customWidth="1"/>
    <col min="21" max="21" width="16.36328125" customWidth="1"/>
    <col min="22" max="23" width="16.26953125" customWidth="1"/>
    <col min="24" max="24" width="16.1796875" customWidth="1"/>
    <col min="25" max="25" width="16.26953125" customWidth="1"/>
  </cols>
  <sheetData>
    <row r="1" spans="1:6" x14ac:dyDescent="0.35">
      <c r="A1" s="4" t="s">
        <v>0</v>
      </c>
      <c r="B1" s="6">
        <v>3</v>
      </c>
    </row>
    <row r="2" spans="1:6" x14ac:dyDescent="0.35">
      <c r="A2" s="4" t="s">
        <v>1</v>
      </c>
      <c r="B2" s="6">
        <v>3</v>
      </c>
      <c r="D2" s="12" t="s">
        <v>16</v>
      </c>
      <c r="E2" s="12"/>
      <c r="F2" s="6">
        <v>4765</v>
      </c>
    </row>
    <row r="3" spans="1:6" x14ac:dyDescent="0.35">
      <c r="A3" s="4" t="s">
        <v>2</v>
      </c>
      <c r="B3" s="6">
        <v>20</v>
      </c>
      <c r="D3" s="12" t="s">
        <v>31</v>
      </c>
      <c r="E3" s="12"/>
      <c r="F3" s="10">
        <v>8.9999999999999993E-3</v>
      </c>
    </row>
    <row r="4" spans="1:6" x14ac:dyDescent="0.35">
      <c r="A4" s="4" t="s">
        <v>28</v>
      </c>
      <c r="B4" s="6">
        <v>26</v>
      </c>
      <c r="D4" s="12" t="s">
        <v>38</v>
      </c>
      <c r="E4" s="12"/>
      <c r="F4" s="17" t="s">
        <v>39</v>
      </c>
    </row>
    <row r="5" spans="1:6" x14ac:dyDescent="0.35">
      <c r="A5" s="4"/>
    </row>
    <row r="9" spans="1:6" x14ac:dyDescent="0.35">
      <c r="B9" s="12" t="s">
        <v>29</v>
      </c>
      <c r="C9" s="12"/>
      <c r="D9" s="12"/>
      <c r="E9" s="2"/>
    </row>
    <row r="10" spans="1:6" x14ac:dyDescent="0.35">
      <c r="A10" s="9" t="s">
        <v>30</v>
      </c>
      <c r="B10" s="2">
        <v>1</v>
      </c>
      <c r="C10" s="2">
        <v>2</v>
      </c>
      <c r="D10" s="2">
        <v>3</v>
      </c>
      <c r="E10" s="2" t="s">
        <v>37</v>
      </c>
    </row>
    <row r="11" spans="1:6" x14ac:dyDescent="0.35">
      <c r="A11" s="4">
        <v>2020</v>
      </c>
      <c r="B11" s="7">
        <f>0.15*E11</f>
        <v>714.75</v>
      </c>
      <c r="C11" s="7">
        <f>0.5*E11</f>
        <v>2382.5</v>
      </c>
      <c r="D11" s="7">
        <f>0.35*E11</f>
        <v>1667.75</v>
      </c>
      <c r="E11" s="2">
        <f>F2</f>
        <v>4765</v>
      </c>
    </row>
    <row r="12" spans="1:6" x14ac:dyDescent="0.35">
      <c r="A12" s="4">
        <v>2021</v>
      </c>
      <c r="B12" s="7">
        <f t="shared" ref="B12:B36" si="0">0.15*E12</f>
        <v>721.18274999999983</v>
      </c>
      <c r="C12" s="7">
        <f t="shared" ref="C12:C36" si="1">0.5*E12</f>
        <v>2403.9424999999997</v>
      </c>
      <c r="D12" s="7">
        <f t="shared" ref="D12:D36" si="2">0.35*E12</f>
        <v>1682.7597499999997</v>
      </c>
      <c r="E12" s="16">
        <f>E11*(1+$F$3)</f>
        <v>4807.8849999999993</v>
      </c>
    </row>
    <row r="13" spans="1:6" x14ac:dyDescent="0.35">
      <c r="A13" s="4">
        <v>2022</v>
      </c>
      <c r="B13" s="7">
        <f t="shared" si="0"/>
        <v>727.67339474999983</v>
      </c>
      <c r="C13" s="7">
        <f t="shared" si="1"/>
        <v>2425.5779824999995</v>
      </c>
      <c r="D13" s="7">
        <f t="shared" si="2"/>
        <v>1697.9045877499996</v>
      </c>
      <c r="E13" s="16">
        <f>E12*(1+$F$3)</f>
        <v>4851.155964999999</v>
      </c>
    </row>
    <row r="14" spans="1:6" x14ac:dyDescent="0.35">
      <c r="A14" s="4">
        <v>2023</v>
      </c>
      <c r="B14" s="7">
        <f t="shared" si="0"/>
        <v>734.22245530274972</v>
      </c>
      <c r="C14" s="7">
        <f t="shared" si="1"/>
        <v>2447.4081843424992</v>
      </c>
      <c r="D14" s="7">
        <f t="shared" si="2"/>
        <v>1713.1857290397493</v>
      </c>
      <c r="E14" s="16">
        <f>E13*(1+$F$3)</f>
        <v>4894.8163686849985</v>
      </c>
    </row>
    <row r="15" spans="1:6" x14ac:dyDescent="0.35">
      <c r="A15" s="4">
        <v>2024</v>
      </c>
      <c r="B15" s="7">
        <f t="shared" si="0"/>
        <v>740.83045740047453</v>
      </c>
      <c r="C15" s="7">
        <f t="shared" si="1"/>
        <v>2469.4348580015817</v>
      </c>
      <c r="D15" s="7">
        <f t="shared" si="2"/>
        <v>1728.604400601107</v>
      </c>
      <c r="E15" s="16">
        <f>E14*(1+$F$3)</f>
        <v>4938.8697160031634</v>
      </c>
    </row>
    <row r="16" spans="1:6" x14ac:dyDescent="0.35">
      <c r="A16" s="4">
        <v>2025</v>
      </c>
      <c r="B16" s="7">
        <f t="shared" si="0"/>
        <v>747.49793151707877</v>
      </c>
      <c r="C16" s="7">
        <f t="shared" si="1"/>
        <v>2491.6597717235959</v>
      </c>
      <c r="D16" s="7">
        <f t="shared" si="2"/>
        <v>1744.1618402065171</v>
      </c>
      <c r="E16" s="16">
        <f>E15*(1+$F$3)</f>
        <v>4983.3195434471918</v>
      </c>
    </row>
    <row r="17" spans="1:5" x14ac:dyDescent="0.35">
      <c r="A17" s="4">
        <v>2026</v>
      </c>
      <c r="B17" s="7">
        <f t="shared" si="0"/>
        <v>754.22541290073241</v>
      </c>
      <c r="C17" s="7">
        <f t="shared" si="1"/>
        <v>2514.0847096691082</v>
      </c>
      <c r="D17" s="7">
        <f t="shared" si="2"/>
        <v>1759.8592967683755</v>
      </c>
      <c r="E17" s="16">
        <f>E16*(1+$F$3)</f>
        <v>5028.1694193382164</v>
      </c>
    </row>
    <row r="18" spans="1:5" x14ac:dyDescent="0.35">
      <c r="A18" s="4">
        <v>2027</v>
      </c>
      <c r="B18" s="7">
        <f t="shared" si="0"/>
        <v>761.01344161683892</v>
      </c>
      <c r="C18" s="7">
        <f t="shared" si="1"/>
        <v>2536.7114720561299</v>
      </c>
      <c r="D18" s="7">
        <f t="shared" si="2"/>
        <v>1775.6980304392907</v>
      </c>
      <c r="E18" s="16">
        <f>E17*(1+$F$3)</f>
        <v>5073.4229441122598</v>
      </c>
    </row>
    <row r="19" spans="1:5" x14ac:dyDescent="0.35">
      <c r="A19" s="4">
        <v>2028</v>
      </c>
      <c r="B19" s="7">
        <f t="shared" si="0"/>
        <v>767.86256259139043</v>
      </c>
      <c r="C19" s="7">
        <f t="shared" si="1"/>
        <v>2559.5418753046347</v>
      </c>
      <c r="D19" s="7">
        <f t="shared" si="2"/>
        <v>1791.6793127132441</v>
      </c>
      <c r="E19" s="16">
        <f>E18*(1+$F$3)</f>
        <v>5119.0837506092694</v>
      </c>
    </row>
    <row r="20" spans="1:5" x14ac:dyDescent="0.35">
      <c r="A20" s="4">
        <v>2029</v>
      </c>
      <c r="B20" s="7">
        <f t="shared" si="0"/>
        <v>774.77332565471283</v>
      </c>
      <c r="C20" s="7">
        <f t="shared" si="1"/>
        <v>2582.5777521823761</v>
      </c>
      <c r="D20" s="7">
        <f t="shared" si="2"/>
        <v>1807.8044265276631</v>
      </c>
      <c r="E20" s="16">
        <f>E19*(1+$F$3)</f>
        <v>5165.1555043647522</v>
      </c>
    </row>
    <row r="21" spans="1:5" x14ac:dyDescent="0.35">
      <c r="A21" s="4">
        <v>2030</v>
      </c>
      <c r="B21" s="7">
        <f t="shared" si="0"/>
        <v>781.74628558560516</v>
      </c>
      <c r="C21" s="7">
        <f t="shared" si="1"/>
        <v>2605.8209519520174</v>
      </c>
      <c r="D21" s="7">
        <f t="shared" si="2"/>
        <v>1824.074666366412</v>
      </c>
      <c r="E21" s="16">
        <f>E20*(1+$F$3)</f>
        <v>5211.6419039040347</v>
      </c>
    </row>
    <row r="22" spans="1:5" x14ac:dyDescent="0.35">
      <c r="A22" s="4">
        <v>2031</v>
      </c>
      <c r="B22" s="7">
        <f t="shared" si="0"/>
        <v>788.7820021558756</v>
      </c>
      <c r="C22" s="7">
        <f t="shared" si="1"/>
        <v>2629.2733405195854</v>
      </c>
      <c r="D22" s="7">
        <f t="shared" si="2"/>
        <v>1840.4913383637097</v>
      </c>
      <c r="E22" s="16">
        <f>E21*(1+$F$3)</f>
        <v>5258.5466810391708</v>
      </c>
    </row>
    <row r="23" spans="1:5" x14ac:dyDescent="0.35">
      <c r="A23" s="4">
        <v>2032</v>
      </c>
      <c r="B23" s="7">
        <f t="shared" si="0"/>
        <v>795.88104017527849</v>
      </c>
      <c r="C23" s="7">
        <f t="shared" si="1"/>
        <v>2652.9368005842616</v>
      </c>
      <c r="D23" s="7">
        <f t="shared" si="2"/>
        <v>1857.0557604089829</v>
      </c>
      <c r="E23" s="16">
        <f>E22*(1+$F$3)</f>
        <v>5305.8736011685232</v>
      </c>
    </row>
    <row r="24" spans="1:5" x14ac:dyDescent="0.35">
      <c r="A24" s="4">
        <v>2033</v>
      </c>
      <c r="B24" s="7">
        <f t="shared" si="0"/>
        <v>803.04396953685591</v>
      </c>
      <c r="C24" s="7">
        <f t="shared" si="1"/>
        <v>2676.8132317895197</v>
      </c>
      <c r="D24" s="7">
        <f t="shared" si="2"/>
        <v>1873.7692622526636</v>
      </c>
      <c r="E24" s="16">
        <f>E23*(1+$F$3)</f>
        <v>5353.6264635790394</v>
      </c>
    </row>
    <row r="25" spans="1:5" x14ac:dyDescent="0.35">
      <c r="A25" s="4">
        <v>2034</v>
      </c>
      <c r="B25" s="7">
        <f t="shared" si="0"/>
        <v>810.2713652626876</v>
      </c>
      <c r="C25" s="7">
        <f t="shared" si="1"/>
        <v>2700.9045508756253</v>
      </c>
      <c r="D25" s="7">
        <f t="shared" si="2"/>
        <v>1890.6331856129375</v>
      </c>
      <c r="E25" s="16">
        <f>E24*(1+$F$3)</f>
        <v>5401.8091017512506</v>
      </c>
    </row>
    <row r="26" spans="1:5" x14ac:dyDescent="0.35">
      <c r="A26" s="4">
        <v>2035</v>
      </c>
      <c r="B26" s="7">
        <f t="shared" si="0"/>
        <v>817.56380755005171</v>
      </c>
      <c r="C26" s="7">
        <f t="shared" si="1"/>
        <v>2725.2126918335057</v>
      </c>
      <c r="D26" s="7">
        <f t="shared" si="2"/>
        <v>1907.6488842834538</v>
      </c>
      <c r="E26" s="16">
        <f>E25*(1+$F$3)</f>
        <v>5450.4253836670114</v>
      </c>
    </row>
    <row r="27" spans="1:5" x14ac:dyDescent="0.35">
      <c r="A27" s="4">
        <v>2036</v>
      </c>
      <c r="B27" s="7">
        <f t="shared" si="0"/>
        <v>824.92188181800202</v>
      </c>
      <c r="C27" s="7">
        <f t="shared" si="1"/>
        <v>2749.7396060600067</v>
      </c>
      <c r="D27" s="7">
        <f t="shared" si="2"/>
        <v>1924.8177242420045</v>
      </c>
      <c r="E27" s="16">
        <f>E26*(1+$F$3)</f>
        <v>5499.4792121200135</v>
      </c>
    </row>
    <row r="28" spans="1:5" x14ac:dyDescent="0.35">
      <c r="A28" s="4">
        <v>2037</v>
      </c>
      <c r="B28" s="7">
        <f t="shared" si="0"/>
        <v>832.34617875436402</v>
      </c>
      <c r="C28" s="7">
        <f t="shared" si="1"/>
        <v>2774.4872625145467</v>
      </c>
      <c r="D28" s="7">
        <f t="shared" si="2"/>
        <v>1942.1410837601825</v>
      </c>
      <c r="E28" s="16">
        <f>E27*(1+$F$3)</f>
        <v>5548.9745250290935</v>
      </c>
    </row>
    <row r="29" spans="1:5" x14ac:dyDescent="0.35">
      <c r="A29" s="4">
        <v>2038</v>
      </c>
      <c r="B29" s="7">
        <f t="shared" si="0"/>
        <v>839.83729436315321</v>
      </c>
      <c r="C29" s="7">
        <f t="shared" si="1"/>
        <v>2799.4576478771774</v>
      </c>
      <c r="D29" s="7">
        <f t="shared" si="2"/>
        <v>1959.6203535140239</v>
      </c>
      <c r="E29" s="16">
        <f>E28*(1+$F$3)</f>
        <v>5598.9152957543547</v>
      </c>
    </row>
    <row r="30" spans="1:5" x14ac:dyDescent="0.35">
      <c r="A30" s="4">
        <v>2039</v>
      </c>
      <c r="B30" s="7">
        <f t="shared" si="0"/>
        <v>847.39583001242147</v>
      </c>
      <c r="C30" s="7">
        <f t="shared" si="1"/>
        <v>2824.6527667080718</v>
      </c>
      <c r="D30" s="7">
        <f t="shared" si="2"/>
        <v>1977.2569366956502</v>
      </c>
      <c r="E30" s="16">
        <f>E29*(1+$F$3)</f>
        <v>5649.3055334161436</v>
      </c>
    </row>
    <row r="31" spans="1:5" x14ac:dyDescent="0.35">
      <c r="A31" s="4">
        <v>2040</v>
      </c>
      <c r="B31" s="7">
        <f t="shared" si="0"/>
        <v>855.02239248253318</v>
      </c>
      <c r="C31" s="7">
        <f t="shared" si="1"/>
        <v>2850.0746416084439</v>
      </c>
      <c r="D31" s="7">
        <f t="shared" si="2"/>
        <v>1995.0522491259105</v>
      </c>
      <c r="E31" s="16">
        <f>E30*(1+$F$3)</f>
        <v>5700.1492832168879</v>
      </c>
    </row>
    <row r="32" spans="1:5" x14ac:dyDescent="0.35">
      <c r="A32" s="4">
        <v>2041</v>
      </c>
      <c r="B32" s="7">
        <f t="shared" si="0"/>
        <v>862.71759401487577</v>
      </c>
      <c r="C32" s="7">
        <f t="shared" si="1"/>
        <v>2875.7253133829195</v>
      </c>
      <c r="D32" s="7">
        <f t="shared" si="2"/>
        <v>2013.0077193680436</v>
      </c>
      <c r="E32" s="16">
        <f>E31*(1+$F$3)</f>
        <v>5751.4506267658389</v>
      </c>
    </row>
    <row r="33" spans="1:26" x14ac:dyDescent="0.35">
      <c r="A33" s="4">
        <v>2042</v>
      </c>
      <c r="B33" s="7">
        <f t="shared" si="0"/>
        <v>870.48205236100966</v>
      </c>
      <c r="C33" s="7">
        <f t="shared" si="1"/>
        <v>2901.6068412033655</v>
      </c>
      <c r="D33" s="7">
        <f t="shared" si="2"/>
        <v>2031.1247888423557</v>
      </c>
      <c r="E33" s="16">
        <f>E32*(1+$F$3)</f>
        <v>5803.2136824067311</v>
      </c>
    </row>
    <row r="34" spans="1:26" x14ac:dyDescent="0.35">
      <c r="A34" s="4">
        <v>2043</v>
      </c>
      <c r="B34" s="7">
        <f t="shared" si="0"/>
        <v>878.31639083225866</v>
      </c>
      <c r="C34" s="7">
        <f t="shared" si="1"/>
        <v>2927.7213027741955</v>
      </c>
      <c r="D34" s="7">
        <f t="shared" si="2"/>
        <v>2049.4049119419369</v>
      </c>
      <c r="E34" s="16">
        <f>E33*(1+$F$3)</f>
        <v>5855.4426055483909</v>
      </c>
    </row>
    <row r="35" spans="1:26" x14ac:dyDescent="0.35">
      <c r="A35" s="4">
        <v>2044</v>
      </c>
      <c r="B35" s="7">
        <f t="shared" si="0"/>
        <v>886.22123834974877</v>
      </c>
      <c r="C35" s="7">
        <f t="shared" si="1"/>
        <v>2954.0707944991627</v>
      </c>
      <c r="D35" s="7">
        <f t="shared" si="2"/>
        <v>2067.8495561494137</v>
      </c>
      <c r="E35" s="16">
        <f>E34*(1+$F$3)</f>
        <v>5908.1415889983255</v>
      </c>
    </row>
    <row r="36" spans="1:26" x14ac:dyDescent="0.35">
      <c r="A36" s="4">
        <v>2045</v>
      </c>
      <c r="B36" s="7">
        <f t="shared" si="0"/>
        <v>894.19722949489642</v>
      </c>
      <c r="C36" s="7">
        <f t="shared" si="1"/>
        <v>2980.6574316496549</v>
      </c>
      <c r="D36" s="7">
        <f t="shared" si="2"/>
        <v>2086.4602021547585</v>
      </c>
      <c r="E36" s="16">
        <f>E35*(1+$F$3)</f>
        <v>5961.3148632993098</v>
      </c>
    </row>
    <row r="39" spans="1:26" x14ac:dyDescent="0.35">
      <c r="A39" s="4" t="s">
        <v>3</v>
      </c>
      <c r="F39" s="4" t="s">
        <v>9</v>
      </c>
      <c r="K39" s="4" t="s">
        <v>11</v>
      </c>
      <c r="N39" s="4" t="s">
        <v>12</v>
      </c>
      <c r="Q39" s="4" t="s">
        <v>23</v>
      </c>
    </row>
    <row r="40" spans="1:26" x14ac:dyDescent="0.35">
      <c r="B40" s="13" t="s">
        <v>8</v>
      </c>
      <c r="C40" s="13"/>
      <c r="D40" s="13"/>
      <c r="E40" s="2"/>
      <c r="G40" s="13" t="s">
        <v>8</v>
      </c>
      <c r="H40" s="13"/>
      <c r="I40" s="13"/>
      <c r="J40" s="2"/>
      <c r="K40" s="4"/>
      <c r="N40" s="4"/>
    </row>
    <row r="41" spans="1:26" x14ac:dyDescent="0.35">
      <c r="A41" s="2" t="s">
        <v>4</v>
      </c>
      <c r="B41" s="2">
        <v>1</v>
      </c>
      <c r="C41" s="2">
        <v>2</v>
      </c>
      <c r="D41" s="2">
        <v>3</v>
      </c>
      <c r="E41" s="2"/>
      <c r="F41" t="s">
        <v>4</v>
      </c>
      <c r="G41" s="2">
        <v>1</v>
      </c>
      <c r="H41" s="2">
        <v>2</v>
      </c>
      <c r="I41" s="2">
        <v>3</v>
      </c>
      <c r="J41" s="2"/>
      <c r="K41" t="s">
        <v>4</v>
      </c>
      <c r="N41" t="s">
        <v>4</v>
      </c>
      <c r="Q41" t="s">
        <v>17</v>
      </c>
    </row>
    <row r="42" spans="1:26" x14ac:dyDescent="0.35">
      <c r="A42" s="5" t="s">
        <v>5</v>
      </c>
      <c r="B42" s="6">
        <v>0</v>
      </c>
      <c r="C42" s="6">
        <v>0</v>
      </c>
      <c r="D42" s="6">
        <v>1</v>
      </c>
      <c r="F42" s="1" t="s">
        <v>5</v>
      </c>
      <c r="G42" s="6">
        <v>1</v>
      </c>
      <c r="H42" s="6">
        <v>0</v>
      </c>
      <c r="I42" s="6">
        <v>0</v>
      </c>
      <c r="K42" s="1" t="s">
        <v>5</v>
      </c>
      <c r="L42" s="6">
        <v>0.1</v>
      </c>
      <c r="N42" s="1" t="s">
        <v>5</v>
      </c>
      <c r="O42" s="6">
        <v>1100</v>
      </c>
      <c r="Q42" t="s">
        <v>22</v>
      </c>
      <c r="R42" s="6">
        <v>3.06</v>
      </c>
    </row>
    <row r="43" spans="1:26" x14ac:dyDescent="0.35">
      <c r="A43" s="2" t="s">
        <v>6</v>
      </c>
      <c r="B43" s="6">
        <v>1</v>
      </c>
      <c r="C43" s="6">
        <v>0</v>
      </c>
      <c r="D43" s="6">
        <v>0</v>
      </c>
      <c r="F43" t="s">
        <v>6</v>
      </c>
      <c r="G43" s="6">
        <v>0</v>
      </c>
      <c r="H43" s="6">
        <v>1</v>
      </c>
      <c r="I43" s="6">
        <v>0</v>
      </c>
      <c r="K43" t="s">
        <v>6</v>
      </c>
      <c r="L43" s="6">
        <v>0.1</v>
      </c>
      <c r="N43" t="s">
        <v>6</v>
      </c>
      <c r="O43" s="6">
        <v>2000</v>
      </c>
      <c r="Q43" t="s">
        <v>24</v>
      </c>
      <c r="R43" s="6">
        <v>2.16</v>
      </c>
    </row>
    <row r="44" spans="1:26" x14ac:dyDescent="0.35">
      <c r="A44" s="2" t="s">
        <v>7</v>
      </c>
      <c r="B44" s="6">
        <v>0</v>
      </c>
      <c r="C44" s="6">
        <v>1</v>
      </c>
      <c r="D44" s="6">
        <v>0</v>
      </c>
      <c r="F44" t="s">
        <v>7</v>
      </c>
      <c r="G44" s="6">
        <v>0</v>
      </c>
      <c r="H44" s="6">
        <v>0</v>
      </c>
      <c r="I44" s="6">
        <v>1</v>
      </c>
      <c r="K44" t="s">
        <v>7</v>
      </c>
      <c r="L44" s="6">
        <v>0.1</v>
      </c>
      <c r="N44" t="s">
        <v>7</v>
      </c>
      <c r="O44" s="6">
        <v>1000</v>
      </c>
      <c r="Q44" t="s">
        <v>25</v>
      </c>
      <c r="R44" s="6">
        <v>12.56</v>
      </c>
      <c r="S44" t="s">
        <v>26</v>
      </c>
    </row>
    <row r="47" spans="1:26" ht="14.5" customHeight="1" x14ac:dyDescent="0.35">
      <c r="A47" s="4" t="s">
        <v>27</v>
      </c>
      <c r="F47" s="4" t="s">
        <v>13</v>
      </c>
      <c r="G47" s="4"/>
      <c r="I47" s="4" t="s">
        <v>15</v>
      </c>
      <c r="J47" s="4"/>
      <c r="L47" s="4" t="s">
        <v>14</v>
      </c>
      <c r="P47" s="4" t="s">
        <v>17</v>
      </c>
      <c r="Q47" s="4" t="s">
        <v>19</v>
      </c>
      <c r="R47" s="4" t="s">
        <v>20</v>
      </c>
      <c r="U47" s="15" t="s">
        <v>32</v>
      </c>
      <c r="V47" s="15" t="s">
        <v>33</v>
      </c>
      <c r="W47" s="15" t="s">
        <v>34</v>
      </c>
      <c r="X47" s="15" t="s">
        <v>35</v>
      </c>
      <c r="Y47" s="15" t="s">
        <v>36</v>
      </c>
      <c r="Z47" s="14"/>
    </row>
    <row r="48" spans="1:26" x14ac:dyDescent="0.35">
      <c r="B48" s="13" t="s">
        <v>8</v>
      </c>
      <c r="C48" s="13"/>
      <c r="D48" s="13"/>
      <c r="Q48" t="s">
        <v>18</v>
      </c>
      <c r="R48" t="s">
        <v>21</v>
      </c>
      <c r="U48" s="15"/>
      <c r="V48" s="15"/>
      <c r="W48" s="15"/>
      <c r="X48" s="15"/>
      <c r="Y48" s="15"/>
      <c r="Z48" s="14"/>
    </row>
    <row r="49" spans="1:26" x14ac:dyDescent="0.35">
      <c r="A49" s="2" t="s">
        <v>10</v>
      </c>
      <c r="B49" s="2">
        <v>1</v>
      </c>
      <c r="C49" s="2">
        <v>2</v>
      </c>
      <c r="D49" s="2">
        <v>3</v>
      </c>
      <c r="F49" s="2" t="s">
        <v>10</v>
      </c>
      <c r="I49" s="2" t="s">
        <v>10</v>
      </c>
      <c r="L49" s="2" t="s">
        <v>10</v>
      </c>
      <c r="O49" s="3" t="s">
        <v>10</v>
      </c>
      <c r="T49" t="s">
        <v>10</v>
      </c>
      <c r="U49" s="15"/>
      <c r="V49" s="15"/>
      <c r="W49" s="15"/>
      <c r="X49" s="15"/>
      <c r="Y49" s="15"/>
      <c r="Z49" s="14"/>
    </row>
    <row r="50" spans="1:26" x14ac:dyDescent="0.35">
      <c r="A50" s="2">
        <v>1</v>
      </c>
      <c r="B50" s="6">
        <v>1</v>
      </c>
      <c r="C50" s="6">
        <v>0</v>
      </c>
      <c r="D50" s="6">
        <v>0</v>
      </c>
      <c r="F50" s="2">
        <v>1</v>
      </c>
      <c r="G50" s="6">
        <v>519.20000000000005</v>
      </c>
      <c r="I50" s="2">
        <v>1</v>
      </c>
      <c r="J50" s="6">
        <v>78</v>
      </c>
      <c r="L50" s="2">
        <v>1</v>
      </c>
      <c r="M50" s="8">
        <f>Q50*R50*1000/1000000</f>
        <v>39.666780000000003</v>
      </c>
      <c r="O50" s="3">
        <v>1</v>
      </c>
      <c r="P50" t="s">
        <v>22</v>
      </c>
      <c r="Q50" s="6">
        <v>12963</v>
      </c>
      <c r="R50" s="6">
        <f>IF(EXACT(P50,$Q$42),$R$42,IF(EXACT(P50,$Q$43),$R$43,IF(EXACT(P50,$Q$44),$R$44,0)))</f>
        <v>3.06</v>
      </c>
      <c r="T50" s="11">
        <v>1</v>
      </c>
      <c r="U50" s="6">
        <v>1.4370000000000001</v>
      </c>
      <c r="V50" s="6">
        <v>8.0000000000000002E-3</v>
      </c>
      <c r="W50" s="6">
        <v>1540.787</v>
      </c>
      <c r="X50" s="6">
        <v>2.4E-2</v>
      </c>
      <c r="Y50" s="6">
        <v>2E-3</v>
      </c>
    </row>
    <row r="51" spans="1:26" x14ac:dyDescent="0.35">
      <c r="A51" s="2">
        <v>2</v>
      </c>
      <c r="B51" s="6">
        <v>1</v>
      </c>
      <c r="C51" s="6">
        <v>0</v>
      </c>
      <c r="D51" s="6">
        <v>0</v>
      </c>
      <c r="F51" s="2">
        <v>2</v>
      </c>
      <c r="G51" s="6">
        <v>665.6</v>
      </c>
      <c r="I51" s="2">
        <v>2</v>
      </c>
      <c r="J51" s="6">
        <v>100</v>
      </c>
      <c r="L51" s="2">
        <v>2</v>
      </c>
      <c r="M51" s="8">
        <f t="shared" ref="M51:M69" si="3">Q51*R51*1000/1000000</f>
        <v>23.617080000000001</v>
      </c>
      <c r="O51" s="3">
        <v>2</v>
      </c>
      <c r="P51" t="s">
        <v>22</v>
      </c>
      <c r="Q51" s="6">
        <v>7718</v>
      </c>
      <c r="R51" s="6">
        <f t="shared" ref="R51:R69" si="4">IF(EXACT(P51,$Q$42),$R$42,IF(EXACT(P51,$Q$43),$R$43,IF(EXACT(P51,$Q$44),$R$44,0)))</f>
        <v>3.06</v>
      </c>
      <c r="T51" s="11">
        <v>2</v>
      </c>
      <c r="U51" s="6">
        <v>4.9000000000000002E-2</v>
      </c>
      <c r="V51" s="6">
        <v>2E-3</v>
      </c>
      <c r="W51" s="6">
        <v>917.32500000000005</v>
      </c>
      <c r="X51" s="6">
        <v>1.6E-2</v>
      </c>
      <c r="Y51" s="6">
        <v>2E-3</v>
      </c>
    </row>
    <row r="52" spans="1:26" x14ac:dyDescent="0.35">
      <c r="A52" s="2">
        <v>3</v>
      </c>
      <c r="B52" s="6">
        <v>1</v>
      </c>
      <c r="C52" s="6">
        <v>0</v>
      </c>
      <c r="D52" s="6">
        <v>0</v>
      </c>
      <c r="F52" s="2">
        <v>3</v>
      </c>
      <c r="G52" s="6">
        <v>46.5</v>
      </c>
      <c r="I52" s="2">
        <v>3</v>
      </c>
      <c r="J52" s="6">
        <v>7</v>
      </c>
      <c r="L52" s="2">
        <v>3</v>
      </c>
      <c r="M52" s="8">
        <f t="shared" si="3"/>
        <v>28.115279999999998</v>
      </c>
      <c r="O52" s="3">
        <v>3</v>
      </c>
      <c r="P52" t="s">
        <v>22</v>
      </c>
      <c r="Q52" s="6">
        <v>9188</v>
      </c>
      <c r="R52" s="6">
        <f t="shared" si="4"/>
        <v>3.06</v>
      </c>
      <c r="T52" s="11">
        <v>3</v>
      </c>
      <c r="U52" s="6">
        <v>24.811</v>
      </c>
      <c r="V52" s="6">
        <v>2.9000000000000001E-2</v>
      </c>
      <c r="W52" s="6">
        <v>1073.9280000000001</v>
      </c>
      <c r="X52" s="6">
        <v>0.02</v>
      </c>
      <c r="Y52" s="6">
        <v>2E-3</v>
      </c>
    </row>
    <row r="53" spans="1:26" x14ac:dyDescent="0.35">
      <c r="A53" s="2">
        <v>4</v>
      </c>
      <c r="B53" s="6">
        <v>1</v>
      </c>
      <c r="C53" s="6">
        <v>0</v>
      </c>
      <c r="D53" s="6">
        <v>0</v>
      </c>
      <c r="F53" s="2">
        <v>4</v>
      </c>
      <c r="G53" s="6">
        <v>212</v>
      </c>
      <c r="I53" s="2">
        <v>4</v>
      </c>
      <c r="J53" s="6">
        <v>32</v>
      </c>
      <c r="L53" s="2">
        <v>4</v>
      </c>
      <c r="M53" s="8">
        <f t="shared" si="3"/>
        <v>21.77496</v>
      </c>
      <c r="O53" s="3">
        <v>4</v>
      </c>
      <c r="P53" t="s">
        <v>22</v>
      </c>
      <c r="Q53" s="6">
        <v>7116</v>
      </c>
      <c r="R53" s="6">
        <f t="shared" si="4"/>
        <v>3.06</v>
      </c>
      <c r="T53" s="11">
        <v>4</v>
      </c>
      <c r="U53" s="6">
        <v>1.056</v>
      </c>
      <c r="V53" s="6">
        <v>4.0000000000000001E-3</v>
      </c>
      <c r="W53" s="6">
        <v>845.83</v>
      </c>
      <c r="X53" s="6">
        <v>2.5999999999999999E-2</v>
      </c>
      <c r="Y53" s="6">
        <v>3.0000000000000001E-3</v>
      </c>
    </row>
    <row r="54" spans="1:26" x14ac:dyDescent="0.35">
      <c r="A54" s="3">
        <v>5</v>
      </c>
      <c r="B54" s="6">
        <v>1</v>
      </c>
      <c r="C54" s="6">
        <v>0</v>
      </c>
      <c r="D54" s="6">
        <v>0</v>
      </c>
      <c r="F54" s="3">
        <v>5</v>
      </c>
      <c r="G54" s="6">
        <v>464</v>
      </c>
      <c r="I54" s="3">
        <v>5</v>
      </c>
      <c r="J54" s="6">
        <v>70</v>
      </c>
      <c r="L54" s="3">
        <v>5</v>
      </c>
      <c r="M54" s="8">
        <f t="shared" si="3"/>
        <v>23.94144</v>
      </c>
      <c r="O54" s="3">
        <v>5</v>
      </c>
      <c r="P54" t="s">
        <v>22</v>
      </c>
      <c r="Q54" s="6">
        <v>7824</v>
      </c>
      <c r="R54" s="6">
        <f t="shared" si="4"/>
        <v>3.06</v>
      </c>
      <c r="T54" s="11">
        <v>5</v>
      </c>
      <c r="U54" s="6">
        <v>0.11799999999999999</v>
      </c>
      <c r="V54" s="6">
        <v>5.0000000000000001E-3</v>
      </c>
      <c r="W54" s="6">
        <v>930.02099999999996</v>
      </c>
      <c r="X54" s="6">
        <v>1.6E-2</v>
      </c>
      <c r="Y54" s="6">
        <v>2E-3</v>
      </c>
    </row>
    <row r="55" spans="1:26" x14ac:dyDescent="0.35">
      <c r="A55" s="3">
        <v>6</v>
      </c>
      <c r="B55" s="6">
        <v>1</v>
      </c>
      <c r="C55" s="6">
        <v>0</v>
      </c>
      <c r="D55" s="6">
        <v>0</v>
      </c>
      <c r="F55" s="3">
        <v>6</v>
      </c>
      <c r="G55" s="6">
        <v>101.5</v>
      </c>
      <c r="I55" s="3">
        <v>6</v>
      </c>
      <c r="J55" s="6">
        <v>15</v>
      </c>
      <c r="L55" s="3">
        <v>6</v>
      </c>
      <c r="M55" s="8">
        <f t="shared" si="3"/>
        <v>38.22552000000001</v>
      </c>
      <c r="O55" s="3">
        <v>6</v>
      </c>
      <c r="P55" t="s">
        <v>22</v>
      </c>
      <c r="Q55" s="6">
        <v>12492</v>
      </c>
      <c r="R55" s="6">
        <f t="shared" si="4"/>
        <v>3.06</v>
      </c>
      <c r="T55" s="11">
        <v>6</v>
      </c>
      <c r="U55" s="6">
        <v>1.1240000000000001</v>
      </c>
      <c r="V55" s="6">
        <v>0</v>
      </c>
      <c r="W55" s="6">
        <v>1460.1579999999999</v>
      </c>
      <c r="X55" s="6">
        <v>2.8000000000000001E-2</v>
      </c>
      <c r="Y55" s="6">
        <v>3.0000000000000001E-3</v>
      </c>
    </row>
    <row r="56" spans="1:26" x14ac:dyDescent="0.35">
      <c r="A56" s="3">
        <v>7</v>
      </c>
      <c r="B56" s="6">
        <v>1</v>
      </c>
      <c r="C56" s="6">
        <v>0</v>
      </c>
      <c r="D56" s="6">
        <v>0</v>
      </c>
      <c r="F56" s="3">
        <v>7</v>
      </c>
      <c r="G56" s="6">
        <v>84.6</v>
      </c>
      <c r="I56" s="3">
        <v>7</v>
      </c>
      <c r="J56" s="6">
        <v>13</v>
      </c>
      <c r="L56" s="3">
        <v>7</v>
      </c>
      <c r="M56" s="8">
        <f t="shared" si="3"/>
        <v>1.6982999999999999</v>
      </c>
      <c r="O56" s="3">
        <v>7</v>
      </c>
      <c r="P56" t="s">
        <v>22</v>
      </c>
      <c r="Q56" s="6">
        <v>555</v>
      </c>
      <c r="R56" s="6">
        <f t="shared" si="4"/>
        <v>3.06</v>
      </c>
      <c r="T56" s="11">
        <v>7</v>
      </c>
      <c r="U56" s="6">
        <v>8.0000000000000002E-3</v>
      </c>
      <c r="V56" s="6">
        <v>0</v>
      </c>
      <c r="W56" s="6">
        <v>65.930999999999997</v>
      </c>
      <c r="X56" s="6">
        <v>2.5999999999999999E-2</v>
      </c>
      <c r="Y56" s="6">
        <v>3.0000000000000001E-3</v>
      </c>
    </row>
    <row r="57" spans="1:26" x14ac:dyDescent="0.35">
      <c r="A57" s="3">
        <v>8</v>
      </c>
      <c r="B57" s="6">
        <v>1</v>
      </c>
      <c r="C57" s="6">
        <v>0</v>
      </c>
      <c r="D57" s="6">
        <v>0</v>
      </c>
      <c r="F57" s="3">
        <v>8</v>
      </c>
      <c r="G57" s="6">
        <v>88</v>
      </c>
      <c r="I57" s="3">
        <v>8</v>
      </c>
      <c r="J57" s="6">
        <v>13</v>
      </c>
      <c r="L57" s="3">
        <v>8</v>
      </c>
      <c r="M57" s="8">
        <f t="shared" si="3"/>
        <v>36.677160000000001</v>
      </c>
      <c r="O57" s="3">
        <v>8</v>
      </c>
      <c r="P57" t="s">
        <v>22</v>
      </c>
      <c r="Q57" s="6">
        <v>11986</v>
      </c>
      <c r="R57" s="6">
        <f t="shared" si="4"/>
        <v>3.06</v>
      </c>
      <c r="T57" s="11">
        <v>8</v>
      </c>
      <c r="U57" s="6">
        <v>1.3009999999999999</v>
      </c>
      <c r="V57" s="6">
        <v>8.0000000000000002E-3</v>
      </c>
      <c r="W57" s="6">
        <v>1424.5930000000001</v>
      </c>
      <c r="X57" s="6">
        <v>2.7E-2</v>
      </c>
      <c r="Y57" s="6">
        <v>3.0000000000000001E-3</v>
      </c>
    </row>
    <row r="58" spans="1:26" x14ac:dyDescent="0.35">
      <c r="A58" s="3">
        <v>9</v>
      </c>
      <c r="B58" s="6">
        <v>0</v>
      </c>
      <c r="C58" s="6">
        <v>1</v>
      </c>
      <c r="D58" s="6">
        <v>0</v>
      </c>
      <c r="F58" s="3">
        <v>9</v>
      </c>
      <c r="G58" s="6">
        <v>650</v>
      </c>
      <c r="I58" s="3">
        <v>9</v>
      </c>
      <c r="J58" s="6">
        <v>98</v>
      </c>
      <c r="L58" s="3">
        <v>9</v>
      </c>
      <c r="M58" s="8">
        <f t="shared" si="3"/>
        <v>23.494679999999999</v>
      </c>
      <c r="O58" s="3">
        <v>9</v>
      </c>
      <c r="P58" t="s">
        <v>22</v>
      </c>
      <c r="Q58" s="6">
        <v>7678</v>
      </c>
      <c r="R58" s="6">
        <f t="shared" si="4"/>
        <v>3.06</v>
      </c>
      <c r="T58" s="11">
        <v>9</v>
      </c>
      <c r="U58" s="6">
        <v>8.2000000000000003E-2</v>
      </c>
      <c r="V58" s="6">
        <v>5.0000000000000001E-3</v>
      </c>
      <c r="W58" s="6">
        <v>912.65499999999997</v>
      </c>
      <c r="X58" s="6">
        <v>1.7999999999999999E-2</v>
      </c>
      <c r="Y58" s="6">
        <v>2E-3</v>
      </c>
    </row>
    <row r="59" spans="1:26" x14ac:dyDescent="0.35">
      <c r="A59" s="3">
        <v>10</v>
      </c>
      <c r="B59" s="6">
        <v>0</v>
      </c>
      <c r="C59" s="6">
        <v>1</v>
      </c>
      <c r="D59" s="6">
        <v>0</v>
      </c>
      <c r="F59" s="3">
        <v>10</v>
      </c>
      <c r="G59" s="6">
        <v>186</v>
      </c>
      <c r="I59" s="3">
        <v>10</v>
      </c>
      <c r="J59" s="6">
        <v>28</v>
      </c>
      <c r="L59" s="3">
        <v>10</v>
      </c>
      <c r="M59" s="8">
        <f t="shared" si="3"/>
        <v>31.606739999999999</v>
      </c>
      <c r="O59" s="3">
        <v>10</v>
      </c>
      <c r="P59" t="s">
        <v>22</v>
      </c>
      <c r="Q59" s="6">
        <v>10329</v>
      </c>
      <c r="R59" s="6">
        <f t="shared" si="4"/>
        <v>3.06</v>
      </c>
      <c r="T59" s="11">
        <v>10</v>
      </c>
      <c r="U59" s="6">
        <v>1.306</v>
      </c>
      <c r="V59" s="6">
        <v>0.01</v>
      </c>
      <c r="W59" s="6">
        <v>1235.3320000000001</v>
      </c>
      <c r="X59" s="6">
        <v>2.4E-2</v>
      </c>
      <c r="Y59" s="6">
        <v>3.0000000000000001E-3</v>
      </c>
    </row>
    <row r="60" spans="1:26" x14ac:dyDescent="0.35">
      <c r="A60" s="3">
        <v>11</v>
      </c>
      <c r="B60" s="6">
        <v>0</v>
      </c>
      <c r="C60" s="6">
        <v>1</v>
      </c>
      <c r="D60" s="6">
        <v>0</v>
      </c>
      <c r="F60" s="3">
        <v>11</v>
      </c>
      <c r="G60" s="6">
        <v>154</v>
      </c>
      <c r="I60" s="3">
        <v>11</v>
      </c>
      <c r="J60" s="6">
        <v>23</v>
      </c>
      <c r="L60" s="3">
        <v>11</v>
      </c>
      <c r="M60" s="8">
        <f t="shared" si="3"/>
        <v>38.996639999999999</v>
      </c>
      <c r="O60" s="3">
        <v>11</v>
      </c>
      <c r="P60" t="s">
        <v>22</v>
      </c>
      <c r="Q60" s="6">
        <v>12744</v>
      </c>
      <c r="R60" s="6">
        <f t="shared" si="4"/>
        <v>3.06</v>
      </c>
      <c r="T60" s="11">
        <v>11</v>
      </c>
      <c r="U60" s="6">
        <v>2.9769999999999999</v>
      </c>
      <c r="V60" s="6">
        <v>8.0000000000000002E-3</v>
      </c>
      <c r="W60" s="6">
        <v>1514.692</v>
      </c>
      <c r="X60" s="6">
        <v>2.8000000000000001E-2</v>
      </c>
      <c r="Y60" s="6">
        <v>3.0000000000000001E-3</v>
      </c>
    </row>
    <row r="61" spans="1:26" x14ac:dyDescent="0.35">
      <c r="A61" s="3">
        <v>12</v>
      </c>
      <c r="B61" s="6">
        <v>0</v>
      </c>
      <c r="C61" s="6">
        <v>1</v>
      </c>
      <c r="D61" s="6">
        <v>0</v>
      </c>
      <c r="F61" s="3">
        <v>12</v>
      </c>
      <c r="G61" s="6">
        <v>150</v>
      </c>
      <c r="I61" s="3">
        <v>12</v>
      </c>
      <c r="J61" s="6">
        <v>23</v>
      </c>
      <c r="L61" s="3">
        <v>12</v>
      </c>
      <c r="M61" s="8">
        <f t="shared" si="3"/>
        <v>35.954999999999998</v>
      </c>
      <c r="O61" s="3">
        <v>12</v>
      </c>
      <c r="P61" t="s">
        <v>22</v>
      </c>
      <c r="Q61" s="6">
        <v>11750</v>
      </c>
      <c r="R61" s="6">
        <f t="shared" si="4"/>
        <v>3.06</v>
      </c>
      <c r="T61" s="11">
        <v>12</v>
      </c>
      <c r="U61" s="6">
        <v>0.41199999999999998</v>
      </c>
      <c r="V61" s="6">
        <v>7.0000000000000001E-3</v>
      </c>
      <c r="W61" s="6">
        <v>1397.9780000000001</v>
      </c>
      <c r="X61" s="6">
        <v>2.5999999999999999E-2</v>
      </c>
      <c r="Y61" s="6">
        <v>3.0000000000000001E-3</v>
      </c>
    </row>
    <row r="62" spans="1:26" x14ac:dyDescent="0.35">
      <c r="A62" s="3">
        <v>13</v>
      </c>
      <c r="B62" s="6">
        <v>0</v>
      </c>
      <c r="C62" s="6">
        <v>1</v>
      </c>
      <c r="D62" s="6">
        <v>0</v>
      </c>
      <c r="F62" s="3">
        <v>13</v>
      </c>
      <c r="G62" s="6">
        <v>1848</v>
      </c>
      <c r="I62" s="3">
        <v>13</v>
      </c>
      <c r="J62" s="6">
        <v>277</v>
      </c>
      <c r="L62" s="3">
        <v>13</v>
      </c>
      <c r="M62" s="8">
        <f t="shared" si="3"/>
        <v>26.289359999999999</v>
      </c>
      <c r="O62" s="3">
        <v>13</v>
      </c>
      <c r="P62" t="s">
        <v>24</v>
      </c>
      <c r="Q62" s="6">
        <v>12171</v>
      </c>
      <c r="R62" s="6">
        <f t="shared" si="4"/>
        <v>2.16</v>
      </c>
      <c r="T62" s="11">
        <v>13</v>
      </c>
      <c r="U62" s="6">
        <v>2.74</v>
      </c>
      <c r="V62" s="6">
        <v>0.53300000000000003</v>
      </c>
      <c r="W62" s="6">
        <v>2551.596</v>
      </c>
      <c r="X62" s="6">
        <v>0.27400000000000002</v>
      </c>
      <c r="Y62" s="6">
        <v>0.04</v>
      </c>
    </row>
    <row r="63" spans="1:26" x14ac:dyDescent="0.35">
      <c r="A63" s="3">
        <v>14</v>
      </c>
      <c r="B63" s="6">
        <v>0</v>
      </c>
      <c r="C63" s="6">
        <v>1</v>
      </c>
      <c r="D63" s="6">
        <v>0</v>
      </c>
      <c r="F63" s="3">
        <v>14</v>
      </c>
      <c r="G63" s="6">
        <v>656.1</v>
      </c>
      <c r="I63" s="3">
        <v>14</v>
      </c>
      <c r="J63" s="6">
        <v>98</v>
      </c>
      <c r="L63" s="3">
        <v>14</v>
      </c>
      <c r="M63" s="8">
        <f t="shared" si="3"/>
        <v>34.819740000000003</v>
      </c>
      <c r="O63" s="3">
        <v>14</v>
      </c>
      <c r="P63" t="s">
        <v>22</v>
      </c>
      <c r="Q63" s="6">
        <v>11379</v>
      </c>
      <c r="R63" s="6">
        <f t="shared" si="4"/>
        <v>3.06</v>
      </c>
      <c r="T63" s="11">
        <v>14</v>
      </c>
      <c r="U63" s="6">
        <v>0.38900000000000001</v>
      </c>
      <c r="V63" s="6">
        <v>7.0000000000000001E-3</v>
      </c>
      <c r="W63" s="6">
        <v>1352.424</v>
      </c>
      <c r="X63" s="6">
        <v>2.5999999999999999E-2</v>
      </c>
      <c r="Y63" s="6">
        <v>3.0000000000000001E-3</v>
      </c>
    </row>
    <row r="64" spans="1:26" x14ac:dyDescent="0.35">
      <c r="A64" s="3">
        <v>15</v>
      </c>
      <c r="B64" s="6">
        <v>0</v>
      </c>
      <c r="C64" s="6">
        <v>0</v>
      </c>
      <c r="D64" s="6">
        <v>1</v>
      </c>
      <c r="F64" s="3">
        <v>15</v>
      </c>
      <c r="G64" s="6">
        <v>50.3</v>
      </c>
      <c r="I64" s="3">
        <v>15</v>
      </c>
      <c r="J64" s="6">
        <v>8</v>
      </c>
      <c r="L64" s="3">
        <v>15</v>
      </c>
      <c r="M64" s="8">
        <f t="shared" si="3"/>
        <v>37.647179999999999</v>
      </c>
      <c r="O64" s="3">
        <v>15</v>
      </c>
      <c r="P64" t="s">
        <v>22</v>
      </c>
      <c r="Q64" s="6">
        <v>12303</v>
      </c>
      <c r="R64" s="6">
        <f t="shared" si="4"/>
        <v>3.06</v>
      </c>
      <c r="T64" s="11">
        <v>15</v>
      </c>
      <c r="U64" s="6">
        <v>3.8889999999999998</v>
      </c>
      <c r="V64" s="6">
        <v>3.9E-2</v>
      </c>
      <c r="W64" s="6">
        <v>1436.3489999999999</v>
      </c>
      <c r="X64" s="6">
        <v>2.7E-2</v>
      </c>
      <c r="Y64" s="6">
        <v>3.0000000000000001E-3</v>
      </c>
    </row>
    <row r="65" spans="1:25" x14ac:dyDescent="0.35">
      <c r="A65" s="3">
        <v>16</v>
      </c>
      <c r="B65" s="6">
        <v>0</v>
      </c>
      <c r="C65" s="6">
        <v>0</v>
      </c>
      <c r="D65" s="6">
        <v>1</v>
      </c>
      <c r="F65" s="3">
        <v>16</v>
      </c>
      <c r="G65" s="6">
        <v>67</v>
      </c>
      <c r="I65" s="3">
        <v>16</v>
      </c>
      <c r="J65" s="6">
        <v>10</v>
      </c>
      <c r="L65" s="3">
        <v>16</v>
      </c>
      <c r="M65" s="8">
        <f t="shared" si="3"/>
        <v>25.404119999999999</v>
      </c>
      <c r="O65" s="3">
        <v>16</v>
      </c>
      <c r="P65" t="s">
        <v>22</v>
      </c>
      <c r="Q65" s="6">
        <v>8302</v>
      </c>
      <c r="R65" s="6">
        <f t="shared" si="4"/>
        <v>3.06</v>
      </c>
      <c r="T65" s="11">
        <v>16</v>
      </c>
      <c r="U65" s="6">
        <v>0.35699999999999998</v>
      </c>
      <c r="V65" s="6">
        <v>5.0000000000000001E-3</v>
      </c>
      <c r="W65" s="6">
        <v>986.73699999999997</v>
      </c>
      <c r="X65" s="6">
        <v>1.7000000000000001E-2</v>
      </c>
      <c r="Y65" s="6">
        <v>2E-3</v>
      </c>
    </row>
    <row r="66" spans="1:25" x14ac:dyDescent="0.35">
      <c r="A66" s="3">
        <v>17</v>
      </c>
      <c r="B66" s="6">
        <v>0</v>
      </c>
      <c r="C66" s="6">
        <v>0</v>
      </c>
      <c r="D66" s="6">
        <v>1</v>
      </c>
      <c r="F66" s="3">
        <v>17</v>
      </c>
      <c r="G66" s="6">
        <v>257</v>
      </c>
      <c r="I66" s="3">
        <v>17</v>
      </c>
      <c r="J66" s="6">
        <v>39</v>
      </c>
      <c r="L66" s="3">
        <v>17</v>
      </c>
      <c r="M66" s="8">
        <f t="shared" si="3"/>
        <v>23.453280000000003</v>
      </c>
      <c r="O66" s="3">
        <v>17</v>
      </c>
      <c r="P66" t="s">
        <v>24</v>
      </c>
      <c r="Q66" s="6">
        <v>10858</v>
      </c>
      <c r="R66" s="6">
        <f t="shared" si="4"/>
        <v>2.16</v>
      </c>
      <c r="T66" s="11">
        <v>17</v>
      </c>
      <c r="U66" s="6">
        <v>3.786</v>
      </c>
      <c r="V66" s="6">
        <v>1.365</v>
      </c>
      <c r="W66" s="6">
        <v>2277.605</v>
      </c>
      <c r="X66" s="6">
        <v>0.249</v>
      </c>
      <c r="Y66" s="6">
        <v>3.5999999999999997E-2</v>
      </c>
    </row>
    <row r="67" spans="1:25" x14ac:dyDescent="0.35">
      <c r="A67" s="3">
        <v>18</v>
      </c>
      <c r="B67" s="6">
        <v>0</v>
      </c>
      <c r="C67" s="6">
        <v>0</v>
      </c>
      <c r="D67" s="6">
        <v>1</v>
      </c>
      <c r="F67" s="3">
        <v>18</v>
      </c>
      <c r="G67" s="6">
        <v>2269.6</v>
      </c>
      <c r="I67" s="3">
        <v>18</v>
      </c>
      <c r="J67" s="6">
        <v>340</v>
      </c>
      <c r="L67" s="3">
        <v>18</v>
      </c>
      <c r="M67" s="8">
        <f t="shared" si="3"/>
        <v>23.647680000000001</v>
      </c>
      <c r="O67" s="3">
        <v>18</v>
      </c>
      <c r="P67" t="s">
        <v>24</v>
      </c>
      <c r="Q67" s="6">
        <v>10948</v>
      </c>
      <c r="R67" s="6">
        <f t="shared" si="4"/>
        <v>2.16</v>
      </c>
      <c r="T67" s="11">
        <v>18</v>
      </c>
      <c r="U67" s="6">
        <v>1.2689999999999999</v>
      </c>
      <c r="V67" s="6">
        <v>0.40300000000000002</v>
      </c>
      <c r="W67" s="6">
        <v>2246.4659999999999</v>
      </c>
      <c r="X67" s="6">
        <v>0.223</v>
      </c>
      <c r="Y67" s="6">
        <v>3.2000000000000001E-2</v>
      </c>
    </row>
    <row r="68" spans="1:25" x14ac:dyDescent="0.35">
      <c r="A68" s="3">
        <v>19</v>
      </c>
      <c r="B68" s="6">
        <v>0</v>
      </c>
      <c r="C68" s="6">
        <v>0</v>
      </c>
      <c r="D68" s="6">
        <v>1</v>
      </c>
      <c r="F68" s="3">
        <v>19</v>
      </c>
      <c r="G68" s="6">
        <v>27</v>
      </c>
      <c r="I68" s="3">
        <v>19</v>
      </c>
      <c r="J68" s="6">
        <v>4</v>
      </c>
      <c r="L68" s="3">
        <v>19</v>
      </c>
      <c r="M68" s="8">
        <f t="shared" si="3"/>
        <v>223.99503999999999</v>
      </c>
      <c r="O68" s="3">
        <v>19</v>
      </c>
      <c r="P68" t="s">
        <v>25</v>
      </c>
      <c r="Q68" s="6">
        <v>17834</v>
      </c>
      <c r="R68" s="6">
        <f t="shared" si="4"/>
        <v>12.56</v>
      </c>
      <c r="T68" s="11">
        <v>19</v>
      </c>
      <c r="U68" s="6">
        <v>15.976000000000001</v>
      </c>
      <c r="V68" s="6">
        <v>9.0060000000000002</v>
      </c>
      <c r="W68" s="6">
        <v>2912.8049999999998</v>
      </c>
      <c r="X68" s="6">
        <v>0.11799999999999999</v>
      </c>
      <c r="Y68" s="6">
        <v>2.4E-2</v>
      </c>
    </row>
    <row r="69" spans="1:25" x14ac:dyDescent="0.35">
      <c r="A69" s="3">
        <v>20</v>
      </c>
      <c r="B69" s="6">
        <v>0</v>
      </c>
      <c r="C69" s="6">
        <v>0</v>
      </c>
      <c r="D69" s="6">
        <v>1</v>
      </c>
      <c r="F69" s="3">
        <v>20</v>
      </c>
      <c r="G69" s="6">
        <v>398.3</v>
      </c>
      <c r="I69" s="3">
        <v>20</v>
      </c>
      <c r="J69" s="6">
        <v>60</v>
      </c>
      <c r="L69" s="3">
        <v>20</v>
      </c>
      <c r="M69" s="8">
        <f t="shared" si="3"/>
        <v>36.931139999999999</v>
      </c>
      <c r="O69" s="3">
        <v>20</v>
      </c>
      <c r="P69" t="s">
        <v>22</v>
      </c>
      <c r="Q69" s="6">
        <v>12069</v>
      </c>
      <c r="R69" s="6">
        <f t="shared" si="4"/>
        <v>3.06</v>
      </c>
      <c r="T69" s="11">
        <v>20</v>
      </c>
      <c r="U69" s="6">
        <v>2.1019999999999999</v>
      </c>
      <c r="V69" s="6">
        <v>7.0000000000000001E-3</v>
      </c>
      <c r="W69" s="6">
        <v>1434.461</v>
      </c>
      <c r="X69" s="6">
        <v>2.7E-2</v>
      </c>
      <c r="Y69" s="6">
        <v>3.0000000000000001E-3</v>
      </c>
    </row>
  </sheetData>
  <mergeCells count="12">
    <mergeCell ref="D2:E2"/>
    <mergeCell ref="D3:E3"/>
    <mergeCell ref="D4:E4"/>
    <mergeCell ref="V47:V49"/>
    <mergeCell ref="W47:W49"/>
    <mergeCell ref="X47:X49"/>
    <mergeCell ref="Y47:Y49"/>
    <mergeCell ref="B9:D9"/>
    <mergeCell ref="B40:D40"/>
    <mergeCell ref="G40:I40"/>
    <mergeCell ref="B48:D48"/>
    <mergeCell ref="U47:U4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18</vt:i4>
      </vt:variant>
    </vt:vector>
  </HeadingPairs>
  <TitlesOfParts>
    <vt:vector size="19" baseType="lpstr">
      <vt:lpstr>Sheet2</vt:lpstr>
      <vt:lpstr>BusDemand</vt:lpstr>
      <vt:lpstr>CH4_rate</vt:lpstr>
      <vt:lpstr>CO2_rate</vt:lpstr>
      <vt:lpstr>LineCapacity</vt:lpstr>
      <vt:lpstr>LineFromBus</vt:lpstr>
      <vt:lpstr>LineReactance</vt:lpstr>
      <vt:lpstr>LineToBus</vt:lpstr>
      <vt:lpstr>MarginalC</vt:lpstr>
      <vt:lpstr>MaxGen</vt:lpstr>
      <vt:lpstr>MinGen</vt:lpstr>
      <vt:lpstr>N2O_rate</vt:lpstr>
      <vt:lpstr>NOx_rate</vt:lpstr>
      <vt:lpstr>NumBuses</vt:lpstr>
      <vt:lpstr>NumLines</vt:lpstr>
      <vt:lpstr>NumUnits</vt:lpstr>
      <vt:lpstr>NumYears</vt:lpstr>
      <vt:lpstr>SO2_rate</vt:lpstr>
      <vt:lpstr>UnitsByBus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Jacob Alexander Wessel</cp:lastModifiedBy>
  <dcterms:created xsi:type="dcterms:W3CDTF">2020-04-14T02:02:05Z</dcterms:created>
  <dcterms:modified xsi:type="dcterms:W3CDTF">2020-04-26T19:43:11Z</dcterms:modified>
</cp:coreProperties>
</file>