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17.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updateLinks="never" hidePivotFieldList="1" defaultThemeVersion="166925"/>
  <mc:AlternateContent xmlns:mc="http://schemas.openxmlformats.org/markup-compatibility/2006">
    <mc:Choice Requires="x15">
      <x15ac:absPath xmlns:x15ac="http://schemas.microsoft.com/office/spreadsheetml/2010/11/ac" url="https://conectys.sharepoint.com/sites/odms/itworks/Shared Documents/Service and Performance Delivery/2. Employee Performance/2. Performance Records/Operations/1 - Daily Deliverables/Daily Operations Efficiency Report/"/>
    </mc:Choice>
  </mc:AlternateContent>
  <xr:revisionPtr revIDLastSave="97" documentId="8_{16F50A06-92CE-4C07-9A2F-007F1EC5DDA5}" xr6:coauthVersionLast="47" xr6:coauthVersionMax="47" xr10:uidLastSave="{60A19CC7-9077-400B-A974-B518C3576CFF}"/>
  <bookViews>
    <workbookView xWindow="-120" yWindow="-120" windowWidth="27870" windowHeight="16440" tabRatio="611" activeTab="1" xr2:uid="{E3E1FDB9-684E-4071-9BB9-AC5F1211111D}"/>
  </bookViews>
  <sheets>
    <sheet name="Denomination" sheetId="10" r:id="rId1"/>
    <sheet name="Overall Statistics" sheetId="11" r:id="rId2"/>
    <sheet name="Agent Deepdive" sheetId="13" r:id="rId3"/>
    <sheet name="Efficiency Summary" sheetId="12" r:id="rId4"/>
    <sheet name="Drillthrough" sheetId="7" r:id="rId5"/>
    <sheet name="Userstatus Raw" sheetId="1" r:id="rId6"/>
    <sheet name="Data Pull" sheetId="15" r:id="rId7"/>
    <sheet name="Roster" sheetId="4" state="hidden" r:id="rId8"/>
    <sheet name="Config" sheetId="5" state="hidden" r:id="rId9"/>
  </sheets>
  <externalReferences>
    <externalReference r:id="rId10"/>
  </externalReferences>
  <definedNames>
    <definedName name="_xlnm._FilterDatabase" localSheetId="8" hidden="1">Config!$AM$2:$AM$26</definedName>
    <definedName name="_xlnm._FilterDatabase" localSheetId="5" hidden="1">'Userstatus Raw'!$A$1:$A$1600</definedName>
    <definedName name="_xlcn.WorksheetConnection_DailyOperationsEfficiencyReport.xlsxRAW1" hidden="1">RAW[]</definedName>
    <definedName name="ExternalData_1" localSheetId="6" hidden="1">'Data Pull'!$B$3:$T$66</definedName>
    <definedName name="Line">Config!$AA$1:$AD$1</definedName>
    <definedName name="Shrinkage">Config!$F$11</definedName>
    <definedName name="Slicer_Date1">#N/A</definedName>
    <definedName name="Slicer_Date2">#N/A</definedName>
    <definedName name="Slicer_Language">#N/A</definedName>
    <definedName name="Slicer_Market">#N/A</definedName>
    <definedName name="Slicer_Market1">#N/A</definedName>
    <definedName name="Slicer_Month">#N/A</definedName>
    <definedName name="Slicer_Month1">#N/A</definedName>
    <definedName name="Slicer_Region">#N/A</definedName>
    <definedName name="Slicer_Region1">#N/A</definedName>
    <definedName name="Slicer_Region2">#N/A</definedName>
    <definedName name="Slicer_Role">#N/A</definedName>
    <definedName name="Slicer_Site">#N/A</definedName>
    <definedName name="Slicer_Site1">#N/A</definedName>
    <definedName name="Slicer_Site2">#N/A</definedName>
    <definedName name="Slicer_Team_Manager">#N/A</definedName>
    <definedName name="Slicer_Team_Manager1">#N/A</definedName>
    <definedName name="Slicer_Team_Manager2">#N/A</definedName>
    <definedName name="Slicer_Team_Manager3">#N/A</definedName>
    <definedName name="Slicer_Username">#N/A</definedName>
    <definedName name="Slicer_Username1">#N/A</definedName>
    <definedName name="Slicer_Username2">#N/A</definedName>
    <definedName name="Slicer_Week1">#N/A</definedName>
    <definedName name="Slicer_Week2">#N/A</definedName>
    <definedName name="Timeline_Date">#N/A</definedName>
    <definedName name="Timeline_Date1">#N/A</definedName>
  </definedNames>
  <calcPr calcId="191028"/>
  <pivotCaches>
    <pivotCache cacheId="138" r:id="rId11"/>
    <pivotCache cacheId="178" r:id="rId12"/>
    <pivotCache cacheId="181" r:id="rId13"/>
    <pivotCache cacheId="184" r:id="rId14"/>
    <pivotCache cacheId="187" r:id="rId15"/>
    <pivotCache cacheId="190" r:id="rId16"/>
    <pivotCache cacheId="213" r:id="rId17"/>
    <pivotCache cacheId="216" r:id="rId18"/>
    <pivotCache cacheId="219" r:id="rId19"/>
    <pivotCache cacheId="222" r:id="rId20"/>
    <pivotCache cacheId="225" r:id="rId21"/>
    <pivotCache cacheId="228" r:id="rId22"/>
  </pivotCaches>
  <extLst>
    <ext xmlns:x14="http://schemas.microsoft.com/office/spreadsheetml/2009/9/main" uri="{876F7934-8845-4945-9796-88D515C7AA90}">
      <x14:pivotCaches>
        <pivotCache cacheId="57" r:id="rId23"/>
        <pivotCache cacheId="58" r:id="rId24"/>
        <pivotCache cacheId="177" r:id="rId25"/>
        <pivotCache cacheId="193" r:id="rId26"/>
      </x14:pivotCaches>
    </ext>
    <ext xmlns:x14="http://schemas.microsoft.com/office/spreadsheetml/2009/9/main" uri="{BBE1A952-AA13-448e-AADC-164F8A28A991}">
      <x14:slicerCaches>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s>
    </ext>
    <ext xmlns:x14="http://schemas.microsoft.com/office/spreadsheetml/2009/9/main" uri="{79F54976-1DA5-4618-B147-4CDE4B953A38}">
      <x14:workbookPr/>
    </ext>
    <ext xmlns:x15="http://schemas.microsoft.com/office/spreadsheetml/2010/11/main" uri="{841E416B-1EF1-43b6-AB56-02D37102CBD5}">
      <x15:pivotCaches>
        <pivotCache cacheId="261" r:id="rId50"/>
        <pivotCache cacheId="264" r:id="rId51"/>
        <pivotCache cacheId="267" r:id="rId52"/>
        <pivotCache cacheId="270" r:id="rId53"/>
        <pivotCache cacheId="273" r:id="rId54"/>
      </x15:pivotCaches>
    </ext>
    <ext xmlns:x15="http://schemas.microsoft.com/office/spreadsheetml/2010/11/main" uri="{983426D0-5260-488c-9760-48F4B6AC55F4}">
      <x15:pivotTableReferences>
        <x15:pivotTableReference r:id="rId55"/>
        <x15:pivotTableReference r:id="rId56"/>
        <x15:pivotTableReference r:id="rId57"/>
        <x15:pivotTableReference r:id="rId58"/>
        <x15:pivotTableReference r:id="rId59"/>
      </x15:pivotTableReferences>
    </ext>
    <ext xmlns:x15="http://schemas.microsoft.com/office/spreadsheetml/2010/11/main" uri="{A2CB5862-8E78-49c6-8D9D-AF26E26ADB89}">
      <x15:timelineCachePivotCaches>
        <pivotCache cacheId="66" r:id="rId60"/>
        <pivotCache cacheId="194" r:id="rId61"/>
      </x15:timelineCachePivotCaches>
    </ext>
    <ext xmlns:x15="http://schemas.microsoft.com/office/spreadsheetml/2010/11/main" uri="{D0CA8CA8-9F24-4464-BF8E-62219DCF47F9}">
      <x15:timelineCacheRefs>
        <x15:timelineCacheRef r:id="rId62"/>
        <x15:timelineCacheRef r:id="rId6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W" name="RAW" connection="WorksheetConnection_Daily Operations Efficiency Report .xlsx!RAW"/>
        </x15:modelTables>
        <x15:extLst>
          <ext xmlns:x16="http://schemas.microsoft.com/office/spreadsheetml/2014/11/main" uri="{9835A34E-60A6-4A7C-AAB8-D5F71C897F49}">
            <x16:modelTimeGroupings>
              <x16:modelTimeGrouping tableName="RAW"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I6" i="5" l="1"/>
  <c r="BI5" i="5"/>
  <c r="BH5" i="5"/>
  <c r="BG5" i="5"/>
  <c r="BF5" i="5"/>
  <c r="BE5" i="5"/>
  <c r="BD5" i="5"/>
  <c r="BC5" i="5"/>
  <c r="BB5" i="5"/>
  <c r="BA5" i="5"/>
  <c r="AZ5" i="5"/>
  <c r="AY5" i="5"/>
  <c r="AX5" i="5"/>
  <c r="AW5" i="5"/>
  <c r="BI4" i="5"/>
  <c r="BH4" i="5"/>
  <c r="BG4" i="5"/>
  <c r="BF4" i="5"/>
  <c r="BE4" i="5"/>
  <c r="BD4" i="5"/>
  <c r="BC4" i="5"/>
  <c r="BB4" i="5"/>
  <c r="BA4" i="5"/>
  <c r="AZ4" i="5"/>
  <c r="AY4" i="5"/>
  <c r="AX4" i="5"/>
  <c r="AW4" i="5"/>
  <c r="BI3" i="5"/>
  <c r="BH3" i="5"/>
  <c r="BG3" i="5"/>
  <c r="BF3" i="5"/>
  <c r="BE3" i="5"/>
  <c r="BD3" i="5"/>
  <c r="BC3" i="5"/>
  <c r="BB3" i="5"/>
  <c r="BA3" i="5"/>
  <c r="AZ3" i="5"/>
  <c r="AY3" i="5"/>
  <c r="AX3" i="5"/>
  <c r="AW3" i="5"/>
  <c r="BI2" i="5"/>
  <c r="BH2" i="5"/>
  <c r="BG2" i="5"/>
  <c r="BF2" i="5"/>
  <c r="BE2" i="5"/>
  <c r="BD2" i="5"/>
  <c r="BC2" i="5"/>
  <c r="BB2" i="5"/>
  <c r="BA2" i="5"/>
  <c r="AZ2" i="5"/>
  <c r="AY2" i="5"/>
  <c r="AX2" i="5"/>
  <c r="AW2" i="5"/>
  <c r="AR64" i="1"/>
  <c r="AQ64" i="1"/>
  <c r="AS64" i="1" s="1"/>
  <c r="AP64" i="1"/>
  <c r="AO64" i="1"/>
  <c r="AN64" i="1"/>
  <c r="AM64" i="1"/>
  <c r="AL64" i="1"/>
  <c r="AK64" i="1"/>
  <c r="AJ64" i="1"/>
  <c r="AU64" i="1" s="1"/>
  <c r="AI64" i="1"/>
  <c r="AT64" i="1" s="1"/>
  <c r="AS63" i="1"/>
  <c r="AQ63" i="1"/>
  <c r="AP63" i="1"/>
  <c r="AO63" i="1"/>
  <c r="AR63" i="1" s="1"/>
  <c r="AN63" i="1"/>
  <c r="AM63" i="1"/>
  <c r="AL63" i="1"/>
  <c r="AK63" i="1"/>
  <c r="AJ63" i="1"/>
  <c r="AU63" i="1" s="1"/>
  <c r="AI63" i="1"/>
  <c r="AT62" i="1"/>
  <c r="AQ62" i="1"/>
  <c r="AS62" i="1" s="1"/>
  <c r="AP62" i="1"/>
  <c r="AO62" i="1"/>
  <c r="AR62" i="1" s="1"/>
  <c r="AN62" i="1"/>
  <c r="AM62" i="1"/>
  <c r="AL62" i="1"/>
  <c r="AK62" i="1"/>
  <c r="AJ62" i="1"/>
  <c r="AU62" i="1" s="1"/>
  <c r="AI62" i="1"/>
  <c r="AU61" i="1"/>
  <c r="AQ61" i="1"/>
  <c r="AS61" i="1" s="1"/>
  <c r="AP61" i="1"/>
  <c r="AO61" i="1"/>
  <c r="AR61" i="1" s="1"/>
  <c r="AN61" i="1"/>
  <c r="AM61" i="1"/>
  <c r="AL61" i="1"/>
  <c r="AK61" i="1"/>
  <c r="AJ61" i="1"/>
  <c r="AI61" i="1"/>
  <c r="AT61" i="1" s="1"/>
  <c r="AR60" i="1"/>
  <c r="AQ60" i="1"/>
  <c r="AP60" i="1"/>
  <c r="AO60" i="1"/>
  <c r="AN60" i="1"/>
  <c r="AS60" i="1" s="1"/>
  <c r="AM60" i="1"/>
  <c r="AL60" i="1"/>
  <c r="AK60" i="1"/>
  <c r="AJ60" i="1"/>
  <c r="AU60" i="1" s="1"/>
  <c r="AI60" i="1"/>
  <c r="AT60" i="1" s="1"/>
  <c r="AU59" i="1"/>
  <c r="AS59" i="1"/>
  <c r="AQ59" i="1"/>
  <c r="AP59" i="1"/>
  <c r="AO59" i="1"/>
  <c r="AR59" i="1" s="1"/>
  <c r="AN59" i="1"/>
  <c r="AM59" i="1"/>
  <c r="AL59" i="1"/>
  <c r="AK59" i="1"/>
  <c r="AJ59" i="1"/>
  <c r="AI59" i="1"/>
  <c r="AT59" i="1" s="1"/>
  <c r="AU58" i="1"/>
  <c r="AT58" i="1"/>
  <c r="AS58" i="1"/>
  <c r="AQ58" i="1"/>
  <c r="AP58" i="1"/>
  <c r="AO58" i="1"/>
  <c r="AR58" i="1" s="1"/>
  <c r="AN58" i="1"/>
  <c r="AM58" i="1"/>
  <c r="AL58" i="1"/>
  <c r="AK58" i="1"/>
  <c r="AJ58" i="1"/>
  <c r="AI58" i="1"/>
  <c r="AQ57" i="1"/>
  <c r="AU57" i="1" s="1"/>
  <c r="AP57" i="1"/>
  <c r="AO57" i="1"/>
  <c r="AN57" i="1"/>
  <c r="AM57" i="1"/>
  <c r="AR57" i="1" s="1"/>
  <c r="AL57" i="1"/>
  <c r="AK57" i="1"/>
  <c r="AJ57" i="1"/>
  <c r="AI57" i="1"/>
  <c r="AT57" i="1" s="1"/>
  <c r="AR56" i="1"/>
  <c r="AQ56" i="1"/>
  <c r="AS56" i="1" s="1"/>
  <c r="AP56" i="1"/>
  <c r="AO56" i="1"/>
  <c r="AN56" i="1"/>
  <c r="AM56" i="1"/>
  <c r="AL56" i="1"/>
  <c r="AK56" i="1"/>
  <c r="AJ56" i="1"/>
  <c r="AU56" i="1" s="1"/>
  <c r="AI56" i="1"/>
  <c r="AT56" i="1" s="1"/>
  <c r="AS55" i="1"/>
  <c r="AQ55" i="1"/>
  <c r="AP55" i="1"/>
  <c r="AO55" i="1"/>
  <c r="AR55" i="1" s="1"/>
  <c r="AN55" i="1"/>
  <c r="AM55" i="1"/>
  <c r="AL55" i="1"/>
  <c r="AK55" i="1"/>
  <c r="AJ55" i="1"/>
  <c r="AU55" i="1" s="1"/>
  <c r="AI55" i="1"/>
  <c r="AT54" i="1"/>
  <c r="AQ54" i="1"/>
  <c r="AS54" i="1" s="1"/>
  <c r="AP54" i="1"/>
  <c r="AO54" i="1"/>
  <c r="AR54" i="1" s="1"/>
  <c r="AN54" i="1"/>
  <c r="AM54" i="1"/>
  <c r="AL54" i="1"/>
  <c r="AK54" i="1"/>
  <c r="AJ54" i="1"/>
  <c r="AU54" i="1" s="1"/>
  <c r="AI54" i="1"/>
  <c r="AU53" i="1"/>
  <c r="AQ53" i="1"/>
  <c r="AS53" i="1" s="1"/>
  <c r="AP53" i="1"/>
  <c r="AO53" i="1"/>
  <c r="AR53" i="1" s="1"/>
  <c r="AN53" i="1"/>
  <c r="AM53" i="1"/>
  <c r="AL53" i="1"/>
  <c r="AK53" i="1"/>
  <c r="AJ53" i="1"/>
  <c r="AI53" i="1"/>
  <c r="AT53" i="1" s="1"/>
  <c r="AR52" i="1"/>
  <c r="AQ52" i="1"/>
  <c r="AP52" i="1"/>
  <c r="AO52" i="1"/>
  <c r="AN52" i="1"/>
  <c r="AS52" i="1" s="1"/>
  <c r="AM52" i="1"/>
  <c r="AL52" i="1"/>
  <c r="AK52" i="1"/>
  <c r="AJ52" i="1"/>
  <c r="AU52" i="1" s="1"/>
  <c r="AI52" i="1"/>
  <c r="AT52" i="1" s="1"/>
  <c r="AS51" i="1"/>
  <c r="AQ51" i="1"/>
  <c r="AP51" i="1"/>
  <c r="AO51" i="1"/>
  <c r="AT51" i="1" s="1"/>
  <c r="AN51" i="1"/>
  <c r="AM51" i="1"/>
  <c r="AL51" i="1"/>
  <c r="AK51" i="1"/>
  <c r="AJ51" i="1"/>
  <c r="AU51" i="1" s="1"/>
  <c r="AI51" i="1"/>
  <c r="AU50" i="1"/>
  <c r="AT50" i="1"/>
  <c r="AQ50" i="1"/>
  <c r="AS50" i="1" s="1"/>
  <c r="AP50" i="1"/>
  <c r="AO50" i="1"/>
  <c r="AR50" i="1" s="1"/>
  <c r="AN50" i="1"/>
  <c r="AM50" i="1"/>
  <c r="AL50" i="1"/>
  <c r="AK50" i="1"/>
  <c r="AJ50" i="1"/>
  <c r="AI50" i="1"/>
  <c r="AQ49" i="1"/>
  <c r="AU49" i="1" s="1"/>
  <c r="AP49" i="1"/>
  <c r="AO49" i="1"/>
  <c r="AN49" i="1"/>
  <c r="AM49" i="1"/>
  <c r="AR49" i="1" s="1"/>
  <c r="AL49" i="1"/>
  <c r="AK49" i="1"/>
  <c r="AJ49" i="1"/>
  <c r="AI49" i="1"/>
  <c r="AT49" i="1" s="1"/>
  <c r="AR48" i="1"/>
  <c r="AQ48" i="1"/>
  <c r="AP48" i="1"/>
  <c r="AO48" i="1"/>
  <c r="AN48" i="1"/>
  <c r="AS48" i="1" s="1"/>
  <c r="AM48" i="1"/>
  <c r="AL48" i="1"/>
  <c r="AK48" i="1"/>
  <c r="AJ48" i="1"/>
  <c r="AU48" i="1" s="1"/>
  <c r="AI48" i="1"/>
  <c r="AT48" i="1" s="1"/>
  <c r="AS47" i="1"/>
  <c r="AQ47" i="1"/>
  <c r="AP47" i="1"/>
  <c r="AO47" i="1"/>
  <c r="AR47" i="1" s="1"/>
  <c r="AN47" i="1"/>
  <c r="AM47" i="1"/>
  <c r="AL47" i="1"/>
  <c r="AK47" i="1"/>
  <c r="AJ47" i="1"/>
  <c r="AU47" i="1" s="1"/>
  <c r="AI47" i="1"/>
  <c r="AT46" i="1"/>
  <c r="AQ46" i="1"/>
  <c r="AU46" i="1" s="1"/>
  <c r="AP46" i="1"/>
  <c r="AO46" i="1"/>
  <c r="AR46" i="1" s="1"/>
  <c r="AN46" i="1"/>
  <c r="AM46" i="1"/>
  <c r="AL46" i="1"/>
  <c r="AK46" i="1"/>
  <c r="AJ46" i="1"/>
  <c r="AI46" i="1"/>
  <c r="AU45" i="1"/>
  <c r="AQ45" i="1"/>
  <c r="AS45" i="1" s="1"/>
  <c r="AP45" i="1"/>
  <c r="AO45" i="1"/>
  <c r="AN45" i="1"/>
  <c r="AM45" i="1"/>
  <c r="AR45" i="1" s="1"/>
  <c r="AL45" i="1"/>
  <c r="AK45" i="1"/>
  <c r="AJ45" i="1"/>
  <c r="AI45" i="1"/>
  <c r="AT45" i="1" s="1"/>
  <c r="AR44" i="1"/>
  <c r="AQ44" i="1"/>
  <c r="AP44" i="1"/>
  <c r="AO44" i="1"/>
  <c r="AN44" i="1"/>
  <c r="AS44" i="1" s="1"/>
  <c r="AM44" i="1"/>
  <c r="AL44" i="1"/>
  <c r="AK44" i="1"/>
  <c r="AJ44" i="1"/>
  <c r="AU44" i="1" s="1"/>
  <c r="AI44" i="1"/>
  <c r="AT44" i="1" s="1"/>
  <c r="AS43" i="1"/>
  <c r="AQ43" i="1"/>
  <c r="AP43" i="1"/>
  <c r="AO43" i="1"/>
  <c r="AT43" i="1" s="1"/>
  <c r="AN43" i="1"/>
  <c r="AM43" i="1"/>
  <c r="AL43" i="1"/>
  <c r="AK43" i="1"/>
  <c r="AJ43" i="1"/>
  <c r="AU43" i="1" s="1"/>
  <c r="AI43" i="1"/>
  <c r="AU42" i="1"/>
  <c r="AT42" i="1"/>
  <c r="AQ42" i="1"/>
  <c r="AS42" i="1" s="1"/>
  <c r="AP42" i="1"/>
  <c r="AO42" i="1"/>
  <c r="AR42" i="1" s="1"/>
  <c r="AN42" i="1"/>
  <c r="AM42" i="1"/>
  <c r="AL42" i="1"/>
  <c r="AK42" i="1"/>
  <c r="AJ42" i="1"/>
  <c r="AI42" i="1"/>
  <c r="AQ41" i="1"/>
  <c r="AU41" i="1" s="1"/>
  <c r="AP41" i="1"/>
  <c r="AO41" i="1"/>
  <c r="AN41" i="1"/>
  <c r="AM41" i="1"/>
  <c r="AR41" i="1" s="1"/>
  <c r="AL41" i="1"/>
  <c r="AK41" i="1"/>
  <c r="AJ41" i="1"/>
  <c r="AI41" i="1"/>
  <c r="AT41" i="1" s="1"/>
  <c r="AR40" i="1"/>
  <c r="AQ40" i="1"/>
  <c r="AP40" i="1"/>
  <c r="AO40" i="1"/>
  <c r="AN40" i="1"/>
  <c r="AS40" i="1" s="1"/>
  <c r="AM40" i="1"/>
  <c r="AL40" i="1"/>
  <c r="AK40" i="1"/>
  <c r="AJ40" i="1"/>
  <c r="AU40" i="1" s="1"/>
  <c r="AI40" i="1"/>
  <c r="AT40" i="1" s="1"/>
  <c r="AS39" i="1"/>
  <c r="AQ39" i="1"/>
  <c r="AP39" i="1"/>
  <c r="AO39" i="1"/>
  <c r="AR39" i="1" s="1"/>
  <c r="AN39" i="1"/>
  <c r="AM39" i="1"/>
  <c r="AL39" i="1"/>
  <c r="AK39" i="1"/>
  <c r="AJ39" i="1"/>
  <c r="AU39" i="1" s="1"/>
  <c r="AI39" i="1"/>
  <c r="AT38" i="1"/>
  <c r="AQ38" i="1"/>
  <c r="AU38" i="1" s="1"/>
  <c r="AP38" i="1"/>
  <c r="AO38" i="1"/>
  <c r="AR38" i="1" s="1"/>
  <c r="AN38" i="1"/>
  <c r="AM38" i="1"/>
  <c r="AL38" i="1"/>
  <c r="AK38" i="1"/>
  <c r="AJ38" i="1"/>
  <c r="AI38" i="1"/>
  <c r="AU37" i="1"/>
  <c r="AQ37" i="1"/>
  <c r="AS37" i="1" s="1"/>
  <c r="AP37" i="1"/>
  <c r="AO37" i="1"/>
  <c r="AN37" i="1"/>
  <c r="AM37" i="1"/>
  <c r="AR37" i="1" s="1"/>
  <c r="AL37" i="1"/>
  <c r="AK37" i="1"/>
  <c r="AJ37" i="1"/>
  <c r="AI37" i="1"/>
  <c r="AT37" i="1" s="1"/>
  <c r="AR36" i="1"/>
  <c r="AQ36" i="1"/>
  <c r="AP36" i="1"/>
  <c r="AO36" i="1"/>
  <c r="AN36" i="1"/>
  <c r="AS36" i="1" s="1"/>
  <c r="AM36" i="1"/>
  <c r="AL36" i="1"/>
  <c r="AK36" i="1"/>
  <c r="AJ36" i="1"/>
  <c r="AU36" i="1" s="1"/>
  <c r="AI36" i="1"/>
  <c r="AT36" i="1" s="1"/>
  <c r="AS35" i="1"/>
  <c r="AQ35" i="1"/>
  <c r="AP35" i="1"/>
  <c r="AO35" i="1"/>
  <c r="AT35" i="1" s="1"/>
  <c r="AN35" i="1"/>
  <c r="AM35" i="1"/>
  <c r="AL35" i="1"/>
  <c r="AK35" i="1"/>
  <c r="AJ35" i="1"/>
  <c r="AU35" i="1" s="1"/>
  <c r="AI35" i="1"/>
  <c r="AU34" i="1"/>
  <c r="AT34" i="1"/>
  <c r="AQ34" i="1"/>
  <c r="AS34" i="1" s="1"/>
  <c r="AP34" i="1"/>
  <c r="AO34" i="1"/>
  <c r="AR34" i="1" s="1"/>
  <c r="AN34" i="1"/>
  <c r="AM34" i="1"/>
  <c r="AL34" i="1"/>
  <c r="AK34" i="1"/>
  <c r="AJ34" i="1"/>
  <c r="AI34" i="1"/>
  <c r="AQ33" i="1"/>
  <c r="AU33" i="1" s="1"/>
  <c r="AP33" i="1"/>
  <c r="AO33" i="1"/>
  <c r="AN33" i="1"/>
  <c r="AM33" i="1"/>
  <c r="AR33" i="1" s="1"/>
  <c r="AL33" i="1"/>
  <c r="AK33" i="1"/>
  <c r="AJ33" i="1"/>
  <c r="AI33" i="1"/>
  <c r="AT33" i="1" s="1"/>
  <c r="AR32" i="1"/>
  <c r="AQ32" i="1"/>
  <c r="AP32" i="1"/>
  <c r="AO32" i="1"/>
  <c r="AN32" i="1"/>
  <c r="AS32" i="1" s="1"/>
  <c r="AM32" i="1"/>
  <c r="AL32" i="1"/>
  <c r="AK32" i="1"/>
  <c r="AJ32" i="1"/>
  <c r="AU32" i="1" s="1"/>
  <c r="AI32" i="1"/>
  <c r="AT32" i="1" s="1"/>
  <c r="AS31" i="1"/>
  <c r="AQ31" i="1"/>
  <c r="AP31" i="1"/>
  <c r="AO31" i="1"/>
  <c r="AR31" i="1" s="1"/>
  <c r="AN31" i="1"/>
  <c r="AM31" i="1"/>
  <c r="AL31" i="1"/>
  <c r="AK31" i="1"/>
  <c r="AJ31" i="1"/>
  <c r="AU31" i="1" s="1"/>
  <c r="AI31" i="1"/>
  <c r="AT30" i="1"/>
  <c r="AQ30" i="1"/>
  <c r="AU30" i="1" s="1"/>
  <c r="AP30" i="1"/>
  <c r="AO30" i="1"/>
  <c r="AR30" i="1" s="1"/>
  <c r="AN30" i="1"/>
  <c r="AM30" i="1"/>
  <c r="AL30" i="1"/>
  <c r="AK30" i="1"/>
  <c r="AJ30" i="1"/>
  <c r="AI30" i="1"/>
  <c r="AU29" i="1"/>
  <c r="AQ29" i="1"/>
  <c r="AS29" i="1" s="1"/>
  <c r="AP29" i="1"/>
  <c r="AO29" i="1"/>
  <c r="AN29" i="1"/>
  <c r="AM29" i="1"/>
  <c r="AR29" i="1" s="1"/>
  <c r="AL29" i="1"/>
  <c r="AK29" i="1"/>
  <c r="AJ29" i="1"/>
  <c r="AI29" i="1"/>
  <c r="AT29" i="1" s="1"/>
  <c r="AR28" i="1"/>
  <c r="AQ28" i="1"/>
  <c r="AP28" i="1"/>
  <c r="AO28" i="1"/>
  <c r="AN28" i="1"/>
  <c r="AS28" i="1" s="1"/>
  <c r="AM28" i="1"/>
  <c r="AL28" i="1"/>
  <c r="AK28" i="1"/>
  <c r="AJ28" i="1"/>
  <c r="AU28" i="1" s="1"/>
  <c r="AI28" i="1"/>
  <c r="AT28" i="1" s="1"/>
  <c r="AS27" i="1"/>
  <c r="AQ27" i="1"/>
  <c r="AP27" i="1"/>
  <c r="AO27" i="1"/>
  <c r="AT27" i="1" s="1"/>
  <c r="AN27" i="1"/>
  <c r="AM27" i="1"/>
  <c r="AL27" i="1"/>
  <c r="AK27" i="1"/>
  <c r="AJ27" i="1"/>
  <c r="AU27" i="1" s="1"/>
  <c r="AI27" i="1"/>
  <c r="AU26" i="1"/>
  <c r="AT26" i="1"/>
  <c r="AQ26" i="1"/>
  <c r="AS26" i="1" s="1"/>
  <c r="AP26" i="1"/>
  <c r="AO26" i="1"/>
  <c r="AR26" i="1" s="1"/>
  <c r="AN26" i="1"/>
  <c r="AM26" i="1"/>
  <c r="AL26" i="1"/>
  <c r="AK26" i="1"/>
  <c r="AJ26" i="1"/>
  <c r="AI26" i="1"/>
  <c r="AQ25" i="1"/>
  <c r="AU25" i="1" s="1"/>
  <c r="AP25" i="1"/>
  <c r="AO25" i="1"/>
  <c r="AN25" i="1"/>
  <c r="AM25" i="1"/>
  <c r="AR25" i="1" s="1"/>
  <c r="AL25" i="1"/>
  <c r="AK25" i="1"/>
  <c r="AJ25" i="1"/>
  <c r="AI25" i="1"/>
  <c r="AT25" i="1" s="1"/>
  <c r="AR24" i="1"/>
  <c r="AQ24" i="1"/>
  <c r="AP24" i="1"/>
  <c r="AO24" i="1"/>
  <c r="AN24" i="1"/>
  <c r="AS24" i="1" s="1"/>
  <c r="AM24" i="1"/>
  <c r="AL24" i="1"/>
  <c r="AK24" i="1"/>
  <c r="AJ24" i="1"/>
  <c r="AU24" i="1" s="1"/>
  <c r="AI24" i="1"/>
  <c r="AT24" i="1" s="1"/>
  <c r="AS23" i="1"/>
  <c r="AQ23" i="1"/>
  <c r="AP23" i="1"/>
  <c r="AO23" i="1"/>
  <c r="AR23" i="1" s="1"/>
  <c r="AN23" i="1"/>
  <c r="AM23" i="1"/>
  <c r="AL23" i="1"/>
  <c r="AK23" i="1"/>
  <c r="AJ23" i="1"/>
  <c r="AU23" i="1" s="1"/>
  <c r="AI23" i="1"/>
  <c r="AT22" i="1"/>
  <c r="AQ22" i="1"/>
  <c r="AU22" i="1" s="1"/>
  <c r="AP22" i="1"/>
  <c r="AO22" i="1"/>
  <c r="AR22" i="1" s="1"/>
  <c r="AN22" i="1"/>
  <c r="AM22" i="1"/>
  <c r="AL22" i="1"/>
  <c r="AK22" i="1"/>
  <c r="AJ22" i="1"/>
  <c r="AI22" i="1"/>
  <c r="AU21" i="1"/>
  <c r="AQ21" i="1"/>
  <c r="AS21" i="1" s="1"/>
  <c r="AP21" i="1"/>
  <c r="AO21" i="1"/>
  <c r="AN21" i="1"/>
  <c r="AM21" i="1"/>
  <c r="AR21" i="1" s="1"/>
  <c r="AL21" i="1"/>
  <c r="AK21" i="1"/>
  <c r="AJ21" i="1"/>
  <c r="AI21" i="1"/>
  <c r="AT21" i="1" s="1"/>
  <c r="AR20" i="1"/>
  <c r="AQ20" i="1"/>
  <c r="AP20" i="1"/>
  <c r="AO20" i="1"/>
  <c r="AN20" i="1"/>
  <c r="AS20" i="1" s="1"/>
  <c r="AM20" i="1"/>
  <c r="AL20" i="1"/>
  <c r="AK20" i="1"/>
  <c r="AJ20" i="1"/>
  <c r="AU20" i="1" s="1"/>
  <c r="AI20" i="1"/>
  <c r="AT20" i="1" s="1"/>
  <c r="AS19" i="1"/>
  <c r="AQ19" i="1"/>
  <c r="AP19" i="1"/>
  <c r="AO19" i="1"/>
  <c r="AT19" i="1" s="1"/>
  <c r="AN19" i="1"/>
  <c r="AM19" i="1"/>
  <c r="AL19" i="1"/>
  <c r="AK19" i="1"/>
  <c r="AJ19" i="1"/>
  <c r="AU19" i="1" s="1"/>
  <c r="AI19" i="1"/>
  <c r="AU18" i="1"/>
  <c r="AT18" i="1"/>
  <c r="AQ18" i="1"/>
  <c r="AS18" i="1" s="1"/>
  <c r="AP18" i="1"/>
  <c r="AO18" i="1"/>
  <c r="AR18" i="1" s="1"/>
  <c r="AN18" i="1"/>
  <c r="AM18" i="1"/>
  <c r="AL18" i="1"/>
  <c r="AK18" i="1"/>
  <c r="AJ18" i="1"/>
  <c r="AI18" i="1"/>
  <c r="AQ17" i="1"/>
  <c r="AU17" i="1" s="1"/>
  <c r="AP17" i="1"/>
  <c r="AO17" i="1"/>
  <c r="AN17" i="1"/>
  <c r="AM17" i="1"/>
  <c r="AR17" i="1" s="1"/>
  <c r="AL17" i="1"/>
  <c r="AK17" i="1"/>
  <c r="AJ17" i="1"/>
  <c r="AI17" i="1"/>
  <c r="AT17" i="1" s="1"/>
  <c r="AR16" i="1"/>
  <c r="AQ16" i="1"/>
  <c r="AP16" i="1"/>
  <c r="AO16" i="1"/>
  <c r="AN16" i="1"/>
  <c r="AS16" i="1" s="1"/>
  <c r="AM16" i="1"/>
  <c r="AL16" i="1"/>
  <c r="AK16" i="1"/>
  <c r="AJ16" i="1"/>
  <c r="AU16" i="1" s="1"/>
  <c r="AI16" i="1"/>
  <c r="AT16" i="1" s="1"/>
  <c r="AS15" i="1"/>
  <c r="AQ15" i="1"/>
  <c r="AP15" i="1"/>
  <c r="AO15" i="1"/>
  <c r="AR15" i="1" s="1"/>
  <c r="AN15" i="1"/>
  <c r="AM15" i="1"/>
  <c r="AL15" i="1"/>
  <c r="AK15" i="1"/>
  <c r="AJ15" i="1"/>
  <c r="AU15" i="1" s="1"/>
  <c r="AI15" i="1"/>
  <c r="AT14" i="1"/>
  <c r="AQ14" i="1"/>
  <c r="AU14" i="1" s="1"/>
  <c r="AP14" i="1"/>
  <c r="AO14" i="1"/>
  <c r="AR14" i="1" s="1"/>
  <c r="AN14" i="1"/>
  <c r="AM14" i="1"/>
  <c r="AL14" i="1"/>
  <c r="AK14" i="1"/>
  <c r="AJ14" i="1"/>
  <c r="AI14" i="1"/>
  <c r="AU13" i="1"/>
  <c r="AQ13" i="1"/>
  <c r="AS13" i="1" s="1"/>
  <c r="AP13" i="1"/>
  <c r="AO13" i="1"/>
  <c r="AN13" i="1"/>
  <c r="AM13" i="1"/>
  <c r="AR13" i="1" s="1"/>
  <c r="AL13" i="1"/>
  <c r="AK13" i="1"/>
  <c r="AJ13" i="1"/>
  <c r="AI13" i="1"/>
  <c r="AT13" i="1" s="1"/>
  <c r="AR12" i="1"/>
  <c r="AQ12" i="1"/>
  <c r="AP12" i="1"/>
  <c r="AO12" i="1"/>
  <c r="AN12" i="1"/>
  <c r="AS12" i="1" s="1"/>
  <c r="AM12" i="1"/>
  <c r="AL12" i="1"/>
  <c r="AK12" i="1"/>
  <c r="AJ12" i="1"/>
  <c r="AU12" i="1" s="1"/>
  <c r="AI12" i="1"/>
  <c r="AT12" i="1" s="1"/>
  <c r="AS11" i="1"/>
  <c r="AQ11" i="1"/>
  <c r="AP11" i="1"/>
  <c r="AO11" i="1"/>
  <c r="AT11" i="1" s="1"/>
  <c r="AN11" i="1"/>
  <c r="AM11" i="1"/>
  <c r="AL11" i="1"/>
  <c r="AK11" i="1"/>
  <c r="AJ11" i="1"/>
  <c r="AU11" i="1" s="1"/>
  <c r="AI11" i="1"/>
  <c r="AU10" i="1"/>
  <c r="AT10" i="1"/>
  <c r="AQ10" i="1"/>
  <c r="AS10" i="1" s="1"/>
  <c r="AP10" i="1"/>
  <c r="AO10" i="1"/>
  <c r="AR10" i="1" s="1"/>
  <c r="AN10" i="1"/>
  <c r="AM10" i="1"/>
  <c r="AL10" i="1"/>
  <c r="AK10" i="1"/>
  <c r="AJ10" i="1"/>
  <c r="AI10" i="1"/>
  <c r="AQ9" i="1"/>
  <c r="AU9" i="1" s="1"/>
  <c r="AP9" i="1"/>
  <c r="AO9" i="1"/>
  <c r="AN9" i="1"/>
  <c r="AM9" i="1"/>
  <c r="AR9" i="1" s="1"/>
  <c r="AL9" i="1"/>
  <c r="AK9" i="1"/>
  <c r="AJ9" i="1"/>
  <c r="AI9" i="1"/>
  <c r="AT9" i="1" s="1"/>
  <c r="AR8" i="1"/>
  <c r="AQ8" i="1"/>
  <c r="AP8" i="1"/>
  <c r="AO8" i="1"/>
  <c r="AN8" i="1"/>
  <c r="AS8" i="1" s="1"/>
  <c r="AM8" i="1"/>
  <c r="AL8" i="1"/>
  <c r="AK8" i="1"/>
  <c r="AJ8" i="1"/>
  <c r="AU8" i="1" s="1"/>
  <c r="AI8" i="1"/>
  <c r="AT8" i="1" s="1"/>
  <c r="AS7" i="1"/>
  <c r="AQ7" i="1"/>
  <c r="AP7" i="1"/>
  <c r="AO7" i="1"/>
  <c r="AR7" i="1" s="1"/>
  <c r="AN7" i="1"/>
  <c r="AM7" i="1"/>
  <c r="AL7" i="1"/>
  <c r="AK7" i="1"/>
  <c r="AJ7" i="1"/>
  <c r="AU7" i="1" s="1"/>
  <c r="AI7" i="1"/>
  <c r="AT6" i="1"/>
  <c r="AQ6" i="1"/>
  <c r="AU6" i="1" s="1"/>
  <c r="AP6" i="1"/>
  <c r="AO6" i="1"/>
  <c r="AR6" i="1" s="1"/>
  <c r="AN6" i="1"/>
  <c r="AM6" i="1"/>
  <c r="AL6" i="1"/>
  <c r="AK6" i="1"/>
  <c r="AJ6" i="1"/>
  <c r="AI6" i="1"/>
  <c r="AU5" i="1"/>
  <c r="AQ5" i="1"/>
  <c r="AS5" i="1" s="1"/>
  <c r="AP5" i="1"/>
  <c r="AO5" i="1"/>
  <c r="AN5" i="1"/>
  <c r="AM5" i="1"/>
  <c r="AR5" i="1" s="1"/>
  <c r="AL5" i="1"/>
  <c r="AK5" i="1"/>
  <c r="AJ5" i="1"/>
  <c r="AI5" i="1"/>
  <c r="AT5" i="1" s="1"/>
  <c r="AR4" i="1"/>
  <c r="AQ4" i="1"/>
  <c r="AP4" i="1"/>
  <c r="AO4" i="1"/>
  <c r="AN4" i="1"/>
  <c r="AS4" i="1" s="1"/>
  <c r="AM4" i="1"/>
  <c r="AL4" i="1"/>
  <c r="AK4" i="1"/>
  <c r="AJ4" i="1"/>
  <c r="AU4" i="1" s="1"/>
  <c r="AI4" i="1"/>
  <c r="AT4" i="1" s="1"/>
  <c r="AS3" i="1"/>
  <c r="AQ3" i="1"/>
  <c r="AP3" i="1"/>
  <c r="AO3" i="1"/>
  <c r="AT3" i="1" s="1"/>
  <c r="AN3" i="1"/>
  <c r="AM3" i="1"/>
  <c r="AL3" i="1"/>
  <c r="AK3" i="1"/>
  <c r="AJ3" i="1"/>
  <c r="AU3" i="1" s="1"/>
  <c r="AI3" i="1"/>
  <c r="AP2" i="1"/>
  <c r="AQ2" i="1"/>
  <c r="AS2" i="1" s="1"/>
  <c r="AR2" i="1"/>
  <c r="AT2" i="1"/>
  <c r="AO2" i="1"/>
  <c r="AN2" i="1"/>
  <c r="AM2" i="1"/>
  <c r="AL2" i="1"/>
  <c r="AK2" i="1"/>
  <c r="AJ2" i="1"/>
  <c r="AI2" i="1"/>
  <c r="AG64" i="1"/>
  <c r="AF64" i="1"/>
  <c r="AE64" i="1"/>
  <c r="AD64" i="1"/>
  <c r="AC64" i="1"/>
  <c r="AG63" i="1"/>
  <c r="AF63" i="1"/>
  <c r="AE63" i="1"/>
  <c r="AD63" i="1"/>
  <c r="AC63" i="1"/>
  <c r="AG62" i="1"/>
  <c r="AF62" i="1"/>
  <c r="AE62" i="1"/>
  <c r="AD62" i="1"/>
  <c r="AC62" i="1"/>
  <c r="AG61" i="1"/>
  <c r="AF61" i="1"/>
  <c r="AE61" i="1"/>
  <c r="AD61" i="1"/>
  <c r="AC61" i="1"/>
  <c r="AG60" i="1"/>
  <c r="AF60" i="1"/>
  <c r="AE60" i="1"/>
  <c r="AD60" i="1"/>
  <c r="AC60" i="1"/>
  <c r="AG59" i="1"/>
  <c r="AF59" i="1"/>
  <c r="AE59" i="1"/>
  <c r="AD59" i="1"/>
  <c r="AC59" i="1"/>
  <c r="AG58" i="1"/>
  <c r="AF58" i="1"/>
  <c r="AE58" i="1"/>
  <c r="AD58" i="1"/>
  <c r="AC58" i="1"/>
  <c r="AG57" i="1"/>
  <c r="AF57" i="1"/>
  <c r="AE57" i="1"/>
  <c r="AD57" i="1"/>
  <c r="AC57" i="1"/>
  <c r="AG56" i="1"/>
  <c r="AF56" i="1"/>
  <c r="AE56" i="1"/>
  <c r="AD56" i="1"/>
  <c r="AC56" i="1"/>
  <c r="AG55" i="1"/>
  <c r="AF55" i="1"/>
  <c r="AE55" i="1"/>
  <c r="AD55" i="1"/>
  <c r="AC55" i="1"/>
  <c r="AG54" i="1"/>
  <c r="AF54" i="1"/>
  <c r="AE54" i="1"/>
  <c r="AD54" i="1"/>
  <c r="AC54" i="1"/>
  <c r="AG53" i="1"/>
  <c r="AF53" i="1"/>
  <c r="AE53" i="1"/>
  <c r="AD53" i="1"/>
  <c r="AC53" i="1"/>
  <c r="AG52" i="1"/>
  <c r="AF52" i="1"/>
  <c r="AE52" i="1"/>
  <c r="AD52" i="1"/>
  <c r="AC52" i="1"/>
  <c r="AG51" i="1"/>
  <c r="AF51" i="1"/>
  <c r="AE51" i="1"/>
  <c r="AD51" i="1"/>
  <c r="AC51" i="1"/>
  <c r="AG50" i="1"/>
  <c r="AF50" i="1"/>
  <c r="AE50" i="1"/>
  <c r="AD50" i="1"/>
  <c r="AC50" i="1"/>
  <c r="AG49" i="1"/>
  <c r="AF49" i="1"/>
  <c r="AE49" i="1"/>
  <c r="AD49" i="1"/>
  <c r="AC49" i="1"/>
  <c r="AG48" i="1"/>
  <c r="AF48" i="1"/>
  <c r="AE48" i="1"/>
  <c r="AD48" i="1"/>
  <c r="AC48" i="1"/>
  <c r="AG47" i="1"/>
  <c r="AF47" i="1"/>
  <c r="AE47" i="1"/>
  <c r="AD47" i="1"/>
  <c r="AC47" i="1"/>
  <c r="AG46" i="1"/>
  <c r="AF46" i="1"/>
  <c r="AE46" i="1"/>
  <c r="AD46" i="1"/>
  <c r="AC46" i="1"/>
  <c r="AG45" i="1"/>
  <c r="AF45" i="1"/>
  <c r="AE45" i="1"/>
  <c r="AD45" i="1"/>
  <c r="AC45" i="1"/>
  <c r="AG44" i="1"/>
  <c r="AF44" i="1"/>
  <c r="AE44" i="1"/>
  <c r="AD44" i="1"/>
  <c r="AC44" i="1"/>
  <c r="AG43" i="1"/>
  <c r="AF43" i="1"/>
  <c r="AE43" i="1"/>
  <c r="AD43" i="1"/>
  <c r="AC43" i="1"/>
  <c r="AG42" i="1"/>
  <c r="AF42" i="1"/>
  <c r="AE42" i="1"/>
  <c r="AD42" i="1"/>
  <c r="AC42" i="1"/>
  <c r="AG41" i="1"/>
  <c r="AF41" i="1"/>
  <c r="AE41" i="1"/>
  <c r="AD41" i="1"/>
  <c r="AC41" i="1"/>
  <c r="AG40" i="1"/>
  <c r="AF40" i="1"/>
  <c r="AE40" i="1"/>
  <c r="AD40" i="1"/>
  <c r="AC40" i="1"/>
  <c r="AG39" i="1"/>
  <c r="AF39" i="1"/>
  <c r="AE39" i="1"/>
  <c r="AD39" i="1"/>
  <c r="AC39" i="1"/>
  <c r="AG38" i="1"/>
  <c r="AF38" i="1"/>
  <c r="AE38" i="1"/>
  <c r="AD38" i="1"/>
  <c r="AC38" i="1"/>
  <c r="AG37" i="1"/>
  <c r="AF37" i="1"/>
  <c r="AE37" i="1"/>
  <c r="AD37" i="1"/>
  <c r="AC37" i="1"/>
  <c r="AG36" i="1"/>
  <c r="AF36" i="1"/>
  <c r="AE36" i="1"/>
  <c r="AD36" i="1"/>
  <c r="AC36" i="1"/>
  <c r="AG35" i="1"/>
  <c r="AF35" i="1"/>
  <c r="AE35" i="1"/>
  <c r="AD35" i="1"/>
  <c r="AC35" i="1"/>
  <c r="AG34" i="1"/>
  <c r="AF34" i="1"/>
  <c r="AE34" i="1"/>
  <c r="AD34" i="1"/>
  <c r="AC34" i="1"/>
  <c r="AG33" i="1"/>
  <c r="AF33" i="1"/>
  <c r="AE33" i="1"/>
  <c r="AD33" i="1"/>
  <c r="AC33" i="1"/>
  <c r="AG32" i="1"/>
  <c r="AF32" i="1"/>
  <c r="AE32" i="1"/>
  <c r="AD32" i="1"/>
  <c r="AC32" i="1"/>
  <c r="AG31" i="1"/>
  <c r="AF31" i="1"/>
  <c r="AE31" i="1"/>
  <c r="AD31" i="1"/>
  <c r="AC31" i="1"/>
  <c r="AG30" i="1"/>
  <c r="AF30" i="1"/>
  <c r="AE30" i="1"/>
  <c r="AD30" i="1"/>
  <c r="AC30" i="1"/>
  <c r="AG29" i="1"/>
  <c r="AF29" i="1"/>
  <c r="AE29" i="1"/>
  <c r="AD29" i="1"/>
  <c r="AC29" i="1"/>
  <c r="AG28" i="1"/>
  <c r="AF28" i="1"/>
  <c r="AE28" i="1"/>
  <c r="AD28" i="1"/>
  <c r="AC28" i="1"/>
  <c r="AG27" i="1"/>
  <c r="AF27" i="1"/>
  <c r="AE27" i="1"/>
  <c r="AD27" i="1"/>
  <c r="AC27" i="1"/>
  <c r="AG26" i="1"/>
  <c r="AF26" i="1"/>
  <c r="AE26" i="1"/>
  <c r="AD26" i="1"/>
  <c r="AC26" i="1"/>
  <c r="AG25" i="1"/>
  <c r="AF25" i="1"/>
  <c r="AE25" i="1"/>
  <c r="AD25" i="1"/>
  <c r="AC25" i="1"/>
  <c r="AG24" i="1"/>
  <c r="AF24" i="1"/>
  <c r="AE24" i="1"/>
  <c r="AD24" i="1"/>
  <c r="AC24" i="1"/>
  <c r="AG23" i="1"/>
  <c r="AF23" i="1"/>
  <c r="AE23" i="1"/>
  <c r="AD23" i="1"/>
  <c r="AC23" i="1"/>
  <c r="AG22" i="1"/>
  <c r="AF22" i="1"/>
  <c r="AE22" i="1"/>
  <c r="AD22" i="1"/>
  <c r="AC22" i="1"/>
  <c r="AG21" i="1"/>
  <c r="AF21" i="1"/>
  <c r="AE21" i="1"/>
  <c r="AD21" i="1"/>
  <c r="AC21" i="1"/>
  <c r="AG20" i="1"/>
  <c r="AF20" i="1"/>
  <c r="AE20" i="1"/>
  <c r="AD20" i="1"/>
  <c r="AC20" i="1"/>
  <c r="AG19" i="1"/>
  <c r="AF19" i="1"/>
  <c r="AE19" i="1"/>
  <c r="AD19" i="1"/>
  <c r="AC19" i="1"/>
  <c r="AG18" i="1"/>
  <c r="AF18" i="1"/>
  <c r="AE18" i="1"/>
  <c r="AD18" i="1"/>
  <c r="AC18" i="1"/>
  <c r="AG17" i="1"/>
  <c r="AF17" i="1"/>
  <c r="AE17" i="1"/>
  <c r="AD17" i="1"/>
  <c r="AC17" i="1"/>
  <c r="AG16" i="1"/>
  <c r="AF16" i="1"/>
  <c r="AE16" i="1"/>
  <c r="AD16" i="1"/>
  <c r="AC16" i="1"/>
  <c r="AG15" i="1"/>
  <c r="AF15" i="1"/>
  <c r="AE15" i="1"/>
  <c r="AD15" i="1"/>
  <c r="AC15" i="1"/>
  <c r="AG14" i="1"/>
  <c r="AF14" i="1"/>
  <c r="AE14" i="1"/>
  <c r="AD14" i="1"/>
  <c r="AC14" i="1"/>
  <c r="AG13" i="1"/>
  <c r="AF13" i="1"/>
  <c r="AE13" i="1"/>
  <c r="AD13" i="1"/>
  <c r="AC13" i="1"/>
  <c r="AG12" i="1"/>
  <c r="AF12" i="1"/>
  <c r="AE12" i="1"/>
  <c r="AD12" i="1"/>
  <c r="AC12" i="1"/>
  <c r="AG11" i="1"/>
  <c r="AF11" i="1"/>
  <c r="AE11" i="1"/>
  <c r="AD11" i="1"/>
  <c r="AC11" i="1"/>
  <c r="AG10" i="1"/>
  <c r="AF10" i="1"/>
  <c r="AE10" i="1"/>
  <c r="AD10" i="1"/>
  <c r="AC10" i="1"/>
  <c r="AG9" i="1"/>
  <c r="AF9" i="1"/>
  <c r="AE9" i="1"/>
  <c r="AD9" i="1"/>
  <c r="AC9" i="1"/>
  <c r="AG8" i="1"/>
  <c r="AF8" i="1"/>
  <c r="AE8" i="1"/>
  <c r="AD8" i="1"/>
  <c r="AC8" i="1"/>
  <c r="AG7" i="1"/>
  <c r="AF7" i="1"/>
  <c r="AE7" i="1"/>
  <c r="AD7" i="1"/>
  <c r="AC7" i="1"/>
  <c r="AG6" i="1"/>
  <c r="AF6" i="1"/>
  <c r="AE6" i="1"/>
  <c r="AD6" i="1"/>
  <c r="AC6" i="1"/>
  <c r="AG5" i="1"/>
  <c r="AF5" i="1"/>
  <c r="AE5" i="1"/>
  <c r="AD5" i="1"/>
  <c r="AC5" i="1"/>
  <c r="AG4" i="1"/>
  <c r="AF4" i="1"/>
  <c r="AE4" i="1"/>
  <c r="AD4" i="1"/>
  <c r="AC4" i="1"/>
  <c r="AG3" i="1"/>
  <c r="AF3" i="1"/>
  <c r="AE3" i="1"/>
  <c r="AD3" i="1"/>
  <c r="AC3" i="1"/>
  <c r="AG2" i="1"/>
  <c r="AF2" i="1"/>
  <c r="AE2" i="1"/>
  <c r="AD2" i="1"/>
  <c r="AC2" i="1"/>
  <c r="AT15" i="1" l="1"/>
  <c r="AT23" i="1"/>
  <c r="AT55" i="1"/>
  <c r="AT63" i="1"/>
  <c r="AS9" i="1"/>
  <c r="AS17" i="1"/>
  <c r="AS25" i="1"/>
  <c r="AS33" i="1"/>
  <c r="AS41" i="1"/>
  <c r="AS49" i="1"/>
  <c r="AS57" i="1"/>
  <c r="AT7" i="1"/>
  <c r="AT31" i="1"/>
  <c r="AT39" i="1"/>
  <c r="AT47" i="1"/>
  <c r="AR3" i="1"/>
  <c r="AS6" i="1"/>
  <c r="AR11" i="1"/>
  <c r="AS14" i="1"/>
  <c r="AR19" i="1"/>
  <c r="AS22" i="1"/>
  <c r="AR27" i="1"/>
  <c r="AS30" i="1"/>
  <c r="AR35" i="1"/>
  <c r="AS38" i="1"/>
  <c r="AR43" i="1"/>
  <c r="AS46" i="1"/>
  <c r="AR51" i="1"/>
  <c r="AU2"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F60" i="1" s="1" a="1"/>
  <c r="F60" i="1" s="1"/>
  <c r="B61" i="1"/>
  <c r="B62" i="1"/>
  <c r="B63" i="1"/>
  <c r="B64" i="1"/>
  <c r="D4" i="1" a="1"/>
  <c r="D4" i="1" s="1"/>
  <c r="D5" i="1" a="1"/>
  <c r="D5" i="1" s="1"/>
  <c r="D6" i="1" a="1"/>
  <c r="D6" i="1" s="1"/>
  <c r="D7" i="1" a="1"/>
  <c r="D7" i="1" s="1"/>
  <c r="D8" i="1" a="1"/>
  <c r="D8" i="1" s="1"/>
  <c r="D9" i="1" a="1"/>
  <c r="D9" i="1" s="1"/>
  <c r="D12" i="1" a="1"/>
  <c r="D12" i="1" s="1"/>
  <c r="D13" i="1" a="1"/>
  <c r="D13" i="1" s="1"/>
  <c r="D14" i="1" a="1"/>
  <c r="D14" i="1" s="1"/>
  <c r="D15" i="1" a="1"/>
  <c r="D15" i="1" s="1"/>
  <c r="D16" i="1" a="1"/>
  <c r="D16" i="1" s="1"/>
  <c r="D17" i="1" a="1"/>
  <c r="D17" i="1" s="1"/>
  <c r="D20" i="1" a="1"/>
  <c r="D20" i="1" s="1"/>
  <c r="D21" i="1" a="1"/>
  <c r="D21" i="1" s="1"/>
  <c r="D22" i="1" a="1"/>
  <c r="D22" i="1" s="1"/>
  <c r="D23" i="1" a="1"/>
  <c r="D23" i="1" s="1"/>
  <c r="D24" i="1" a="1"/>
  <c r="D24" i="1" s="1"/>
  <c r="D25" i="1" a="1"/>
  <c r="D25" i="1" s="1"/>
  <c r="D28" i="1" a="1"/>
  <c r="D28" i="1" s="1"/>
  <c r="D29" i="1" a="1"/>
  <c r="D29" i="1" s="1"/>
  <c r="D30" i="1" a="1"/>
  <c r="D30" i="1" s="1"/>
  <c r="D31" i="1" a="1"/>
  <c r="D31" i="1" s="1"/>
  <c r="D32" i="1" a="1"/>
  <c r="D32" i="1" s="1"/>
  <c r="D33" i="1" a="1"/>
  <c r="D33" i="1" s="1"/>
  <c r="D36" i="1" a="1"/>
  <c r="D36" i="1" s="1"/>
  <c r="D37" i="1" a="1"/>
  <c r="D37" i="1" s="1"/>
  <c r="D38" i="1" a="1"/>
  <c r="D38" i="1" s="1"/>
  <c r="D39" i="1" a="1"/>
  <c r="D39" i="1" s="1"/>
  <c r="D40" i="1" a="1"/>
  <c r="D40" i="1" s="1"/>
  <c r="D41" i="1" a="1"/>
  <c r="D41" i="1" s="1"/>
  <c r="D44" i="1" a="1"/>
  <c r="D44" i="1" s="1"/>
  <c r="D45" i="1" a="1"/>
  <c r="D45" i="1" s="1"/>
  <c r="D46" i="1" a="1"/>
  <c r="D46" i="1" s="1"/>
  <c r="D47" i="1" a="1"/>
  <c r="D47" i="1" s="1"/>
  <c r="D48" i="1" a="1"/>
  <c r="D48" i="1" s="1"/>
  <c r="D49" i="1" a="1"/>
  <c r="D49" i="1" s="1"/>
  <c r="D52" i="1" a="1"/>
  <c r="D52" i="1" s="1"/>
  <c r="D53" i="1" a="1"/>
  <c r="D53" i="1" s="1"/>
  <c r="D54" i="1" a="1"/>
  <c r="D54" i="1" s="1"/>
  <c r="D55" i="1" a="1"/>
  <c r="D55" i="1" s="1"/>
  <c r="D56" i="1" a="1"/>
  <c r="D56" i="1" s="1"/>
  <c r="D57" i="1" a="1"/>
  <c r="D57" i="1" s="1"/>
  <c r="D60" i="1" a="1"/>
  <c r="D60" i="1" s="1"/>
  <c r="D61" i="1" a="1"/>
  <c r="D61" i="1" s="1"/>
  <c r="D62" i="1" a="1"/>
  <c r="D62" i="1" s="1"/>
  <c r="D63" i="1" a="1"/>
  <c r="D63" i="1" s="1"/>
  <c r="D64" i="1" a="1"/>
  <c r="D64" i="1" s="1"/>
  <c r="F4" i="1" a="1"/>
  <c r="F4" i="1" s="1"/>
  <c r="F5" i="1" a="1"/>
  <c r="F5" i="1"/>
  <c r="F6" i="1" a="1"/>
  <c r="F6" i="1" s="1"/>
  <c r="F8" i="1" a="1"/>
  <c r="F8" i="1" s="1"/>
  <c r="F9" i="1" a="1"/>
  <c r="F9" i="1" s="1"/>
  <c r="F12" i="1" a="1"/>
  <c r="F12" i="1"/>
  <c r="F13" i="1" a="1"/>
  <c r="F13" i="1" s="1"/>
  <c r="F14" i="1" a="1"/>
  <c r="F14" i="1" s="1"/>
  <c r="F16" i="1" a="1"/>
  <c r="F16" i="1" s="1"/>
  <c r="F17" i="1" a="1"/>
  <c r="F17" i="1"/>
  <c r="F20" i="1" a="1"/>
  <c r="F20" i="1" s="1"/>
  <c r="F21" i="1" a="1"/>
  <c r="F21" i="1" s="1"/>
  <c r="F22" i="1" a="1"/>
  <c r="F22" i="1" s="1"/>
  <c r="F24" i="1" a="1"/>
  <c r="F24" i="1"/>
  <c r="F25" i="1" a="1"/>
  <c r="F25" i="1" s="1"/>
  <c r="F28" i="1" a="1"/>
  <c r="F28" i="1" s="1"/>
  <c r="F29" i="1" a="1"/>
  <c r="F29" i="1" s="1"/>
  <c r="F30" i="1" a="1"/>
  <c r="F30" i="1"/>
  <c r="F32" i="1" a="1"/>
  <c r="F32" i="1" s="1"/>
  <c r="F33" i="1" a="1"/>
  <c r="F33" i="1" s="1"/>
  <c r="F36" i="1" a="1"/>
  <c r="F36" i="1" s="1"/>
  <c r="F37" i="1" a="1"/>
  <c r="F37" i="1"/>
  <c r="F38" i="1" a="1"/>
  <c r="F38" i="1" s="1"/>
  <c r="F40" i="1" a="1"/>
  <c r="F40" i="1" s="1"/>
  <c r="F41" i="1" a="1"/>
  <c r="F41" i="1" s="1"/>
  <c r="F44" i="1" a="1"/>
  <c r="F44" i="1"/>
  <c r="F45" i="1" a="1"/>
  <c r="F45" i="1" s="1"/>
  <c r="F46" i="1" a="1"/>
  <c r="F46" i="1" s="1"/>
  <c r="F48" i="1" a="1"/>
  <c r="F48" i="1" s="1"/>
  <c r="F49" i="1" a="1"/>
  <c r="F49" i="1" s="1"/>
  <c r="F52" i="1" a="1"/>
  <c r="F52" i="1" s="1"/>
  <c r="F53" i="1" a="1"/>
  <c r="F53" i="1" s="1"/>
  <c r="F54" i="1" a="1"/>
  <c r="F54" i="1" s="1"/>
  <c r="F56" i="1" a="1"/>
  <c r="F56" i="1" s="1"/>
  <c r="F57" i="1" a="1"/>
  <c r="F57" i="1"/>
  <c r="F61" i="1" a="1"/>
  <c r="F61" i="1"/>
  <c r="F62" i="1" a="1"/>
  <c r="F62" i="1" s="1"/>
  <c r="F64" i="1" a="1"/>
  <c r="F64" i="1" s="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A2681" i="1" a="1"/>
  <c r="A2681" i="1" s="1"/>
  <c r="A2680" i="1" a="1"/>
  <c r="A2680" i="1" s="1"/>
  <c r="A2679" i="1" a="1"/>
  <c r="A2679" i="1" s="1"/>
  <c r="A2678" i="1" a="1"/>
  <c r="A2678" i="1" s="1"/>
  <c r="A2677" i="1" a="1"/>
  <c r="A2677" i="1" s="1"/>
  <c r="A2676" i="1" a="1"/>
  <c r="A2676" i="1" s="1"/>
  <c r="A2675" i="1" a="1"/>
  <c r="A2675" i="1" s="1"/>
  <c r="A2674" i="1" a="1"/>
  <c r="A2674" i="1" s="1"/>
  <c r="A2673" i="1" a="1"/>
  <c r="A2673" i="1" s="1"/>
  <c r="A2672" i="1" a="1"/>
  <c r="A2672" i="1" s="1"/>
  <c r="A2671" i="1" a="1"/>
  <c r="A2671" i="1" s="1"/>
  <c r="A2670" i="1" a="1"/>
  <c r="A2670" i="1" s="1"/>
  <c r="A2669" i="1" a="1"/>
  <c r="A2669" i="1" s="1"/>
  <c r="A2668" i="1" a="1"/>
  <c r="A2668" i="1" s="1"/>
  <c r="A2667" i="1" a="1"/>
  <c r="A2667" i="1" s="1"/>
  <c r="A2666" i="1" a="1"/>
  <c r="A2666" i="1" s="1"/>
  <c r="A2665" i="1" a="1"/>
  <c r="A2665" i="1" s="1"/>
  <c r="A2664" i="1" a="1"/>
  <c r="A2664" i="1" s="1"/>
  <c r="A2663" i="1" a="1"/>
  <c r="A2663" i="1" s="1"/>
  <c r="A2662" i="1" a="1"/>
  <c r="A2662" i="1" s="1"/>
  <c r="A2661" i="1" a="1"/>
  <c r="A2661" i="1" s="1"/>
  <c r="A2660" i="1" a="1"/>
  <c r="A2660" i="1" s="1"/>
  <c r="A2659" i="1" a="1"/>
  <c r="A2659" i="1" s="1"/>
  <c r="A2658" i="1" a="1"/>
  <c r="A2658" i="1" s="1"/>
  <c r="A2657" i="1" a="1"/>
  <c r="A2657" i="1" s="1"/>
  <c r="A2656" i="1" a="1"/>
  <c r="A2656" i="1" s="1"/>
  <c r="A2655" i="1" a="1"/>
  <c r="A2655" i="1" s="1"/>
  <c r="A2654" i="1" a="1"/>
  <c r="A2654" i="1" s="1"/>
  <c r="A2653" i="1" a="1"/>
  <c r="A2653" i="1" s="1"/>
  <c r="A2652" i="1" a="1"/>
  <c r="A2652" i="1" s="1"/>
  <c r="A2651" i="1" a="1"/>
  <c r="A2651" i="1" s="1"/>
  <c r="A2650" i="1" a="1"/>
  <c r="A2650" i="1" s="1"/>
  <c r="A2649" i="1" a="1"/>
  <c r="A2649" i="1" s="1"/>
  <c r="A2648" i="1" a="1"/>
  <c r="A2648" i="1" s="1"/>
  <c r="A2647" i="1" a="1"/>
  <c r="A2647" i="1" s="1"/>
  <c r="A2646" i="1" a="1"/>
  <c r="A2646" i="1" s="1"/>
  <c r="A2645" i="1" a="1"/>
  <c r="A2645" i="1" s="1"/>
  <c r="A2644" i="1" a="1"/>
  <c r="A2644" i="1" s="1"/>
  <c r="A2643" i="1" a="1"/>
  <c r="A2643" i="1" s="1"/>
  <c r="A2642" i="1" a="1"/>
  <c r="A2642" i="1" s="1"/>
  <c r="A2641" i="1" a="1"/>
  <c r="A2641" i="1" s="1"/>
  <c r="A2640" i="1" a="1"/>
  <c r="A2640" i="1" s="1"/>
  <c r="A2639" i="1" a="1"/>
  <c r="A2639" i="1" s="1"/>
  <c r="A2638" i="1" a="1"/>
  <c r="A2638" i="1" s="1"/>
  <c r="A2637" i="1" a="1"/>
  <c r="A2637" i="1" s="1"/>
  <c r="A2636" i="1" a="1"/>
  <c r="A2636" i="1" s="1"/>
  <c r="A2635" i="1" a="1"/>
  <c r="A2635" i="1" s="1"/>
  <c r="A2634" i="1" a="1"/>
  <c r="A2634" i="1" s="1"/>
  <c r="A2633" i="1" a="1"/>
  <c r="A2633" i="1" s="1"/>
  <c r="A2632" i="1" a="1"/>
  <c r="A2632" i="1" s="1"/>
  <c r="A2631" i="1" a="1"/>
  <c r="A2631" i="1" s="1"/>
  <c r="A2630" i="1" a="1"/>
  <c r="A2630" i="1" s="1"/>
  <c r="A2629" i="1" a="1"/>
  <c r="A2629" i="1" s="1"/>
  <c r="A2628" i="1" a="1"/>
  <c r="A2628" i="1" s="1"/>
  <c r="A2627" i="1" a="1"/>
  <c r="A2627" i="1" s="1"/>
  <c r="A2626" i="1" a="1"/>
  <c r="A2626" i="1" s="1"/>
  <c r="A2625" i="1" a="1"/>
  <c r="A2625" i="1" s="1"/>
  <c r="A2624" i="1" a="1"/>
  <c r="A2624" i="1" s="1"/>
  <c r="A2623" i="1" a="1"/>
  <c r="A2623" i="1" s="1"/>
  <c r="A2622" i="1" a="1"/>
  <c r="A2622" i="1" s="1"/>
  <c r="A2621" i="1" a="1"/>
  <c r="A2621" i="1" s="1"/>
  <c r="A2620" i="1" a="1"/>
  <c r="A2620" i="1" s="1"/>
  <c r="A2619" i="1" a="1"/>
  <c r="A2619" i="1" s="1"/>
  <c r="A2618" i="1" a="1"/>
  <c r="A2618" i="1" s="1"/>
  <c r="A2617" i="1" a="1"/>
  <c r="A2617" i="1" s="1"/>
  <c r="A2616" i="1" a="1"/>
  <c r="A2616" i="1" s="1"/>
  <c r="A2615" i="1" a="1"/>
  <c r="A2615" i="1" s="1"/>
  <c r="A2614" i="1" a="1"/>
  <c r="A2614" i="1" s="1"/>
  <c r="A2613" i="1" a="1"/>
  <c r="A2613" i="1" s="1"/>
  <c r="A2612" i="1" a="1"/>
  <c r="A2612" i="1" s="1"/>
  <c r="A2611" i="1" a="1"/>
  <c r="A2611" i="1" s="1"/>
  <c r="A2610" i="1" a="1"/>
  <c r="A2610" i="1" s="1"/>
  <c r="A2609" i="1" a="1"/>
  <c r="A2609" i="1" s="1"/>
  <c r="A2608" i="1" a="1"/>
  <c r="A2608" i="1" s="1"/>
  <c r="A2607" i="1" a="1"/>
  <c r="A2607" i="1" s="1"/>
  <c r="A2606" i="1" a="1"/>
  <c r="A2606" i="1" s="1"/>
  <c r="A2605" i="1" a="1"/>
  <c r="A2605" i="1" s="1"/>
  <c r="A2604" i="1" a="1"/>
  <c r="A2604" i="1" s="1"/>
  <c r="A2603" i="1" a="1"/>
  <c r="A2603" i="1" s="1"/>
  <c r="A2602" i="1" a="1"/>
  <c r="A2602" i="1" s="1"/>
  <c r="A2601" i="1" a="1"/>
  <c r="A2601" i="1" s="1"/>
  <c r="A2600" i="1" a="1"/>
  <c r="A2600" i="1" s="1"/>
  <c r="A2599" i="1" a="1"/>
  <c r="A2599" i="1" s="1"/>
  <c r="A2598" i="1" a="1"/>
  <c r="A2598" i="1" s="1"/>
  <c r="A2597" i="1" a="1"/>
  <c r="A2597" i="1" s="1"/>
  <c r="A2596" i="1" a="1"/>
  <c r="A2596" i="1" s="1"/>
  <c r="A2595" i="1" a="1"/>
  <c r="A2595" i="1" s="1"/>
  <c r="A2594" i="1" a="1"/>
  <c r="A2594" i="1" s="1"/>
  <c r="A2593" i="1" a="1"/>
  <c r="A2593" i="1" s="1"/>
  <c r="A2592" i="1" a="1"/>
  <c r="A2592" i="1" s="1"/>
  <c r="A2591" i="1" a="1"/>
  <c r="A2591" i="1" s="1"/>
  <c r="A2590" i="1" a="1"/>
  <c r="A2590" i="1" s="1"/>
  <c r="A2589" i="1" a="1"/>
  <c r="A2589" i="1" s="1"/>
  <c r="A2588" i="1" a="1"/>
  <c r="A2588" i="1" s="1"/>
  <c r="A2587" i="1" a="1"/>
  <c r="A2587" i="1" s="1"/>
  <c r="A2586" i="1" a="1"/>
  <c r="A2586" i="1" s="1"/>
  <c r="A2585" i="1" a="1"/>
  <c r="A2585" i="1" s="1"/>
  <c r="A2584" i="1" a="1"/>
  <c r="A2584" i="1" s="1"/>
  <c r="A2583" i="1" a="1"/>
  <c r="A2583" i="1" s="1"/>
  <c r="A2582" i="1" a="1"/>
  <c r="A2582" i="1" s="1"/>
  <c r="A2581" i="1" a="1"/>
  <c r="A2581" i="1" s="1"/>
  <c r="A2580" i="1" a="1"/>
  <c r="A2580" i="1" s="1"/>
  <c r="A2579" i="1" a="1"/>
  <c r="A2579" i="1" s="1"/>
  <c r="A2578" i="1" a="1"/>
  <c r="A2578" i="1" s="1"/>
  <c r="A2577" i="1" a="1"/>
  <c r="A2577" i="1" s="1"/>
  <c r="A2576" i="1" a="1"/>
  <c r="A2576" i="1" s="1"/>
  <c r="A2575" i="1" a="1"/>
  <c r="A2575" i="1" s="1"/>
  <c r="A2574" i="1" a="1"/>
  <c r="A2574" i="1" s="1"/>
  <c r="A2573" i="1" a="1"/>
  <c r="A2573" i="1" s="1"/>
  <c r="A2572" i="1" a="1"/>
  <c r="A2572" i="1" s="1"/>
  <c r="A2571" i="1" a="1"/>
  <c r="A2571" i="1" s="1"/>
  <c r="A2570" i="1" a="1"/>
  <c r="A2570" i="1" s="1"/>
  <c r="A2569" i="1" a="1"/>
  <c r="A2569" i="1" s="1"/>
  <c r="A2568" i="1" a="1"/>
  <c r="A2568" i="1" s="1"/>
  <c r="A2567" i="1" a="1"/>
  <c r="A2567" i="1" s="1"/>
  <c r="A2566" i="1" a="1"/>
  <c r="A2566" i="1" s="1"/>
  <c r="A2565" i="1" a="1"/>
  <c r="A2565" i="1" s="1"/>
  <c r="A2564" i="1" a="1"/>
  <c r="A2564" i="1" s="1"/>
  <c r="A2563" i="1" a="1"/>
  <c r="A2563" i="1" s="1"/>
  <c r="A2562" i="1" a="1"/>
  <c r="A2562" i="1" s="1"/>
  <c r="A2561" i="1" a="1"/>
  <c r="A2561" i="1" s="1"/>
  <c r="A2560" i="1" a="1"/>
  <c r="A2560" i="1" s="1"/>
  <c r="A2559" i="1" a="1"/>
  <c r="A2559" i="1" s="1"/>
  <c r="A2558" i="1" a="1"/>
  <c r="A2558" i="1" s="1"/>
  <c r="A2557" i="1" a="1"/>
  <c r="A2557" i="1" s="1"/>
  <c r="A2556" i="1" a="1"/>
  <c r="A2556" i="1" s="1"/>
  <c r="A2555" i="1" a="1"/>
  <c r="A2555" i="1" s="1"/>
  <c r="A2554" i="1" a="1"/>
  <c r="A2554" i="1" s="1"/>
  <c r="A2553" i="1" a="1"/>
  <c r="A2553" i="1" s="1"/>
  <c r="A2552" i="1" a="1"/>
  <c r="A2552" i="1" s="1"/>
  <c r="A2551" i="1" a="1"/>
  <c r="A2551" i="1" s="1"/>
  <c r="A2550" i="1" a="1"/>
  <c r="A2550" i="1" s="1"/>
  <c r="A2549" i="1" a="1"/>
  <c r="A2549" i="1" s="1"/>
  <c r="A2548" i="1" a="1"/>
  <c r="A2548" i="1" s="1"/>
  <c r="A2547" i="1" a="1"/>
  <c r="A2547" i="1" s="1"/>
  <c r="A2546" i="1" a="1"/>
  <c r="A2546" i="1" s="1"/>
  <c r="A2545" i="1" a="1"/>
  <c r="A2545" i="1" s="1"/>
  <c r="A2544" i="1" a="1"/>
  <c r="A2544" i="1" s="1"/>
  <c r="A2543" i="1" a="1"/>
  <c r="A2543" i="1" s="1"/>
  <c r="A2542" i="1" a="1"/>
  <c r="A2542" i="1" s="1"/>
  <c r="A2541" i="1" a="1"/>
  <c r="A2541" i="1" s="1"/>
  <c r="A2540" i="1" a="1"/>
  <c r="A2540" i="1" s="1"/>
  <c r="A2539" i="1" a="1"/>
  <c r="A2539" i="1" s="1"/>
  <c r="A2538" i="1" a="1"/>
  <c r="A2538" i="1" s="1"/>
  <c r="A2537" i="1" a="1"/>
  <c r="A2537" i="1" s="1"/>
  <c r="A2536" i="1" a="1"/>
  <c r="A2536" i="1" s="1"/>
  <c r="A2535" i="1" a="1"/>
  <c r="A2535" i="1" s="1"/>
  <c r="A2534" i="1" a="1"/>
  <c r="A2534" i="1" s="1"/>
  <c r="A2533" i="1" a="1"/>
  <c r="A2533" i="1" s="1"/>
  <c r="A2532" i="1" a="1"/>
  <c r="A2532" i="1" s="1"/>
  <c r="A2531" i="1" a="1"/>
  <c r="A2531" i="1" s="1"/>
  <c r="A2530" i="1" a="1"/>
  <c r="A2530" i="1" s="1"/>
  <c r="A2529" i="1" a="1"/>
  <c r="A2529" i="1" s="1"/>
  <c r="A2528" i="1" a="1"/>
  <c r="A2528" i="1" s="1"/>
  <c r="A2527" i="1" a="1"/>
  <c r="A2527" i="1" s="1"/>
  <c r="A2526" i="1" a="1"/>
  <c r="A2526" i="1" s="1"/>
  <c r="A2525" i="1" a="1"/>
  <c r="A2525" i="1" s="1"/>
  <c r="A2524" i="1" a="1"/>
  <c r="A2524" i="1" s="1"/>
  <c r="A2523" i="1" a="1"/>
  <c r="A2523" i="1" s="1"/>
  <c r="A2522" i="1" a="1"/>
  <c r="A2522" i="1" s="1"/>
  <c r="A2521" i="1" a="1"/>
  <c r="A2521" i="1" s="1"/>
  <c r="A2520" i="1" a="1"/>
  <c r="A2520" i="1" s="1"/>
  <c r="A2519" i="1" a="1"/>
  <c r="A2519" i="1" s="1"/>
  <c r="A2518" i="1" a="1"/>
  <c r="A2518" i="1" s="1"/>
  <c r="A2517" i="1" a="1"/>
  <c r="A2517" i="1" s="1"/>
  <c r="A2516" i="1" a="1"/>
  <c r="A2516" i="1" s="1"/>
  <c r="A2515" i="1" a="1"/>
  <c r="A2515" i="1" s="1"/>
  <c r="A2514" i="1" a="1"/>
  <c r="A2514" i="1" s="1"/>
  <c r="A2513" i="1" a="1"/>
  <c r="A2513" i="1" s="1"/>
  <c r="A2512" i="1" a="1"/>
  <c r="A2512" i="1" s="1"/>
  <c r="A2511" i="1" a="1"/>
  <c r="A2511" i="1" s="1"/>
  <c r="A2510" i="1" a="1"/>
  <c r="A2510" i="1" s="1"/>
  <c r="A2509" i="1" a="1"/>
  <c r="A2509" i="1" s="1"/>
  <c r="A2508" i="1" a="1"/>
  <c r="A2508" i="1" s="1"/>
  <c r="A2507" i="1" a="1"/>
  <c r="A2507" i="1" s="1"/>
  <c r="A2506" i="1" a="1"/>
  <c r="A2506" i="1" s="1"/>
  <c r="A2505" i="1" a="1"/>
  <c r="A2505" i="1" s="1"/>
  <c r="A2504" i="1" a="1"/>
  <c r="A2504" i="1" s="1"/>
  <c r="A2503" i="1" a="1"/>
  <c r="A2503" i="1" s="1"/>
  <c r="A2502" i="1" a="1"/>
  <c r="A2502" i="1" s="1"/>
  <c r="A2501" i="1" a="1"/>
  <c r="A2501" i="1" s="1"/>
  <c r="A2500" i="1" a="1"/>
  <c r="A2500" i="1" s="1"/>
  <c r="A2499" i="1" a="1"/>
  <c r="A2499" i="1" s="1"/>
  <c r="A2498" i="1" a="1"/>
  <c r="A2498" i="1" s="1"/>
  <c r="A2497" i="1" a="1"/>
  <c r="A2497" i="1" s="1"/>
  <c r="A2496" i="1" a="1"/>
  <c r="A2496" i="1" s="1"/>
  <c r="A2495" i="1" a="1"/>
  <c r="A2495" i="1" s="1"/>
  <c r="A2494" i="1" a="1"/>
  <c r="A2494" i="1" s="1"/>
  <c r="A2493" i="1" a="1"/>
  <c r="A2493" i="1" s="1"/>
  <c r="A2492" i="1" a="1"/>
  <c r="A2492" i="1" s="1"/>
  <c r="A2491" i="1" a="1"/>
  <c r="A2491" i="1" s="1"/>
  <c r="A2490" i="1" a="1"/>
  <c r="A2490" i="1" s="1"/>
  <c r="A2489" i="1" a="1"/>
  <c r="A2489" i="1" s="1"/>
  <c r="A2488" i="1" a="1"/>
  <c r="A2488" i="1" s="1"/>
  <c r="A2487" i="1" a="1"/>
  <c r="A2487" i="1" s="1"/>
  <c r="A2486" i="1" a="1"/>
  <c r="A2486" i="1" s="1"/>
  <c r="A2485" i="1" a="1"/>
  <c r="A2485" i="1" s="1"/>
  <c r="A2484" i="1" a="1"/>
  <c r="A2484" i="1" s="1"/>
  <c r="A2483" i="1" a="1"/>
  <c r="A2483" i="1" s="1"/>
  <c r="A2482" i="1" a="1"/>
  <c r="A2482" i="1" s="1"/>
  <c r="A2481" i="1" a="1"/>
  <c r="A2481" i="1" s="1"/>
  <c r="A2480" i="1" a="1"/>
  <c r="A2480" i="1" s="1"/>
  <c r="A2479" i="1" a="1"/>
  <c r="A2479" i="1" s="1"/>
  <c r="A2478" i="1" a="1"/>
  <c r="A2478" i="1" s="1"/>
  <c r="A2477" i="1" a="1"/>
  <c r="A2477" i="1" s="1"/>
  <c r="A2476" i="1" a="1"/>
  <c r="A2476" i="1" s="1"/>
  <c r="A2475" i="1" a="1"/>
  <c r="A2475" i="1" s="1"/>
  <c r="A2474" i="1" a="1"/>
  <c r="A2474" i="1" s="1"/>
  <c r="A2473" i="1" a="1"/>
  <c r="A2473" i="1" s="1"/>
  <c r="A2472" i="1" a="1"/>
  <c r="A2472" i="1" s="1"/>
  <c r="A2471" i="1" a="1"/>
  <c r="A2471" i="1" s="1"/>
  <c r="A2470" i="1" a="1"/>
  <c r="A2470" i="1" s="1"/>
  <c r="A2469" i="1" a="1"/>
  <c r="A2469" i="1" s="1"/>
  <c r="A2468" i="1" a="1"/>
  <c r="A2468" i="1" s="1"/>
  <c r="A2467" i="1" a="1"/>
  <c r="A2467" i="1" s="1"/>
  <c r="A2466" i="1" a="1"/>
  <c r="A2466" i="1" s="1"/>
  <c r="A2465" i="1" a="1"/>
  <c r="A2465" i="1" s="1"/>
  <c r="A2464" i="1" a="1"/>
  <c r="A2464" i="1" s="1"/>
  <c r="A2463" i="1" a="1"/>
  <c r="A2463" i="1" s="1"/>
  <c r="A2462" i="1" a="1"/>
  <c r="A2462" i="1" s="1"/>
  <c r="A2461" i="1" a="1"/>
  <c r="A2461" i="1" s="1"/>
  <c r="A2460" i="1" a="1"/>
  <c r="A2460" i="1" s="1"/>
  <c r="A2459" i="1" a="1"/>
  <c r="A2459" i="1" s="1"/>
  <c r="A2458" i="1" a="1"/>
  <c r="A2458" i="1" s="1"/>
  <c r="A2457" i="1" a="1"/>
  <c r="A2457" i="1" s="1"/>
  <c r="A2456" i="1" a="1"/>
  <c r="A2456" i="1" s="1"/>
  <c r="A2455" i="1" a="1"/>
  <c r="A2455" i="1" s="1"/>
  <c r="A2454" i="1" a="1"/>
  <c r="A2454" i="1" s="1"/>
  <c r="A2453" i="1" a="1"/>
  <c r="A2453" i="1" s="1"/>
  <c r="A2452" i="1" a="1"/>
  <c r="A2452" i="1" s="1"/>
  <c r="A2451" i="1" a="1"/>
  <c r="A2451" i="1" s="1"/>
  <c r="A2450" i="1" a="1"/>
  <c r="A2450" i="1" s="1"/>
  <c r="A2449" i="1" a="1"/>
  <c r="A2449" i="1" s="1"/>
  <c r="A2448" i="1" a="1"/>
  <c r="A2448" i="1" s="1"/>
  <c r="A2447" i="1" a="1"/>
  <c r="A2447" i="1" s="1"/>
  <c r="A2446" i="1" a="1"/>
  <c r="A2446" i="1" s="1"/>
  <c r="A2445" i="1" a="1"/>
  <c r="A2445" i="1" s="1"/>
  <c r="A2444" i="1" a="1"/>
  <c r="A2444" i="1" s="1"/>
  <c r="A2443" i="1" a="1"/>
  <c r="A2443" i="1" s="1"/>
  <c r="A2442" i="1" a="1"/>
  <c r="A2442" i="1" s="1"/>
  <c r="A2441" i="1" a="1"/>
  <c r="A2441" i="1" s="1"/>
  <c r="A2440" i="1" a="1"/>
  <c r="A2440" i="1" s="1"/>
  <c r="A2439" i="1" a="1"/>
  <c r="A2439" i="1" s="1"/>
  <c r="A2438" i="1" a="1"/>
  <c r="A2438" i="1" s="1"/>
  <c r="A2437" i="1" a="1"/>
  <c r="A2437" i="1" s="1"/>
  <c r="A2436" i="1" a="1"/>
  <c r="A2436" i="1" s="1"/>
  <c r="A2435" i="1" a="1"/>
  <c r="A2435" i="1" s="1"/>
  <c r="A2434" i="1" a="1"/>
  <c r="A2434" i="1" s="1"/>
  <c r="A2433" i="1" a="1"/>
  <c r="A2433" i="1" s="1"/>
  <c r="A2432" i="1" a="1"/>
  <c r="A2432" i="1" s="1"/>
  <c r="A2431" i="1" a="1"/>
  <c r="A2431" i="1" s="1"/>
  <c r="A2430" i="1" a="1"/>
  <c r="A2430" i="1" s="1"/>
  <c r="A2429" i="1" a="1"/>
  <c r="A2429" i="1" s="1"/>
  <c r="A2428" i="1" a="1"/>
  <c r="A2428" i="1" s="1"/>
  <c r="A2427" i="1" a="1"/>
  <c r="A2427" i="1" s="1"/>
  <c r="A2426" i="1" a="1"/>
  <c r="A2426" i="1" s="1"/>
  <c r="A2425" i="1" a="1"/>
  <c r="A2425" i="1" s="1"/>
  <c r="A2424" i="1" a="1"/>
  <c r="A2424" i="1" s="1"/>
  <c r="A2423" i="1" a="1"/>
  <c r="A2423" i="1" s="1"/>
  <c r="A2422" i="1" a="1"/>
  <c r="A2422" i="1" s="1"/>
  <c r="A2421" i="1" a="1"/>
  <c r="A2421" i="1" s="1"/>
  <c r="A2420" i="1" a="1"/>
  <c r="A2420" i="1" s="1"/>
  <c r="A2419" i="1" a="1"/>
  <c r="A2419" i="1" s="1"/>
  <c r="A2418" i="1" a="1"/>
  <c r="A2418" i="1" s="1"/>
  <c r="A2417" i="1" a="1"/>
  <c r="A2417" i="1" s="1"/>
  <c r="A2416" i="1" a="1"/>
  <c r="A2416" i="1" s="1"/>
  <c r="A2415" i="1" a="1"/>
  <c r="A2415" i="1" s="1"/>
  <c r="A2414" i="1" a="1"/>
  <c r="A2414" i="1" s="1"/>
  <c r="A2413" i="1" a="1"/>
  <c r="A2413" i="1" s="1"/>
  <c r="A2412" i="1" a="1"/>
  <c r="A2412" i="1" s="1"/>
  <c r="A2411" i="1" a="1"/>
  <c r="A2411" i="1" s="1"/>
  <c r="A2410" i="1" a="1"/>
  <c r="A2410" i="1" s="1"/>
  <c r="A2409" i="1" a="1"/>
  <c r="A2409" i="1" s="1"/>
  <c r="A2408" i="1" a="1"/>
  <c r="A2408" i="1" s="1"/>
  <c r="A2407" i="1" a="1"/>
  <c r="A2407" i="1" s="1"/>
  <c r="A2406" i="1" a="1"/>
  <c r="A2406" i="1" s="1"/>
  <c r="A2405" i="1" a="1"/>
  <c r="A2405" i="1" s="1"/>
  <c r="A2404" i="1" a="1"/>
  <c r="A2404" i="1" s="1"/>
  <c r="A2403" i="1" a="1"/>
  <c r="A2403" i="1" s="1"/>
  <c r="A2402" i="1" a="1"/>
  <c r="A2402" i="1" s="1"/>
  <c r="A2401" i="1" a="1"/>
  <c r="A2401" i="1" s="1"/>
  <c r="A2400" i="1" a="1"/>
  <c r="A2400" i="1" s="1"/>
  <c r="A2399" i="1" a="1"/>
  <c r="A2399" i="1" s="1"/>
  <c r="A2398" i="1" a="1"/>
  <c r="A2398" i="1" s="1"/>
  <c r="A2397" i="1" a="1"/>
  <c r="A2397" i="1" s="1"/>
  <c r="A2396" i="1" a="1"/>
  <c r="A2396" i="1" s="1"/>
  <c r="A2395" i="1" a="1"/>
  <c r="A2395" i="1" s="1"/>
  <c r="A2394" i="1" a="1"/>
  <c r="A2394" i="1" s="1"/>
  <c r="A2393" i="1" a="1"/>
  <c r="A2393" i="1" s="1"/>
  <c r="A2392" i="1" a="1"/>
  <c r="A2392" i="1" s="1"/>
  <c r="A2391" i="1" a="1"/>
  <c r="A2391" i="1" s="1"/>
  <c r="A2390" i="1" a="1"/>
  <c r="A2390" i="1" s="1"/>
  <c r="A2389" i="1" a="1"/>
  <c r="A2389" i="1" s="1"/>
  <c r="A2388" i="1" a="1"/>
  <c r="A2388" i="1" s="1"/>
  <c r="A2387" i="1" a="1"/>
  <c r="A2387" i="1" s="1"/>
  <c r="A2386" i="1" a="1"/>
  <c r="A2386" i="1" s="1"/>
  <c r="A2385" i="1" a="1"/>
  <c r="A2385" i="1" s="1"/>
  <c r="A2384" i="1" a="1"/>
  <c r="A2384" i="1" s="1"/>
  <c r="A2383" i="1" a="1"/>
  <c r="A2383" i="1" s="1"/>
  <c r="A2382" i="1" a="1"/>
  <c r="A2382" i="1" s="1"/>
  <c r="A2381" i="1" a="1"/>
  <c r="A2381" i="1" s="1"/>
  <c r="A2380" i="1" a="1"/>
  <c r="A2380" i="1" s="1"/>
  <c r="A2379" i="1" a="1"/>
  <c r="A2379" i="1" s="1"/>
  <c r="A2378" i="1" a="1"/>
  <c r="A2378" i="1" s="1"/>
  <c r="A2377" i="1" a="1"/>
  <c r="A2377" i="1" s="1"/>
  <c r="A2376" i="1" a="1"/>
  <c r="A2376" i="1" s="1"/>
  <c r="A2375" i="1" a="1"/>
  <c r="A2375" i="1" s="1"/>
  <c r="A2374" i="1" a="1"/>
  <c r="A2374" i="1" s="1"/>
  <c r="A2373" i="1" a="1"/>
  <c r="A2373" i="1" s="1"/>
  <c r="A2372" i="1" a="1"/>
  <c r="A2372" i="1" s="1"/>
  <c r="A2371" i="1" a="1"/>
  <c r="A2371" i="1" s="1"/>
  <c r="A2370" i="1" a="1"/>
  <c r="A2370" i="1" s="1"/>
  <c r="A2369" i="1" a="1"/>
  <c r="A2369" i="1" s="1"/>
  <c r="A2368" i="1" a="1"/>
  <c r="A2368" i="1" s="1"/>
  <c r="A2367" i="1" a="1"/>
  <c r="A2367" i="1" s="1"/>
  <c r="A2366" i="1" a="1"/>
  <c r="A2366" i="1" s="1"/>
  <c r="A2365" i="1" a="1"/>
  <c r="A2365" i="1" s="1"/>
  <c r="A2364" i="1" a="1"/>
  <c r="A2364" i="1" s="1"/>
  <c r="A2363" i="1" a="1"/>
  <c r="A2363" i="1" s="1"/>
  <c r="A2362" i="1" a="1"/>
  <c r="A2362" i="1" s="1"/>
  <c r="A2361" i="1" a="1"/>
  <c r="A2361" i="1" s="1"/>
  <c r="A2360" i="1" a="1"/>
  <c r="A2360" i="1" s="1"/>
  <c r="A2359" i="1" a="1"/>
  <c r="A2359" i="1" s="1"/>
  <c r="A2358" i="1" a="1"/>
  <c r="A2358" i="1" s="1"/>
  <c r="A2357" i="1" a="1"/>
  <c r="A2357" i="1" s="1"/>
  <c r="A2356" i="1" a="1"/>
  <c r="A2356" i="1" s="1"/>
  <c r="A2355" i="1" a="1"/>
  <c r="A2355" i="1" s="1"/>
  <c r="A2354" i="1" a="1"/>
  <c r="A2354" i="1" s="1"/>
  <c r="A2353" i="1" a="1"/>
  <c r="A2353" i="1" s="1"/>
  <c r="A2352" i="1" a="1"/>
  <c r="A2352" i="1" s="1"/>
  <c r="A2351" i="1" a="1"/>
  <c r="A2351" i="1" s="1"/>
  <c r="A2350" i="1" a="1"/>
  <c r="A2350" i="1" s="1"/>
  <c r="A2349" i="1" a="1"/>
  <c r="A2349" i="1" s="1"/>
  <c r="A2348" i="1" a="1"/>
  <c r="A2348" i="1" s="1"/>
  <c r="A2347" i="1" a="1"/>
  <c r="A2347" i="1" s="1"/>
  <c r="A2346" i="1" a="1"/>
  <c r="A2346" i="1" s="1"/>
  <c r="A2345" i="1" a="1"/>
  <c r="A2345" i="1" s="1"/>
  <c r="A2344" i="1" a="1"/>
  <c r="A2344" i="1" s="1"/>
  <c r="A2343" i="1" a="1"/>
  <c r="A2343" i="1" s="1"/>
  <c r="A2342" i="1" a="1"/>
  <c r="A2342" i="1" s="1"/>
  <c r="A2341" i="1" a="1"/>
  <c r="A2341" i="1" s="1"/>
  <c r="A2340" i="1" a="1"/>
  <c r="A2340" i="1" s="1"/>
  <c r="A2339" i="1" a="1"/>
  <c r="A2339" i="1" s="1"/>
  <c r="A2338" i="1" a="1"/>
  <c r="A2338" i="1" s="1"/>
  <c r="A2337" i="1" a="1"/>
  <c r="A2337" i="1" s="1"/>
  <c r="A2336" i="1" a="1"/>
  <c r="A2336" i="1" s="1"/>
  <c r="A2335" i="1" a="1"/>
  <c r="A2335" i="1" s="1"/>
  <c r="A2334" i="1" a="1"/>
  <c r="A2334" i="1" s="1"/>
  <c r="A2333" i="1" a="1"/>
  <c r="A2333" i="1" s="1"/>
  <c r="A2332" i="1" a="1"/>
  <c r="A2332" i="1" s="1"/>
  <c r="A2331" i="1" a="1"/>
  <c r="A2331" i="1" s="1"/>
  <c r="A2330" i="1" a="1"/>
  <c r="A2330" i="1" s="1"/>
  <c r="A2329" i="1" a="1"/>
  <c r="A2329" i="1" s="1"/>
  <c r="A2328" i="1" a="1"/>
  <c r="A2328" i="1" s="1"/>
  <c r="A2327" i="1" a="1"/>
  <c r="A2327" i="1" s="1"/>
  <c r="A2326" i="1" a="1"/>
  <c r="A2326" i="1" s="1"/>
  <c r="A2325" i="1" a="1"/>
  <c r="A2325" i="1" s="1"/>
  <c r="A2324" i="1" a="1"/>
  <c r="A2324" i="1" s="1"/>
  <c r="A2323" i="1" a="1"/>
  <c r="A2323" i="1" s="1"/>
  <c r="A2322" i="1" a="1"/>
  <c r="A2322" i="1" s="1"/>
  <c r="A2321" i="1" a="1"/>
  <c r="A2321" i="1" s="1"/>
  <c r="A2320" i="1" a="1"/>
  <c r="A2320" i="1" s="1"/>
  <c r="A2319" i="1" a="1"/>
  <c r="A2319" i="1" s="1"/>
  <c r="A2318" i="1" a="1"/>
  <c r="A2318" i="1" s="1"/>
  <c r="A2317" i="1" a="1"/>
  <c r="A2317" i="1" s="1"/>
  <c r="A2316" i="1" a="1"/>
  <c r="A2316" i="1" s="1"/>
  <c r="A2315" i="1" a="1"/>
  <c r="A2315" i="1" s="1"/>
  <c r="A2314" i="1" a="1"/>
  <c r="A2314" i="1" s="1"/>
  <c r="A2313" i="1" a="1"/>
  <c r="A2313" i="1" s="1"/>
  <c r="A2312" i="1" a="1"/>
  <c r="A2312" i="1" s="1"/>
  <c r="A2311" i="1" a="1"/>
  <c r="A2311" i="1" s="1"/>
  <c r="A2310" i="1" a="1"/>
  <c r="A2310" i="1" s="1"/>
  <c r="A2309" i="1" a="1"/>
  <c r="A2309" i="1" s="1"/>
  <c r="A2308" i="1" a="1"/>
  <c r="A2308" i="1" s="1"/>
  <c r="A2307" i="1" a="1"/>
  <c r="A2307" i="1" s="1"/>
  <c r="A2306" i="1" a="1"/>
  <c r="A2306" i="1" s="1"/>
  <c r="A2305" i="1" a="1"/>
  <c r="A2305" i="1" s="1"/>
  <c r="A2304" i="1" a="1"/>
  <c r="A2304" i="1" s="1"/>
  <c r="A2303" i="1" a="1"/>
  <c r="A2303" i="1" s="1"/>
  <c r="A2302" i="1" a="1"/>
  <c r="A2302" i="1" s="1"/>
  <c r="A2301" i="1" a="1"/>
  <c r="A2301" i="1" s="1"/>
  <c r="A2300" i="1" a="1"/>
  <c r="A2300" i="1" s="1"/>
  <c r="A2299" i="1" a="1"/>
  <c r="A2299" i="1" s="1"/>
  <c r="A2298" i="1" a="1"/>
  <c r="A2298" i="1" s="1"/>
  <c r="A2297" i="1" a="1"/>
  <c r="A2297" i="1" s="1"/>
  <c r="A2296" i="1" a="1"/>
  <c r="A2296" i="1" s="1"/>
  <c r="A2295" i="1" a="1"/>
  <c r="A2295" i="1" s="1"/>
  <c r="A2294" i="1" a="1"/>
  <c r="A2294" i="1" s="1"/>
  <c r="A2293" i="1" a="1"/>
  <c r="A2293" i="1" s="1"/>
  <c r="A2292" i="1" a="1"/>
  <c r="A2292" i="1" s="1"/>
  <c r="A2291" i="1" a="1"/>
  <c r="A2291" i="1" s="1"/>
  <c r="A2290" i="1" a="1"/>
  <c r="A2290" i="1" s="1"/>
  <c r="A2289" i="1" a="1"/>
  <c r="A2289" i="1" s="1"/>
  <c r="A2288" i="1" a="1"/>
  <c r="A2288" i="1" s="1"/>
  <c r="A2287" i="1" a="1"/>
  <c r="A2287" i="1" s="1"/>
  <c r="A2286" i="1" a="1"/>
  <c r="A2286" i="1" s="1"/>
  <c r="A2285" i="1" a="1"/>
  <c r="A2285" i="1" s="1"/>
  <c r="A2284" i="1" a="1"/>
  <c r="A2284" i="1" s="1"/>
  <c r="A2283" i="1" a="1"/>
  <c r="A2283" i="1" s="1"/>
  <c r="A2282" i="1" a="1"/>
  <c r="A2282" i="1" s="1"/>
  <c r="A2281" i="1" a="1"/>
  <c r="A2281" i="1" s="1"/>
  <c r="A2280" i="1" a="1"/>
  <c r="A2280" i="1" s="1"/>
  <c r="A2279" i="1" a="1"/>
  <c r="A2279" i="1" s="1"/>
  <c r="A2278" i="1" a="1"/>
  <c r="A2278" i="1" s="1"/>
  <c r="A2277" i="1" a="1"/>
  <c r="A2277" i="1" s="1"/>
  <c r="A2276" i="1" a="1"/>
  <c r="A2276" i="1" s="1"/>
  <c r="A2275" i="1" a="1"/>
  <c r="A2275" i="1" s="1"/>
  <c r="A2274" i="1" a="1"/>
  <c r="A2274" i="1" s="1"/>
  <c r="A2273" i="1" a="1"/>
  <c r="A2273" i="1" s="1"/>
  <c r="A2272" i="1" a="1"/>
  <c r="A2272" i="1" s="1"/>
  <c r="A2271" i="1" a="1"/>
  <c r="A2271" i="1" s="1"/>
  <c r="A2270" i="1" a="1"/>
  <c r="A2270" i="1" s="1"/>
  <c r="A2269" i="1" a="1"/>
  <c r="A2269" i="1" s="1"/>
  <c r="A2268" i="1" a="1"/>
  <c r="A2268" i="1" s="1"/>
  <c r="A2267" i="1" a="1"/>
  <c r="A2267" i="1" s="1"/>
  <c r="A2266" i="1" a="1"/>
  <c r="A2266" i="1" s="1"/>
  <c r="A2265" i="1" a="1"/>
  <c r="A2265" i="1" s="1"/>
  <c r="A2264" i="1" a="1"/>
  <c r="A2264" i="1" s="1"/>
  <c r="A2263" i="1" a="1"/>
  <c r="A2263" i="1" s="1"/>
  <c r="A2262" i="1" a="1"/>
  <c r="A2262" i="1" s="1"/>
  <c r="A2261" i="1" a="1"/>
  <c r="A2261" i="1" s="1"/>
  <c r="A2260" i="1" a="1"/>
  <c r="A2260" i="1" s="1"/>
  <c r="A2259" i="1" a="1"/>
  <c r="A2259" i="1" s="1"/>
  <c r="A2258" i="1" a="1"/>
  <c r="A2258" i="1" s="1"/>
  <c r="A2257" i="1" a="1"/>
  <c r="A2257" i="1" s="1"/>
  <c r="A2256" i="1" a="1"/>
  <c r="A2256" i="1" s="1"/>
  <c r="A2255" i="1" a="1"/>
  <c r="A2255" i="1" s="1"/>
  <c r="A2254" i="1" a="1"/>
  <c r="A2254" i="1" s="1"/>
  <c r="A2253" i="1" a="1"/>
  <c r="A2253" i="1" s="1"/>
  <c r="A2252" i="1" a="1"/>
  <c r="A2252" i="1" s="1"/>
  <c r="A2251" i="1" a="1"/>
  <c r="A2251" i="1" s="1"/>
  <c r="A2250" i="1" a="1"/>
  <c r="A2250" i="1" s="1"/>
  <c r="A2249" i="1" a="1"/>
  <c r="A2249" i="1" s="1"/>
  <c r="A2248" i="1" a="1"/>
  <c r="A2248" i="1" s="1"/>
  <c r="A2247" i="1" a="1"/>
  <c r="A2247" i="1" s="1"/>
  <c r="A2246" i="1" a="1"/>
  <c r="A2246" i="1" s="1"/>
  <c r="A2245" i="1" a="1"/>
  <c r="A2245" i="1" s="1"/>
  <c r="A2244" i="1" a="1"/>
  <c r="A2244" i="1" s="1"/>
  <c r="A2243" i="1" a="1"/>
  <c r="A2243" i="1" s="1"/>
  <c r="A2242" i="1" a="1"/>
  <c r="A2242" i="1" s="1"/>
  <c r="A2241" i="1" a="1"/>
  <c r="A2241" i="1" s="1"/>
  <c r="A2240" i="1" a="1"/>
  <c r="A2240" i="1" s="1"/>
  <c r="A2239" i="1" a="1"/>
  <c r="A2239" i="1" s="1"/>
  <c r="A2238" i="1" a="1"/>
  <c r="A2238" i="1" s="1"/>
  <c r="A2237" i="1" a="1"/>
  <c r="A2237" i="1" s="1"/>
  <c r="A2236" i="1" a="1"/>
  <c r="A2236" i="1" s="1"/>
  <c r="A2235" i="1" a="1"/>
  <c r="A2235" i="1" s="1"/>
  <c r="A2234" i="1" a="1"/>
  <c r="A2234" i="1" s="1"/>
  <c r="A2233" i="1" a="1"/>
  <c r="A2233" i="1" s="1"/>
  <c r="A2232" i="1" a="1"/>
  <c r="A2232" i="1" s="1"/>
  <c r="A2231" i="1" a="1"/>
  <c r="A2231" i="1" s="1"/>
  <c r="A2230" i="1" a="1"/>
  <c r="A2230" i="1" s="1"/>
  <c r="A2229" i="1" a="1"/>
  <c r="A2229" i="1" s="1"/>
  <c r="A2228" i="1" a="1"/>
  <c r="A2228" i="1" s="1"/>
  <c r="A2227" i="1" a="1"/>
  <c r="A2227" i="1" s="1"/>
  <c r="A2226" i="1" a="1"/>
  <c r="A2226" i="1" s="1"/>
  <c r="A2225" i="1" a="1"/>
  <c r="A2225" i="1" s="1"/>
  <c r="A2224" i="1" a="1"/>
  <c r="A2224" i="1" s="1"/>
  <c r="A2223" i="1" a="1"/>
  <c r="A2223" i="1" s="1"/>
  <c r="A2222" i="1" a="1"/>
  <c r="A2222" i="1" s="1"/>
  <c r="A2221" i="1" a="1"/>
  <c r="A2221" i="1" s="1"/>
  <c r="A2220" i="1" a="1"/>
  <c r="A2220" i="1" s="1"/>
  <c r="A2219" i="1" a="1"/>
  <c r="A2219" i="1" s="1"/>
  <c r="A2218" i="1" a="1"/>
  <c r="A2218" i="1" s="1"/>
  <c r="A2217" i="1" a="1"/>
  <c r="A2217" i="1" s="1"/>
  <c r="A2216" i="1" a="1"/>
  <c r="A2216" i="1" s="1"/>
  <c r="A2215" i="1" a="1"/>
  <c r="A2215" i="1" s="1"/>
  <c r="A2214" i="1" a="1"/>
  <c r="A2214" i="1" s="1"/>
  <c r="A2213" i="1" a="1"/>
  <c r="A2213" i="1" s="1"/>
  <c r="A2212" i="1" a="1"/>
  <c r="A2212" i="1" s="1"/>
  <c r="A2211" i="1" a="1"/>
  <c r="A2211" i="1" s="1"/>
  <c r="A2210" i="1" a="1"/>
  <c r="A2210" i="1" s="1"/>
  <c r="A2209" i="1" a="1"/>
  <c r="A2209" i="1" s="1"/>
  <c r="A2208" i="1" a="1"/>
  <c r="A2208" i="1" s="1"/>
  <c r="A2207" i="1" a="1"/>
  <c r="A2207" i="1" s="1"/>
  <c r="A2206" i="1" a="1"/>
  <c r="A2206" i="1" s="1"/>
  <c r="A2205" i="1" a="1"/>
  <c r="A2205" i="1" s="1"/>
  <c r="A2204" i="1" a="1"/>
  <c r="A2204" i="1" s="1"/>
  <c r="A2203" i="1" a="1"/>
  <c r="A2203" i="1" s="1"/>
  <c r="A2202" i="1" a="1"/>
  <c r="A2202" i="1" s="1"/>
  <c r="A2201" i="1" a="1"/>
  <c r="A2201" i="1" s="1"/>
  <c r="A2200" i="1" a="1"/>
  <c r="A2200" i="1" s="1"/>
  <c r="A2199" i="1" a="1"/>
  <c r="A2199" i="1" s="1"/>
  <c r="A2198" i="1" a="1"/>
  <c r="A2198" i="1" s="1"/>
  <c r="A2197" i="1" a="1"/>
  <c r="A2197" i="1" s="1"/>
  <c r="A2196" i="1" a="1"/>
  <c r="A2196" i="1" s="1"/>
  <c r="A2195" i="1" a="1"/>
  <c r="A2195" i="1" s="1"/>
  <c r="A2194" i="1" a="1"/>
  <c r="A2194" i="1" s="1"/>
  <c r="A2193" i="1" a="1"/>
  <c r="A2193" i="1" s="1"/>
  <c r="A2192" i="1" a="1"/>
  <c r="A2192" i="1" s="1"/>
  <c r="A2191" i="1" a="1"/>
  <c r="A2191" i="1" s="1"/>
  <c r="A2190" i="1" a="1"/>
  <c r="A2190" i="1" s="1"/>
  <c r="A2189" i="1" a="1"/>
  <c r="A2189" i="1" s="1"/>
  <c r="A2188" i="1" a="1"/>
  <c r="A2188" i="1" s="1"/>
  <c r="A2187" i="1" a="1"/>
  <c r="A2187" i="1" s="1"/>
  <c r="A2186" i="1" a="1"/>
  <c r="A2186" i="1" s="1"/>
  <c r="A2185" i="1" a="1"/>
  <c r="A2185" i="1" s="1"/>
  <c r="A2184" i="1" a="1"/>
  <c r="A2184" i="1" s="1"/>
  <c r="A2183" i="1" a="1"/>
  <c r="A2183" i="1" s="1"/>
  <c r="A2182" i="1" a="1"/>
  <c r="A2182" i="1" s="1"/>
  <c r="A2181" i="1" a="1"/>
  <c r="A2181" i="1" s="1"/>
  <c r="A2180" i="1" a="1"/>
  <c r="A2180" i="1" s="1"/>
  <c r="A2179" i="1" a="1"/>
  <c r="A2179" i="1" s="1"/>
  <c r="A2178" i="1" a="1"/>
  <c r="A2178" i="1" s="1"/>
  <c r="A2177" i="1" a="1"/>
  <c r="A2177" i="1" s="1"/>
  <c r="A2176" i="1" a="1"/>
  <c r="A2176" i="1" s="1"/>
  <c r="A2175" i="1" a="1"/>
  <c r="A2175" i="1" s="1"/>
  <c r="A2174" i="1" a="1"/>
  <c r="A2174" i="1" s="1"/>
  <c r="A2173" i="1" a="1"/>
  <c r="A2173" i="1" s="1"/>
  <c r="A2172" i="1" a="1"/>
  <c r="A2172" i="1" s="1"/>
  <c r="A2171" i="1" a="1"/>
  <c r="A2171" i="1" s="1"/>
  <c r="A2170" i="1" a="1"/>
  <c r="A2170" i="1" s="1"/>
  <c r="A2169" i="1" a="1"/>
  <c r="A2169" i="1" s="1"/>
  <c r="A2168" i="1" a="1"/>
  <c r="A2168" i="1" s="1"/>
  <c r="A2167" i="1" a="1"/>
  <c r="A2167" i="1" s="1"/>
  <c r="A2166" i="1" a="1"/>
  <c r="A2166" i="1" s="1"/>
  <c r="A2165" i="1" a="1"/>
  <c r="A2165" i="1" s="1"/>
  <c r="A2164" i="1" a="1"/>
  <c r="A2164" i="1" s="1"/>
  <c r="A2163" i="1" a="1"/>
  <c r="A2163" i="1" s="1"/>
  <c r="A2162" i="1" a="1"/>
  <c r="A2162" i="1" s="1"/>
  <c r="A2161" i="1" a="1"/>
  <c r="A2161" i="1" s="1"/>
  <c r="A2160" i="1" a="1"/>
  <c r="A2160" i="1" s="1"/>
  <c r="A2159" i="1" a="1"/>
  <c r="A2159" i="1" s="1"/>
  <c r="A2158" i="1" a="1"/>
  <c r="A2158" i="1" s="1"/>
  <c r="A2157" i="1" a="1"/>
  <c r="A2157" i="1" s="1"/>
  <c r="A2156" i="1" a="1"/>
  <c r="A2156" i="1" s="1"/>
  <c r="A2155" i="1" a="1"/>
  <c r="A2155" i="1" s="1"/>
  <c r="A2154" i="1" a="1"/>
  <c r="A2154" i="1" s="1"/>
  <c r="A2153" i="1" a="1"/>
  <c r="A2153" i="1" s="1"/>
  <c r="A2152" i="1" a="1"/>
  <c r="A2152" i="1" s="1"/>
  <c r="A2151" i="1" a="1"/>
  <c r="A2151" i="1" s="1"/>
  <c r="A2150" i="1" a="1"/>
  <c r="A2150" i="1" s="1"/>
  <c r="A2149" i="1" a="1"/>
  <c r="A2149" i="1" s="1"/>
  <c r="A2148" i="1" a="1"/>
  <c r="A2148" i="1" s="1"/>
  <c r="A2147" i="1" a="1"/>
  <c r="A2147" i="1" s="1"/>
  <c r="A2146" i="1" a="1"/>
  <c r="A2146" i="1" s="1"/>
  <c r="A2145" i="1" a="1"/>
  <c r="A2145" i="1" s="1"/>
  <c r="A2144" i="1" a="1"/>
  <c r="A2144" i="1" s="1"/>
  <c r="A2143" i="1" a="1"/>
  <c r="A2143" i="1" s="1"/>
  <c r="A2142" i="1" a="1"/>
  <c r="A2142" i="1" s="1"/>
  <c r="A2141" i="1" a="1"/>
  <c r="A2141" i="1" s="1"/>
  <c r="A2140" i="1" a="1"/>
  <c r="A2140" i="1" s="1"/>
  <c r="A2139" i="1" a="1"/>
  <c r="A2139" i="1" s="1"/>
  <c r="A2138" i="1" a="1"/>
  <c r="A2138" i="1" s="1"/>
  <c r="A2137" i="1" a="1"/>
  <c r="A2137" i="1" s="1"/>
  <c r="A2136" i="1" a="1"/>
  <c r="A2136" i="1" s="1"/>
  <c r="A2135" i="1" a="1"/>
  <c r="A2135" i="1" s="1"/>
  <c r="A2134" i="1" a="1"/>
  <c r="A2134" i="1" s="1"/>
  <c r="A2133" i="1" a="1"/>
  <c r="A2133" i="1" s="1"/>
  <c r="A2132" i="1" a="1"/>
  <c r="A2132" i="1" s="1"/>
  <c r="A2131" i="1" a="1"/>
  <c r="A2131" i="1" s="1"/>
  <c r="A2130" i="1" a="1"/>
  <c r="A2130" i="1" s="1"/>
  <c r="A2129" i="1" a="1"/>
  <c r="A2129" i="1" s="1"/>
  <c r="A2128" i="1" a="1"/>
  <c r="A2128" i="1" s="1"/>
  <c r="A2127" i="1" a="1"/>
  <c r="A2127" i="1" s="1"/>
  <c r="A2126" i="1" a="1"/>
  <c r="A2126" i="1" s="1"/>
  <c r="A2125" i="1" a="1"/>
  <c r="A2125" i="1" s="1"/>
  <c r="A2124" i="1" a="1"/>
  <c r="A2124" i="1" s="1"/>
  <c r="A2123" i="1" a="1"/>
  <c r="A2123" i="1" s="1"/>
  <c r="A2122" i="1" a="1"/>
  <c r="A2122" i="1" s="1"/>
  <c r="A2121" i="1" a="1"/>
  <c r="A2121" i="1" s="1"/>
  <c r="A2120" i="1" a="1"/>
  <c r="A2120" i="1" s="1"/>
  <c r="A2119" i="1" a="1"/>
  <c r="A2119" i="1" s="1"/>
  <c r="A2118" i="1" a="1"/>
  <c r="A2118" i="1" s="1"/>
  <c r="A2117" i="1" a="1"/>
  <c r="A2117" i="1" s="1"/>
  <c r="A2116" i="1" a="1"/>
  <c r="A2116" i="1" s="1"/>
  <c r="F59" i="1" l="1" a="1"/>
  <c r="F59" i="1" s="1"/>
  <c r="AA59" i="1"/>
  <c r="AB59" i="1"/>
  <c r="Z59" i="1"/>
  <c r="E59" i="1" s="1"/>
  <c r="F51" i="1" a="1"/>
  <c r="F51" i="1" s="1"/>
  <c r="AA51" i="1"/>
  <c r="AB51" i="1"/>
  <c r="Z51" i="1"/>
  <c r="E51" i="1" s="1"/>
  <c r="F43" i="1" a="1"/>
  <c r="F43" i="1" s="1"/>
  <c r="AB43" i="1"/>
  <c r="AA43" i="1"/>
  <c r="Z43" i="1"/>
  <c r="E43" i="1" s="1"/>
  <c r="F35" i="1" a="1"/>
  <c r="F35" i="1" s="1"/>
  <c r="AA35" i="1"/>
  <c r="AB35" i="1"/>
  <c r="Z35" i="1"/>
  <c r="E35" i="1" s="1"/>
  <c r="F27" i="1" a="1"/>
  <c r="F27" i="1" s="1"/>
  <c r="AA27" i="1"/>
  <c r="AB27" i="1"/>
  <c r="Z27" i="1"/>
  <c r="E27" i="1" s="1"/>
  <c r="F19" i="1" a="1"/>
  <c r="F19" i="1" s="1"/>
  <c r="AA19" i="1"/>
  <c r="AB19" i="1"/>
  <c r="Z19" i="1"/>
  <c r="E19" i="1" s="1"/>
  <c r="F11" i="1" a="1"/>
  <c r="F11" i="1" s="1"/>
  <c r="AA11" i="1"/>
  <c r="AB11" i="1"/>
  <c r="Z11" i="1"/>
  <c r="E11" i="1" s="1"/>
  <c r="F58" i="1" a="1"/>
  <c r="F58" i="1" s="1"/>
  <c r="AA58" i="1"/>
  <c r="AB58" i="1"/>
  <c r="Z58" i="1"/>
  <c r="E58" i="1" s="1"/>
  <c r="F50" i="1" a="1"/>
  <c r="F50" i="1" s="1"/>
  <c r="AA50" i="1"/>
  <c r="AB50" i="1"/>
  <c r="Z50" i="1"/>
  <c r="E50" i="1" s="1"/>
  <c r="F42" i="1" a="1"/>
  <c r="F42" i="1" s="1"/>
  <c r="AA42" i="1"/>
  <c r="AB42" i="1"/>
  <c r="Z42" i="1"/>
  <c r="E42" i="1" s="1"/>
  <c r="F34" i="1" a="1"/>
  <c r="F34" i="1" s="1"/>
  <c r="AB34" i="1"/>
  <c r="AA34" i="1"/>
  <c r="Z34" i="1"/>
  <c r="E34" i="1" s="1"/>
  <c r="F26" i="1" a="1"/>
  <c r="F26" i="1" s="1"/>
  <c r="AA26" i="1"/>
  <c r="AB26" i="1"/>
  <c r="Z26" i="1"/>
  <c r="E26" i="1" s="1"/>
  <c r="F18" i="1" a="1"/>
  <c r="F18" i="1" s="1"/>
  <c r="AB18" i="1"/>
  <c r="AA18" i="1"/>
  <c r="Z18" i="1"/>
  <c r="E18" i="1" s="1"/>
  <c r="F10" i="1" a="1"/>
  <c r="F10" i="1" s="1"/>
  <c r="AA10" i="1"/>
  <c r="AB10" i="1"/>
  <c r="Z10" i="1"/>
  <c r="E10" i="1" s="1"/>
  <c r="AB57" i="1"/>
  <c r="AA57" i="1"/>
  <c r="Z57" i="1"/>
  <c r="E57" i="1" s="1"/>
  <c r="AA49" i="1"/>
  <c r="AB49" i="1"/>
  <c r="Z49" i="1"/>
  <c r="E49" i="1" s="1"/>
  <c r="AA41" i="1"/>
  <c r="AB41" i="1"/>
  <c r="Z41" i="1"/>
  <c r="E41" i="1" s="1"/>
  <c r="AA33" i="1"/>
  <c r="AB33" i="1"/>
  <c r="Z33" i="1"/>
  <c r="E33" i="1" s="1"/>
  <c r="AA25" i="1"/>
  <c r="AB25" i="1"/>
  <c r="Z25" i="1"/>
  <c r="E25" i="1" s="1"/>
  <c r="AA17" i="1"/>
  <c r="AB17" i="1"/>
  <c r="Z17" i="1"/>
  <c r="E17" i="1" s="1"/>
  <c r="AB9" i="1"/>
  <c r="AA9" i="1"/>
  <c r="Z9" i="1"/>
  <c r="E9" i="1" s="1"/>
  <c r="AB64" i="1"/>
  <c r="AA64" i="1"/>
  <c r="Z64" i="1"/>
  <c r="E64" i="1" s="1"/>
  <c r="AA56" i="1"/>
  <c r="AB56" i="1"/>
  <c r="Z56" i="1"/>
  <c r="E56" i="1" s="1"/>
  <c r="AB48" i="1"/>
  <c r="AA48" i="1"/>
  <c r="Z48" i="1"/>
  <c r="E48" i="1" s="1"/>
  <c r="AA40" i="1"/>
  <c r="AB40" i="1"/>
  <c r="Z40" i="1"/>
  <c r="E40" i="1" s="1"/>
  <c r="AA32" i="1"/>
  <c r="AB32" i="1"/>
  <c r="Z32" i="1"/>
  <c r="E32" i="1" s="1"/>
  <c r="AA24" i="1"/>
  <c r="AB24" i="1"/>
  <c r="Z24" i="1"/>
  <c r="E24" i="1" s="1"/>
  <c r="AA16" i="1"/>
  <c r="AB16" i="1"/>
  <c r="Z16" i="1"/>
  <c r="E16" i="1" s="1"/>
  <c r="AA8" i="1"/>
  <c r="AB8" i="1"/>
  <c r="Z8" i="1"/>
  <c r="E8" i="1" s="1"/>
  <c r="F63" i="1" a="1"/>
  <c r="F63" i="1" s="1"/>
  <c r="AA63" i="1"/>
  <c r="AB63" i="1"/>
  <c r="Z63" i="1"/>
  <c r="E63" i="1" s="1"/>
  <c r="F55" i="1" a="1"/>
  <c r="F55" i="1" s="1"/>
  <c r="AA55" i="1"/>
  <c r="AB55" i="1"/>
  <c r="Z55" i="1"/>
  <c r="E55" i="1" s="1"/>
  <c r="F47" i="1" a="1"/>
  <c r="F47" i="1" s="1"/>
  <c r="AA47" i="1"/>
  <c r="AB47" i="1"/>
  <c r="Z47" i="1"/>
  <c r="E47" i="1" s="1"/>
  <c r="F39" i="1" a="1"/>
  <c r="F39" i="1" s="1"/>
  <c r="AB39" i="1"/>
  <c r="AA39" i="1"/>
  <c r="Z39" i="1"/>
  <c r="E39" i="1" s="1"/>
  <c r="F31" i="1" a="1"/>
  <c r="F31" i="1" s="1"/>
  <c r="AA31" i="1"/>
  <c r="AB31" i="1"/>
  <c r="Z31" i="1"/>
  <c r="E31" i="1" s="1"/>
  <c r="F23" i="1" a="1"/>
  <c r="F23" i="1" s="1"/>
  <c r="AB23" i="1"/>
  <c r="AA23" i="1"/>
  <c r="Z23" i="1"/>
  <c r="E23" i="1" s="1"/>
  <c r="F15" i="1" a="1"/>
  <c r="F15" i="1" s="1"/>
  <c r="AA15" i="1"/>
  <c r="AB15" i="1"/>
  <c r="Z15" i="1"/>
  <c r="E15" i="1" s="1"/>
  <c r="F7" i="1" a="1"/>
  <c r="F7" i="1" s="1"/>
  <c r="AA7" i="1"/>
  <c r="AB7" i="1"/>
  <c r="Z7" i="1"/>
  <c r="E7" i="1" s="1"/>
  <c r="AA62" i="1"/>
  <c r="AB62" i="1"/>
  <c r="Z62" i="1"/>
  <c r="E62" i="1" s="1"/>
  <c r="AA54" i="1"/>
  <c r="AB54" i="1"/>
  <c r="Z54" i="1"/>
  <c r="E54" i="1" s="1"/>
  <c r="AA46" i="1"/>
  <c r="AB46" i="1"/>
  <c r="Z46" i="1"/>
  <c r="E46" i="1" s="1"/>
  <c r="AA38" i="1"/>
  <c r="AB38" i="1"/>
  <c r="Z38" i="1"/>
  <c r="E38" i="1" s="1"/>
  <c r="AA30" i="1"/>
  <c r="AB30" i="1"/>
  <c r="Z30" i="1"/>
  <c r="E30" i="1" s="1"/>
  <c r="AA22" i="1"/>
  <c r="AB22" i="1"/>
  <c r="Z22" i="1"/>
  <c r="E22" i="1" s="1"/>
  <c r="AA14" i="1"/>
  <c r="AB14" i="1"/>
  <c r="Z14" i="1"/>
  <c r="E14" i="1" s="1"/>
  <c r="AA6" i="1"/>
  <c r="AB6" i="1"/>
  <c r="Z6" i="1"/>
  <c r="E6" i="1" s="1"/>
  <c r="AA61" i="1"/>
  <c r="AB61" i="1"/>
  <c r="Z61" i="1"/>
  <c r="E61" i="1" s="1"/>
  <c r="AB53" i="1"/>
  <c r="AA53" i="1"/>
  <c r="Z53" i="1"/>
  <c r="E53" i="1" s="1"/>
  <c r="AA45" i="1"/>
  <c r="AB45" i="1"/>
  <c r="Z45" i="1"/>
  <c r="E45" i="1" s="1"/>
  <c r="AA37" i="1"/>
  <c r="AB37" i="1"/>
  <c r="Z37" i="1"/>
  <c r="E37" i="1" s="1"/>
  <c r="AB29" i="1"/>
  <c r="AA29" i="1"/>
  <c r="Z29" i="1"/>
  <c r="E29" i="1" s="1"/>
  <c r="AA21" i="1"/>
  <c r="AB21" i="1"/>
  <c r="Z21" i="1"/>
  <c r="E21" i="1" s="1"/>
  <c r="AB13" i="1"/>
  <c r="AA13" i="1"/>
  <c r="Z13" i="1"/>
  <c r="E13" i="1" s="1"/>
  <c r="AB5" i="1"/>
  <c r="AA5" i="1"/>
  <c r="Z5" i="1"/>
  <c r="E5" i="1" s="1"/>
  <c r="AA60" i="1"/>
  <c r="AB60" i="1"/>
  <c r="Z60" i="1"/>
  <c r="E60" i="1" s="1"/>
  <c r="AA52" i="1"/>
  <c r="AB52" i="1"/>
  <c r="Z52" i="1"/>
  <c r="E52" i="1" s="1"/>
  <c r="AA44" i="1"/>
  <c r="AB44" i="1"/>
  <c r="Z44" i="1"/>
  <c r="E44" i="1" s="1"/>
  <c r="AA36" i="1"/>
  <c r="AB36" i="1"/>
  <c r="Z36" i="1"/>
  <c r="E36" i="1" s="1"/>
  <c r="AA28" i="1"/>
  <c r="AB28" i="1"/>
  <c r="Z28" i="1"/>
  <c r="E28" i="1" s="1"/>
  <c r="AA20" i="1"/>
  <c r="AB20" i="1"/>
  <c r="Z20" i="1"/>
  <c r="E20" i="1" s="1"/>
  <c r="AA12" i="1"/>
  <c r="AB12" i="1"/>
  <c r="Z12" i="1"/>
  <c r="E12" i="1" s="1"/>
  <c r="AA4" i="1"/>
  <c r="AB4" i="1"/>
  <c r="Z4" i="1"/>
  <c r="E4" i="1" s="1"/>
  <c r="D59" i="1" a="1"/>
  <c r="D59" i="1" s="1"/>
  <c r="D51" i="1" a="1"/>
  <c r="D51" i="1" s="1"/>
  <c r="D43" i="1" a="1"/>
  <c r="D43" i="1" s="1"/>
  <c r="D35" i="1" a="1"/>
  <c r="D35" i="1" s="1"/>
  <c r="D27" i="1" a="1"/>
  <c r="D27" i="1" s="1"/>
  <c r="D19" i="1" a="1"/>
  <c r="D19" i="1" s="1"/>
  <c r="D11" i="1" a="1"/>
  <c r="D11" i="1" s="1"/>
  <c r="D58" i="1" a="1"/>
  <c r="D58" i="1" s="1"/>
  <c r="D50" i="1" a="1"/>
  <c r="D50" i="1" s="1"/>
  <c r="D42" i="1" a="1"/>
  <c r="D42" i="1" s="1"/>
  <c r="D34" i="1" a="1"/>
  <c r="D34" i="1" s="1"/>
  <c r="D26" i="1" a="1"/>
  <c r="D26" i="1" s="1"/>
  <c r="D18" i="1" a="1"/>
  <c r="D18" i="1" s="1"/>
  <c r="D10" i="1" a="1"/>
  <c r="D10" i="1" s="1"/>
  <c r="A2109" i="1" a="1"/>
  <c r="A2109" i="1" s="1"/>
  <c r="A2101" i="1" a="1"/>
  <c r="A2101" i="1" s="1"/>
  <c r="A2093" i="1" a="1"/>
  <c r="A2093" i="1" s="1"/>
  <c r="A2085" i="1" a="1"/>
  <c r="A2085" i="1" s="1"/>
  <c r="A2077" i="1" a="1"/>
  <c r="A2077" i="1" s="1"/>
  <c r="A2069" i="1" a="1"/>
  <c r="A2069" i="1" s="1"/>
  <c r="A2061" i="1" a="1"/>
  <c r="A2061" i="1" s="1"/>
  <c r="A2053" i="1" a="1"/>
  <c r="A2053" i="1" s="1"/>
  <c r="A2045" i="1" a="1"/>
  <c r="A2045" i="1" s="1"/>
  <c r="A2037" i="1" a="1"/>
  <c r="A2037" i="1" s="1"/>
  <c r="A2029" i="1" a="1"/>
  <c r="A2029" i="1" s="1"/>
  <c r="A2021" i="1" a="1"/>
  <c r="A2021" i="1" s="1"/>
  <c r="A2013" i="1" a="1"/>
  <c r="A2013" i="1" s="1"/>
  <c r="A2005" i="1" a="1"/>
  <c r="A2005" i="1" s="1"/>
  <c r="A1997" i="1" a="1"/>
  <c r="A1997" i="1" s="1"/>
  <c r="A1989" i="1" a="1"/>
  <c r="A1989" i="1" s="1"/>
  <c r="A1981" i="1" a="1"/>
  <c r="A1981" i="1" s="1"/>
  <c r="A1973" i="1" a="1"/>
  <c r="A1973" i="1" s="1"/>
  <c r="A1965" i="1" a="1"/>
  <c r="A1965" i="1" s="1"/>
  <c r="A1957" i="1" a="1"/>
  <c r="A1957" i="1" s="1"/>
  <c r="A1949" i="1" a="1"/>
  <c r="A1949" i="1" s="1"/>
  <c r="A1941" i="1" a="1"/>
  <c r="A1941" i="1" s="1"/>
  <c r="A1933" i="1" a="1"/>
  <c r="A1933" i="1" s="1"/>
  <c r="A1925" i="1" a="1"/>
  <c r="A1925" i="1" s="1"/>
  <c r="A1917" i="1" a="1"/>
  <c r="A1917" i="1" s="1"/>
  <c r="A1909" i="1" a="1"/>
  <c r="A1909" i="1" s="1"/>
  <c r="A1901" i="1" a="1"/>
  <c r="A1901" i="1" s="1"/>
  <c r="A1893" i="1" a="1"/>
  <c r="A1893" i="1" s="1"/>
  <c r="A1885" i="1" a="1"/>
  <c r="A1885" i="1" s="1"/>
  <c r="A1877" i="1" a="1"/>
  <c r="A1877" i="1" s="1"/>
  <c r="A1869" i="1" a="1"/>
  <c r="A1869" i="1" s="1"/>
  <c r="A1861" i="1" a="1"/>
  <c r="A1861" i="1" s="1"/>
  <c r="A1853" i="1" a="1"/>
  <c r="A1853" i="1" s="1"/>
  <c r="A1845" i="1" a="1"/>
  <c r="A1845" i="1" s="1"/>
  <c r="A1837" i="1" a="1"/>
  <c r="A1837" i="1" s="1"/>
  <c r="A1829" i="1" a="1"/>
  <c r="A1829" i="1" s="1"/>
  <c r="A1821" i="1" a="1"/>
  <c r="A1821" i="1" s="1"/>
  <c r="A1813" i="1" a="1"/>
  <c r="A1813" i="1" s="1"/>
  <c r="A1805" i="1" a="1"/>
  <c r="A1805" i="1" s="1"/>
  <c r="A1797" i="1" a="1"/>
  <c r="A1797" i="1" s="1"/>
  <c r="A1789" i="1" a="1"/>
  <c r="A1789" i="1" s="1"/>
  <c r="A1781" i="1" a="1"/>
  <c r="A1781" i="1" s="1"/>
  <c r="A1773" i="1" a="1"/>
  <c r="A1773" i="1" s="1"/>
  <c r="A1765" i="1" a="1"/>
  <c r="A1765" i="1" s="1"/>
  <c r="A1757" i="1" a="1"/>
  <c r="A1757" i="1" s="1"/>
  <c r="A1749" i="1" a="1"/>
  <c r="A1749" i="1" s="1"/>
  <c r="A1741" i="1" a="1"/>
  <c r="A1741" i="1" s="1"/>
  <c r="A1733" i="1" a="1"/>
  <c r="A1733" i="1" s="1"/>
  <c r="A1725" i="1" a="1"/>
  <c r="A1725" i="1" s="1"/>
  <c r="A1717" i="1" a="1"/>
  <c r="A1717" i="1" s="1"/>
  <c r="A1709" i="1" a="1"/>
  <c r="A1709" i="1" s="1"/>
  <c r="A1701" i="1" a="1"/>
  <c r="A1701" i="1" s="1"/>
  <c r="A1693" i="1" a="1"/>
  <c r="A1693" i="1" s="1"/>
  <c r="A1685" i="1" a="1"/>
  <c r="A1685" i="1" s="1"/>
  <c r="A1677" i="1" a="1"/>
  <c r="A1677" i="1" s="1"/>
  <c r="A1669" i="1" a="1"/>
  <c r="A1669" i="1" s="1"/>
  <c r="A1661" i="1" a="1"/>
  <c r="A1661" i="1" s="1"/>
  <c r="A1653" i="1" a="1"/>
  <c r="A1653" i="1" s="1"/>
  <c r="A1645" i="1" a="1"/>
  <c r="A1645" i="1" s="1"/>
  <c r="A1637" i="1" a="1"/>
  <c r="A1637" i="1" s="1"/>
  <c r="A1629" i="1" a="1"/>
  <c r="A1629" i="1" s="1"/>
  <c r="A1621" i="1" a="1"/>
  <c r="A1621" i="1" s="1"/>
  <c r="A1613" i="1" a="1"/>
  <c r="A1613" i="1" s="1"/>
  <c r="A1605" i="1" a="1"/>
  <c r="A1605" i="1" s="1"/>
  <c r="A2108" i="1" a="1"/>
  <c r="A2108" i="1" s="1"/>
  <c r="A2100" i="1" a="1"/>
  <c r="A2100" i="1" s="1"/>
  <c r="A2092" i="1" a="1"/>
  <c r="A2092" i="1" s="1"/>
  <c r="A2084" i="1" a="1"/>
  <c r="A2084" i="1" s="1"/>
  <c r="A2076" i="1" a="1"/>
  <c r="A2076" i="1" s="1"/>
  <c r="A2068" i="1" a="1"/>
  <c r="A2068" i="1" s="1"/>
  <c r="A2060" i="1" a="1"/>
  <c r="A2060" i="1" s="1"/>
  <c r="A2052" i="1" a="1"/>
  <c r="A2052" i="1" s="1"/>
  <c r="A2044" i="1" a="1"/>
  <c r="A2044" i="1" s="1"/>
  <c r="A2036" i="1" a="1"/>
  <c r="A2036" i="1" s="1"/>
  <c r="A2028" i="1" a="1"/>
  <c r="A2028" i="1" s="1"/>
  <c r="A2020" i="1" a="1"/>
  <c r="A2020" i="1" s="1"/>
  <c r="A2012" i="1" a="1"/>
  <c r="A2012" i="1" s="1"/>
  <c r="A2004" i="1" a="1"/>
  <c r="A2004" i="1" s="1"/>
  <c r="A1996" i="1" a="1"/>
  <c r="A1996" i="1" s="1"/>
  <c r="A1988" i="1" a="1"/>
  <c r="A1988" i="1" s="1"/>
  <c r="A1980" i="1" a="1"/>
  <c r="A1980" i="1" s="1"/>
  <c r="A1972" i="1" a="1"/>
  <c r="A1972" i="1" s="1"/>
  <c r="A1964" i="1" a="1"/>
  <c r="A1964" i="1" s="1"/>
  <c r="A1956" i="1" a="1"/>
  <c r="A1956" i="1" s="1"/>
  <c r="A1948" i="1" a="1"/>
  <c r="A1948" i="1" s="1"/>
  <c r="A1940" i="1" a="1"/>
  <c r="A1940" i="1" s="1"/>
  <c r="A1932" i="1" a="1"/>
  <c r="A1932" i="1" s="1"/>
  <c r="A1924" i="1" a="1"/>
  <c r="A1924" i="1" s="1"/>
  <c r="A1916" i="1" a="1"/>
  <c r="A1916" i="1" s="1"/>
  <c r="A1908" i="1" a="1"/>
  <c r="A1908" i="1" s="1"/>
  <c r="A1900" i="1" a="1"/>
  <c r="A1900" i="1" s="1"/>
  <c r="A1892" i="1" a="1"/>
  <c r="A1892" i="1" s="1"/>
  <c r="A1884" i="1" a="1"/>
  <c r="A1884" i="1" s="1"/>
  <c r="A1876" i="1" a="1"/>
  <c r="A1876" i="1" s="1"/>
  <c r="A1868" i="1" a="1"/>
  <c r="A1868" i="1" s="1"/>
  <c r="A1860" i="1" a="1"/>
  <c r="A1860" i="1" s="1"/>
  <c r="A1852" i="1" a="1"/>
  <c r="A1852" i="1" s="1"/>
  <c r="A1844" i="1" a="1"/>
  <c r="A1844" i="1" s="1"/>
  <c r="A1836" i="1" a="1"/>
  <c r="A1836" i="1" s="1"/>
  <c r="A1828" i="1" a="1"/>
  <c r="A1828" i="1" s="1"/>
  <c r="A1820" i="1" a="1"/>
  <c r="A1820" i="1" s="1"/>
  <c r="A1812" i="1" a="1"/>
  <c r="A1812" i="1" s="1"/>
  <c r="A1804" i="1" a="1"/>
  <c r="A1804" i="1" s="1"/>
  <c r="A1796" i="1" a="1"/>
  <c r="A1796" i="1" s="1"/>
  <c r="A1788" i="1" a="1"/>
  <c r="A1788" i="1" s="1"/>
  <c r="A1780" i="1" a="1"/>
  <c r="A1780" i="1" s="1"/>
  <c r="A1772" i="1" a="1"/>
  <c r="A1772" i="1" s="1"/>
  <c r="A1764" i="1" a="1"/>
  <c r="A1764" i="1" s="1"/>
  <c r="A1756" i="1" a="1"/>
  <c r="A1756" i="1" s="1"/>
  <c r="A1748" i="1" a="1"/>
  <c r="A1748" i="1" s="1"/>
  <c r="A1740" i="1" a="1"/>
  <c r="A1740" i="1" s="1"/>
  <c r="A1732" i="1" a="1"/>
  <c r="A1732" i="1" s="1"/>
  <c r="A1724" i="1" a="1"/>
  <c r="A1724" i="1" s="1"/>
  <c r="A1716" i="1" a="1"/>
  <c r="A1716" i="1" s="1"/>
  <c r="A1708" i="1" a="1"/>
  <c r="A1708" i="1" s="1"/>
  <c r="A1700" i="1" a="1"/>
  <c r="A1700" i="1" s="1"/>
  <c r="A1692" i="1" a="1"/>
  <c r="A1692" i="1" s="1"/>
  <c r="A1684" i="1" a="1"/>
  <c r="A1684" i="1" s="1"/>
  <c r="A1676" i="1" a="1"/>
  <c r="A1676" i="1" s="1"/>
  <c r="A1668" i="1" a="1"/>
  <c r="A1668" i="1" s="1"/>
  <c r="A1660" i="1" a="1"/>
  <c r="A1660" i="1" s="1"/>
  <c r="A1652" i="1" a="1"/>
  <c r="A1652" i="1" s="1"/>
  <c r="A1644" i="1" a="1"/>
  <c r="A1644" i="1" s="1"/>
  <c r="A1636" i="1" a="1"/>
  <c r="A1636" i="1" s="1"/>
  <c r="A1628" i="1" a="1"/>
  <c r="A1628" i="1" s="1"/>
  <c r="A1620" i="1" a="1"/>
  <c r="A1620" i="1" s="1"/>
  <c r="A1612" i="1" a="1"/>
  <c r="A1612" i="1" s="1"/>
  <c r="A1604" i="1" a="1"/>
  <c r="A1604" i="1" s="1"/>
  <c r="A2115" i="1" a="1"/>
  <c r="A2115" i="1" s="1"/>
  <c r="A2107" i="1" a="1"/>
  <c r="A2107" i="1" s="1"/>
  <c r="A2099" i="1" a="1"/>
  <c r="A2099" i="1" s="1"/>
  <c r="A2091" i="1" a="1"/>
  <c r="A2091" i="1" s="1"/>
  <c r="A2083" i="1" a="1"/>
  <c r="A2083" i="1" s="1"/>
  <c r="A2075" i="1" a="1"/>
  <c r="A2075" i="1" s="1"/>
  <c r="A2067" i="1" a="1"/>
  <c r="A2067" i="1" s="1"/>
  <c r="A2059" i="1" a="1"/>
  <c r="A2059" i="1" s="1"/>
  <c r="A2051" i="1" a="1"/>
  <c r="A2051" i="1" s="1"/>
  <c r="A2043" i="1" a="1"/>
  <c r="A2043" i="1" s="1"/>
  <c r="A2035" i="1" a="1"/>
  <c r="A2035" i="1" s="1"/>
  <c r="A2027" i="1" a="1"/>
  <c r="A2027" i="1" s="1"/>
  <c r="A2019" i="1" a="1"/>
  <c r="A2019" i="1" s="1"/>
  <c r="A2011" i="1" a="1"/>
  <c r="A2011" i="1" s="1"/>
  <c r="A2003" i="1" a="1"/>
  <c r="A2003" i="1" s="1"/>
  <c r="A1995" i="1" a="1"/>
  <c r="A1995" i="1" s="1"/>
  <c r="A1987" i="1" a="1"/>
  <c r="A1987" i="1" s="1"/>
  <c r="A1979" i="1" a="1"/>
  <c r="A1979" i="1" s="1"/>
  <c r="A1971" i="1" a="1"/>
  <c r="A1971" i="1" s="1"/>
  <c r="A1963" i="1" a="1"/>
  <c r="A1963" i="1" s="1"/>
  <c r="A1955" i="1" a="1"/>
  <c r="A1955" i="1" s="1"/>
  <c r="A1947" i="1" a="1"/>
  <c r="A1947" i="1" s="1"/>
  <c r="A1939" i="1" a="1"/>
  <c r="A1939" i="1" s="1"/>
  <c r="A1931" i="1" a="1"/>
  <c r="A1931" i="1" s="1"/>
  <c r="A1923" i="1" a="1"/>
  <c r="A1923" i="1" s="1"/>
  <c r="A1915" i="1" a="1"/>
  <c r="A1915" i="1" s="1"/>
  <c r="A1907" i="1" a="1"/>
  <c r="A1907" i="1" s="1"/>
  <c r="A1899" i="1" a="1"/>
  <c r="A1899" i="1" s="1"/>
  <c r="A1891" i="1" a="1"/>
  <c r="A1891" i="1" s="1"/>
  <c r="A1883" i="1" a="1"/>
  <c r="A1883" i="1" s="1"/>
  <c r="A1875" i="1" a="1"/>
  <c r="A1875" i="1" s="1"/>
  <c r="A1867" i="1" a="1"/>
  <c r="A1867" i="1" s="1"/>
  <c r="A1859" i="1" a="1"/>
  <c r="A1859" i="1" s="1"/>
  <c r="A1851" i="1" a="1"/>
  <c r="A1851" i="1" s="1"/>
  <c r="A1843" i="1" a="1"/>
  <c r="A1843" i="1" s="1"/>
  <c r="A1835" i="1" a="1"/>
  <c r="A1835" i="1" s="1"/>
  <c r="A1827" i="1" a="1"/>
  <c r="A1827" i="1" s="1"/>
  <c r="A1819" i="1" a="1"/>
  <c r="A1819" i="1" s="1"/>
  <c r="A1811" i="1" a="1"/>
  <c r="A1811" i="1" s="1"/>
  <c r="A1803" i="1" a="1"/>
  <c r="A1803" i="1" s="1"/>
  <c r="A1795" i="1" a="1"/>
  <c r="A1795" i="1" s="1"/>
  <c r="A1787" i="1" a="1"/>
  <c r="A1787" i="1" s="1"/>
  <c r="A1779" i="1" a="1"/>
  <c r="A1779" i="1" s="1"/>
  <c r="A1771" i="1" a="1"/>
  <c r="A1771" i="1" s="1"/>
  <c r="A1763" i="1" a="1"/>
  <c r="A1763" i="1" s="1"/>
  <c r="A1755" i="1" a="1"/>
  <c r="A1755" i="1" s="1"/>
  <c r="A1747" i="1" a="1"/>
  <c r="A1747" i="1" s="1"/>
  <c r="A1739" i="1" a="1"/>
  <c r="A1739" i="1" s="1"/>
  <c r="A1731" i="1" a="1"/>
  <c r="A1731" i="1" s="1"/>
  <c r="A1723" i="1" a="1"/>
  <c r="A1723" i="1" s="1"/>
  <c r="A1715" i="1" a="1"/>
  <c r="A1715" i="1" s="1"/>
  <c r="A1707" i="1" a="1"/>
  <c r="A1707" i="1" s="1"/>
  <c r="A1699" i="1" a="1"/>
  <c r="A1699" i="1" s="1"/>
  <c r="A1691" i="1" a="1"/>
  <c r="A1691" i="1" s="1"/>
  <c r="A1683" i="1" a="1"/>
  <c r="A1683" i="1" s="1"/>
  <c r="A1675" i="1" a="1"/>
  <c r="A1675" i="1" s="1"/>
  <c r="A1667" i="1" a="1"/>
  <c r="A1667" i="1" s="1"/>
  <c r="A1659" i="1" a="1"/>
  <c r="A1659" i="1" s="1"/>
  <c r="A1651" i="1" a="1"/>
  <c r="A1651" i="1" s="1"/>
  <c r="A1643" i="1" a="1"/>
  <c r="A1643" i="1" s="1"/>
  <c r="A1635" i="1" a="1"/>
  <c r="A1635" i="1" s="1"/>
  <c r="A1627" i="1" a="1"/>
  <c r="A1627" i="1" s="1"/>
  <c r="A1619" i="1" a="1"/>
  <c r="A1619" i="1" s="1"/>
  <c r="A1611" i="1" a="1"/>
  <c r="A1611" i="1" s="1"/>
  <c r="A1603" i="1" a="1"/>
  <c r="A1603" i="1" s="1"/>
  <c r="A2114" i="1" a="1"/>
  <c r="A2114" i="1" s="1"/>
  <c r="A2106" i="1" a="1"/>
  <c r="A2106" i="1" s="1"/>
  <c r="A2098" i="1" a="1"/>
  <c r="A2098" i="1" s="1"/>
  <c r="A2090" i="1" a="1"/>
  <c r="A2090" i="1" s="1"/>
  <c r="A2082" i="1" a="1"/>
  <c r="A2082" i="1" s="1"/>
  <c r="A2074" i="1" a="1"/>
  <c r="A2074" i="1" s="1"/>
  <c r="A2066" i="1" a="1"/>
  <c r="A2066" i="1" s="1"/>
  <c r="A2058" i="1" a="1"/>
  <c r="A2058" i="1" s="1"/>
  <c r="A2050" i="1" a="1"/>
  <c r="A2050" i="1" s="1"/>
  <c r="A2042" i="1" a="1"/>
  <c r="A2042" i="1" s="1"/>
  <c r="A2034" i="1" a="1"/>
  <c r="A2034" i="1" s="1"/>
  <c r="A2026" i="1" a="1"/>
  <c r="A2026" i="1" s="1"/>
  <c r="A2018" i="1" a="1"/>
  <c r="A2018" i="1" s="1"/>
  <c r="A2010" i="1" a="1"/>
  <c r="A2010" i="1" s="1"/>
  <c r="A2002" i="1" a="1"/>
  <c r="A2002" i="1" s="1"/>
  <c r="A1994" i="1" a="1"/>
  <c r="A1994" i="1" s="1"/>
  <c r="A1986" i="1" a="1"/>
  <c r="A1986" i="1" s="1"/>
  <c r="A1978" i="1" a="1"/>
  <c r="A1978" i="1" s="1"/>
  <c r="A1970" i="1" a="1"/>
  <c r="A1970" i="1" s="1"/>
  <c r="A1962" i="1" a="1"/>
  <c r="A1962" i="1" s="1"/>
  <c r="A1954" i="1" a="1"/>
  <c r="A1954" i="1" s="1"/>
  <c r="A1946" i="1" a="1"/>
  <c r="A1946" i="1" s="1"/>
  <c r="A1938" i="1" a="1"/>
  <c r="A1938" i="1" s="1"/>
  <c r="A1930" i="1" a="1"/>
  <c r="A1930" i="1" s="1"/>
  <c r="A1922" i="1" a="1"/>
  <c r="A1922" i="1" s="1"/>
  <c r="A1914" i="1" a="1"/>
  <c r="A1914" i="1" s="1"/>
  <c r="A1906" i="1" a="1"/>
  <c r="A1906" i="1" s="1"/>
  <c r="A1898" i="1" a="1"/>
  <c r="A1898" i="1" s="1"/>
  <c r="A1890" i="1" a="1"/>
  <c r="A1890" i="1" s="1"/>
  <c r="A1882" i="1" a="1"/>
  <c r="A1882" i="1" s="1"/>
  <c r="A1874" i="1" a="1"/>
  <c r="A1874" i="1" s="1"/>
  <c r="A1866" i="1" a="1"/>
  <c r="A1866" i="1" s="1"/>
  <c r="A1858" i="1" a="1"/>
  <c r="A1858" i="1" s="1"/>
  <c r="A1850" i="1" a="1"/>
  <c r="A1850" i="1" s="1"/>
  <c r="A1842" i="1" a="1"/>
  <c r="A1842" i="1" s="1"/>
  <c r="A1834" i="1" a="1"/>
  <c r="A1834" i="1" s="1"/>
  <c r="A1826" i="1" a="1"/>
  <c r="A1826" i="1" s="1"/>
  <c r="A1818" i="1" a="1"/>
  <c r="A1818" i="1" s="1"/>
  <c r="A1810" i="1" a="1"/>
  <c r="A1810" i="1" s="1"/>
  <c r="A1802" i="1" a="1"/>
  <c r="A1802" i="1" s="1"/>
  <c r="A1794" i="1" a="1"/>
  <c r="A1794" i="1" s="1"/>
  <c r="A1786" i="1" a="1"/>
  <c r="A1786" i="1" s="1"/>
  <c r="A1778" i="1" a="1"/>
  <c r="A1778" i="1" s="1"/>
  <c r="A1770" i="1" a="1"/>
  <c r="A1770" i="1" s="1"/>
  <c r="A1762" i="1" a="1"/>
  <c r="A1762" i="1" s="1"/>
  <c r="A1754" i="1" a="1"/>
  <c r="A1754" i="1" s="1"/>
  <c r="A1746" i="1" a="1"/>
  <c r="A1746" i="1" s="1"/>
  <c r="A1738" i="1" a="1"/>
  <c r="A1738" i="1" s="1"/>
  <c r="A1730" i="1" a="1"/>
  <c r="A1730" i="1" s="1"/>
  <c r="A1722" i="1" a="1"/>
  <c r="A1722" i="1" s="1"/>
  <c r="A1714" i="1" a="1"/>
  <c r="A1714" i="1" s="1"/>
  <c r="A1706" i="1" a="1"/>
  <c r="A1706" i="1" s="1"/>
  <c r="A1698" i="1" a="1"/>
  <c r="A1698" i="1" s="1"/>
  <c r="A1690" i="1" a="1"/>
  <c r="A1690" i="1" s="1"/>
  <c r="A1682" i="1" a="1"/>
  <c r="A1682" i="1" s="1"/>
  <c r="A1674" i="1" a="1"/>
  <c r="A1674" i="1" s="1"/>
  <c r="A1666" i="1" a="1"/>
  <c r="A1666" i="1" s="1"/>
  <c r="A1658" i="1" a="1"/>
  <c r="A1658" i="1" s="1"/>
  <c r="A1650" i="1" a="1"/>
  <c r="A1650" i="1" s="1"/>
  <c r="A1642" i="1" a="1"/>
  <c r="A1642" i="1" s="1"/>
  <c r="A1634" i="1" a="1"/>
  <c r="A1634" i="1" s="1"/>
  <c r="A1626" i="1" a="1"/>
  <c r="A1626" i="1" s="1"/>
  <c r="A1618" i="1" a="1"/>
  <c r="A1618" i="1" s="1"/>
  <c r="A1610" i="1" a="1"/>
  <c r="A1610" i="1" s="1"/>
  <c r="A1602" i="1" a="1"/>
  <c r="A1602" i="1" s="1"/>
  <c r="A2113" i="1" a="1"/>
  <c r="A2113" i="1" s="1"/>
  <c r="A2105" i="1" a="1"/>
  <c r="A2105" i="1" s="1"/>
  <c r="A2097" i="1" a="1"/>
  <c r="A2097" i="1" s="1"/>
  <c r="A2089" i="1" a="1"/>
  <c r="A2089" i="1" s="1"/>
  <c r="A2081" i="1" a="1"/>
  <c r="A2081" i="1" s="1"/>
  <c r="A2073" i="1" a="1"/>
  <c r="A2073" i="1" s="1"/>
  <c r="A2065" i="1" a="1"/>
  <c r="A2065" i="1" s="1"/>
  <c r="A2057" i="1" a="1"/>
  <c r="A2057" i="1" s="1"/>
  <c r="A2049" i="1" a="1"/>
  <c r="A2049" i="1" s="1"/>
  <c r="A2041" i="1" a="1"/>
  <c r="A2041" i="1" s="1"/>
  <c r="A2033" i="1" a="1"/>
  <c r="A2033" i="1" s="1"/>
  <c r="A2025" i="1" a="1"/>
  <c r="A2025" i="1" s="1"/>
  <c r="A2017" i="1" a="1"/>
  <c r="A2017" i="1" s="1"/>
  <c r="A2009" i="1" a="1"/>
  <c r="A2009" i="1" s="1"/>
  <c r="A2001" i="1" a="1"/>
  <c r="A2001" i="1" s="1"/>
  <c r="A1993" i="1" a="1"/>
  <c r="A1993" i="1" s="1"/>
  <c r="A1985" i="1" a="1"/>
  <c r="A1985" i="1" s="1"/>
  <c r="A1977" i="1" a="1"/>
  <c r="A1977" i="1" s="1"/>
  <c r="A1969" i="1" a="1"/>
  <c r="A1969" i="1" s="1"/>
  <c r="A1961" i="1" a="1"/>
  <c r="A1961" i="1" s="1"/>
  <c r="A1953" i="1" a="1"/>
  <c r="A1953" i="1" s="1"/>
  <c r="A1945" i="1" a="1"/>
  <c r="A1945" i="1" s="1"/>
  <c r="A1937" i="1" a="1"/>
  <c r="A1937" i="1" s="1"/>
  <c r="A1929" i="1" a="1"/>
  <c r="A1929" i="1" s="1"/>
  <c r="A1921" i="1" a="1"/>
  <c r="A1921" i="1" s="1"/>
  <c r="A1913" i="1" a="1"/>
  <c r="A1913" i="1" s="1"/>
  <c r="A1905" i="1" a="1"/>
  <c r="A1905" i="1" s="1"/>
  <c r="A1897" i="1" a="1"/>
  <c r="A1897" i="1" s="1"/>
  <c r="A1889" i="1" a="1"/>
  <c r="A1889" i="1" s="1"/>
  <c r="A1881" i="1" a="1"/>
  <c r="A1881" i="1" s="1"/>
  <c r="A1873" i="1" a="1"/>
  <c r="A1873" i="1" s="1"/>
  <c r="A1865" i="1" a="1"/>
  <c r="A1865" i="1" s="1"/>
  <c r="A1857" i="1" a="1"/>
  <c r="A1857" i="1" s="1"/>
  <c r="A1849" i="1" a="1"/>
  <c r="A1849" i="1" s="1"/>
  <c r="A1841" i="1" a="1"/>
  <c r="A1841" i="1" s="1"/>
  <c r="A1833" i="1" a="1"/>
  <c r="A1833" i="1" s="1"/>
  <c r="A1825" i="1" a="1"/>
  <c r="A1825" i="1" s="1"/>
  <c r="A1817" i="1" a="1"/>
  <c r="A1817" i="1" s="1"/>
  <c r="A1809" i="1" a="1"/>
  <c r="A1809" i="1" s="1"/>
  <c r="A1801" i="1" a="1"/>
  <c r="A1801" i="1" s="1"/>
  <c r="A1793" i="1" a="1"/>
  <c r="A1793" i="1" s="1"/>
  <c r="A1785" i="1" a="1"/>
  <c r="A1785" i="1" s="1"/>
  <c r="A1777" i="1" a="1"/>
  <c r="A1777" i="1" s="1"/>
  <c r="A1769" i="1" a="1"/>
  <c r="A1769" i="1" s="1"/>
  <c r="A1761" i="1" a="1"/>
  <c r="A1761" i="1" s="1"/>
  <c r="A1753" i="1" a="1"/>
  <c r="A1753" i="1" s="1"/>
  <c r="A1745" i="1" a="1"/>
  <c r="A1745" i="1" s="1"/>
  <c r="A1737" i="1" a="1"/>
  <c r="A1737" i="1" s="1"/>
  <c r="A1729" i="1" a="1"/>
  <c r="A1729" i="1" s="1"/>
  <c r="A1721" i="1" a="1"/>
  <c r="A1721" i="1" s="1"/>
  <c r="A1713" i="1" a="1"/>
  <c r="A1713" i="1" s="1"/>
  <c r="A1705" i="1" a="1"/>
  <c r="A1705" i="1" s="1"/>
  <c r="A1697" i="1" a="1"/>
  <c r="A1697" i="1" s="1"/>
  <c r="A1689" i="1" a="1"/>
  <c r="A1689" i="1" s="1"/>
  <c r="A1681" i="1" a="1"/>
  <c r="A1681" i="1" s="1"/>
  <c r="A1673" i="1" a="1"/>
  <c r="A1673" i="1" s="1"/>
  <c r="A1665" i="1" a="1"/>
  <c r="A1665" i="1" s="1"/>
  <c r="A1657" i="1" a="1"/>
  <c r="A1657" i="1" s="1"/>
  <c r="A1649" i="1" a="1"/>
  <c r="A1649" i="1" s="1"/>
  <c r="A1641" i="1" a="1"/>
  <c r="A1641" i="1" s="1"/>
  <c r="A1633" i="1" a="1"/>
  <c r="A1633" i="1" s="1"/>
  <c r="A1625" i="1" a="1"/>
  <c r="A1625" i="1" s="1"/>
  <c r="A1617" i="1" a="1"/>
  <c r="A1617" i="1" s="1"/>
  <c r="A1609" i="1" a="1"/>
  <c r="A1609" i="1" s="1"/>
  <c r="A1601" i="1" a="1"/>
  <c r="A1601" i="1" s="1"/>
  <c r="A2111" i="1" a="1"/>
  <c r="A2111" i="1" s="1"/>
  <c r="A2103" i="1" a="1"/>
  <c r="A2103" i="1" s="1"/>
  <c r="A2095" i="1" a="1"/>
  <c r="A2095" i="1" s="1"/>
  <c r="A2087" i="1" a="1"/>
  <c r="A2087" i="1" s="1"/>
  <c r="A2079" i="1" a="1"/>
  <c r="A2079" i="1" s="1"/>
  <c r="A2071" i="1" a="1"/>
  <c r="A2071" i="1" s="1"/>
  <c r="A2063" i="1" a="1"/>
  <c r="A2063" i="1" s="1"/>
  <c r="A2055" i="1" a="1"/>
  <c r="A2055" i="1" s="1"/>
  <c r="A2047" i="1" a="1"/>
  <c r="A2047" i="1" s="1"/>
  <c r="A2039" i="1" a="1"/>
  <c r="A2039" i="1" s="1"/>
  <c r="A2031" i="1" a="1"/>
  <c r="A2031" i="1" s="1"/>
  <c r="A2023" i="1" a="1"/>
  <c r="A2023" i="1" s="1"/>
  <c r="A2015" i="1" a="1"/>
  <c r="A2015" i="1" s="1"/>
  <c r="A2007" i="1" a="1"/>
  <c r="A2007" i="1" s="1"/>
  <c r="A1999" i="1" a="1"/>
  <c r="A1999" i="1" s="1"/>
  <c r="A1991" i="1" a="1"/>
  <c r="A1991" i="1" s="1"/>
  <c r="A1983" i="1" a="1"/>
  <c r="A1983" i="1" s="1"/>
  <c r="A1975" i="1" a="1"/>
  <c r="A1975" i="1" s="1"/>
  <c r="A1967" i="1" a="1"/>
  <c r="A1967" i="1" s="1"/>
  <c r="A1959" i="1" a="1"/>
  <c r="A1959" i="1" s="1"/>
  <c r="A1951" i="1" a="1"/>
  <c r="A1951" i="1" s="1"/>
  <c r="A1943" i="1" a="1"/>
  <c r="A1943" i="1" s="1"/>
  <c r="A1935" i="1" a="1"/>
  <c r="A1935" i="1" s="1"/>
  <c r="A1927" i="1" a="1"/>
  <c r="A1927" i="1" s="1"/>
  <c r="A1919" i="1" a="1"/>
  <c r="A1919" i="1" s="1"/>
  <c r="A1911" i="1" a="1"/>
  <c r="A1911" i="1" s="1"/>
  <c r="A1903" i="1" a="1"/>
  <c r="A1903" i="1" s="1"/>
  <c r="A1895" i="1" a="1"/>
  <c r="A1895" i="1" s="1"/>
  <c r="A1887" i="1" a="1"/>
  <c r="A1887" i="1" s="1"/>
  <c r="A1879" i="1" a="1"/>
  <c r="A1879" i="1" s="1"/>
  <c r="A1871" i="1" a="1"/>
  <c r="A1871" i="1" s="1"/>
  <c r="A1863" i="1" a="1"/>
  <c r="A1863" i="1" s="1"/>
  <c r="A1855" i="1" a="1"/>
  <c r="A1855" i="1" s="1"/>
  <c r="A1847" i="1" a="1"/>
  <c r="A1847" i="1" s="1"/>
  <c r="A1839" i="1" a="1"/>
  <c r="A1839" i="1" s="1"/>
  <c r="A1831" i="1" a="1"/>
  <c r="A1831" i="1" s="1"/>
  <c r="A1823" i="1" a="1"/>
  <c r="A1823" i="1" s="1"/>
  <c r="A1815" i="1" a="1"/>
  <c r="A1815" i="1" s="1"/>
  <c r="A1807" i="1" a="1"/>
  <c r="A1807" i="1" s="1"/>
  <c r="A1799" i="1" a="1"/>
  <c r="A1799" i="1" s="1"/>
  <c r="A1791" i="1" a="1"/>
  <c r="A1791" i="1" s="1"/>
  <c r="A1783" i="1" a="1"/>
  <c r="A1783" i="1" s="1"/>
  <c r="A1767" i="1" a="1"/>
  <c r="A1767" i="1" s="1"/>
  <c r="A1751" i="1" a="1"/>
  <c r="A1751" i="1" s="1"/>
  <c r="A1735" i="1" a="1"/>
  <c r="A1735" i="1" s="1"/>
  <c r="A1719" i="1" a="1"/>
  <c r="A1719" i="1" s="1"/>
  <c r="A1703" i="1" a="1"/>
  <c r="A1703" i="1" s="1"/>
  <c r="A1687" i="1" a="1"/>
  <c r="A1687" i="1" s="1"/>
  <c r="A1671" i="1" a="1"/>
  <c r="A1671" i="1" s="1"/>
  <c r="A1655" i="1" a="1"/>
  <c r="A1655" i="1" s="1"/>
  <c r="A1639" i="1" a="1"/>
  <c r="A1639" i="1" s="1"/>
  <c r="A1623" i="1" a="1"/>
  <c r="A1623" i="1" s="1"/>
  <c r="A1607" i="1" a="1"/>
  <c r="A1607" i="1" s="1"/>
  <c r="A2110" i="1" a="1"/>
  <c r="A2110" i="1" s="1"/>
  <c r="A2102" i="1" a="1"/>
  <c r="A2102" i="1" s="1"/>
  <c r="A2094" i="1" a="1"/>
  <c r="A2094" i="1" s="1"/>
  <c r="A2086" i="1" a="1"/>
  <c r="A2086" i="1" s="1"/>
  <c r="A2078" i="1" a="1"/>
  <c r="A2078" i="1" s="1"/>
  <c r="A2070" i="1" a="1"/>
  <c r="A2070" i="1" s="1"/>
  <c r="A2062" i="1" a="1"/>
  <c r="A2062" i="1" s="1"/>
  <c r="A2054" i="1" a="1"/>
  <c r="A2054" i="1" s="1"/>
  <c r="A2046" i="1" a="1"/>
  <c r="A2046" i="1" s="1"/>
  <c r="A2038" i="1" a="1"/>
  <c r="A2038" i="1" s="1"/>
  <c r="A2030" i="1" a="1"/>
  <c r="A2030" i="1" s="1"/>
  <c r="A2022" i="1" a="1"/>
  <c r="A2022" i="1" s="1"/>
  <c r="A2014" i="1" a="1"/>
  <c r="A2014" i="1" s="1"/>
  <c r="A2006" i="1" a="1"/>
  <c r="A2006" i="1" s="1"/>
  <c r="A1998" i="1" a="1"/>
  <c r="A1998" i="1" s="1"/>
  <c r="A1990" i="1" a="1"/>
  <c r="A1990" i="1" s="1"/>
  <c r="A1982" i="1" a="1"/>
  <c r="A1982" i="1" s="1"/>
  <c r="A1974" i="1" a="1"/>
  <c r="A1974" i="1" s="1"/>
  <c r="A1966" i="1" a="1"/>
  <c r="A1966" i="1" s="1"/>
  <c r="A1958" i="1" a="1"/>
  <c r="A1958" i="1" s="1"/>
  <c r="A1950" i="1" a="1"/>
  <c r="A1950" i="1" s="1"/>
  <c r="A1942" i="1" a="1"/>
  <c r="A1942" i="1" s="1"/>
  <c r="A1934" i="1" a="1"/>
  <c r="A1934" i="1" s="1"/>
  <c r="A1926" i="1" a="1"/>
  <c r="A1926" i="1" s="1"/>
  <c r="A1918" i="1" a="1"/>
  <c r="A1918" i="1" s="1"/>
  <c r="A1910" i="1" a="1"/>
  <c r="A1910" i="1" s="1"/>
  <c r="A1902" i="1" a="1"/>
  <c r="A1902" i="1" s="1"/>
  <c r="A1894" i="1" a="1"/>
  <c r="A1894" i="1" s="1"/>
  <c r="A1886" i="1" a="1"/>
  <c r="A1886" i="1" s="1"/>
  <c r="A1878" i="1" a="1"/>
  <c r="A1878" i="1" s="1"/>
  <c r="A1870" i="1" a="1"/>
  <c r="A1870" i="1" s="1"/>
  <c r="A1862" i="1" a="1"/>
  <c r="A1862" i="1" s="1"/>
  <c r="A1854" i="1" a="1"/>
  <c r="A1854" i="1" s="1"/>
  <c r="A1846" i="1" a="1"/>
  <c r="A1846" i="1" s="1"/>
  <c r="A1838" i="1" a="1"/>
  <c r="A1838" i="1" s="1"/>
  <c r="A1830" i="1" a="1"/>
  <c r="A1830" i="1" s="1"/>
  <c r="A1822" i="1" a="1"/>
  <c r="A1822" i="1" s="1"/>
  <c r="A1814" i="1" a="1"/>
  <c r="A1814" i="1" s="1"/>
  <c r="A1806" i="1" a="1"/>
  <c r="A1806" i="1" s="1"/>
  <c r="A1798" i="1" a="1"/>
  <c r="A1798" i="1" s="1"/>
  <c r="A1790" i="1" a="1"/>
  <c r="A1790" i="1" s="1"/>
  <c r="A1782" i="1" a="1"/>
  <c r="A1782" i="1" s="1"/>
  <c r="A1774" i="1" a="1"/>
  <c r="A1774" i="1" s="1"/>
  <c r="A1766" i="1" a="1"/>
  <c r="A1766" i="1" s="1"/>
  <c r="A1758" i="1" a="1"/>
  <c r="A1758" i="1" s="1"/>
  <c r="A1750" i="1" a="1"/>
  <c r="A1750" i="1" s="1"/>
  <c r="A1742" i="1" a="1"/>
  <c r="A1742" i="1" s="1"/>
  <c r="A1734" i="1" a="1"/>
  <c r="A1734" i="1" s="1"/>
  <c r="A1726" i="1" a="1"/>
  <c r="A1726" i="1" s="1"/>
  <c r="A1718" i="1" a="1"/>
  <c r="A1718" i="1" s="1"/>
  <c r="A1710" i="1" a="1"/>
  <c r="A1710" i="1" s="1"/>
  <c r="A1702" i="1" a="1"/>
  <c r="A1702" i="1" s="1"/>
  <c r="A1694" i="1" a="1"/>
  <c r="A1694" i="1" s="1"/>
  <c r="A1686" i="1" a="1"/>
  <c r="A1686" i="1" s="1"/>
  <c r="A1678" i="1" a="1"/>
  <c r="A1678" i="1" s="1"/>
  <c r="A1670" i="1" a="1"/>
  <c r="A1670" i="1" s="1"/>
  <c r="A1662" i="1" a="1"/>
  <c r="A1662" i="1" s="1"/>
  <c r="A1654" i="1" a="1"/>
  <c r="A1654" i="1" s="1"/>
  <c r="A1646" i="1" a="1"/>
  <c r="A1646" i="1" s="1"/>
  <c r="A1638" i="1" a="1"/>
  <c r="A1638" i="1" s="1"/>
  <c r="A1630" i="1" a="1"/>
  <c r="A1630" i="1" s="1"/>
  <c r="A1622" i="1" a="1"/>
  <c r="A1622" i="1" s="1"/>
  <c r="A1614" i="1" a="1"/>
  <c r="A1614" i="1" s="1"/>
  <c r="A1606" i="1" a="1"/>
  <c r="A1606" i="1" s="1"/>
  <c r="A2112" i="1" a="1"/>
  <c r="A2112" i="1" s="1"/>
  <c r="A2104" i="1" a="1"/>
  <c r="A2104" i="1" s="1"/>
  <c r="A2096" i="1" a="1"/>
  <c r="A2096" i="1" s="1"/>
  <c r="A2088" i="1" a="1"/>
  <c r="A2088" i="1" s="1"/>
  <c r="A2080" i="1" a="1"/>
  <c r="A2080" i="1" s="1"/>
  <c r="A2072" i="1" a="1"/>
  <c r="A2072" i="1" s="1"/>
  <c r="A2064" i="1" a="1"/>
  <c r="A2064" i="1" s="1"/>
  <c r="A2056" i="1" a="1"/>
  <c r="A2056" i="1" s="1"/>
  <c r="A2048" i="1" a="1"/>
  <c r="A2048" i="1" s="1"/>
  <c r="A2040" i="1" a="1"/>
  <c r="A2040" i="1" s="1"/>
  <c r="A2032" i="1" a="1"/>
  <c r="A2032" i="1" s="1"/>
  <c r="A2024" i="1" a="1"/>
  <c r="A2024" i="1" s="1"/>
  <c r="A2016" i="1" a="1"/>
  <c r="A2016" i="1" s="1"/>
  <c r="A2008" i="1" a="1"/>
  <c r="A2008" i="1" s="1"/>
  <c r="A2000" i="1" a="1"/>
  <c r="A2000" i="1" s="1"/>
  <c r="A1992" i="1" a="1"/>
  <c r="A1992" i="1" s="1"/>
  <c r="A1984" i="1" a="1"/>
  <c r="A1984" i="1" s="1"/>
  <c r="A1976" i="1" a="1"/>
  <c r="A1976" i="1" s="1"/>
  <c r="A1968" i="1" a="1"/>
  <c r="A1968" i="1" s="1"/>
  <c r="A1960" i="1" a="1"/>
  <c r="A1960" i="1" s="1"/>
  <c r="A1952" i="1" a="1"/>
  <c r="A1952" i="1" s="1"/>
  <c r="A1944" i="1" a="1"/>
  <c r="A1944" i="1" s="1"/>
  <c r="A1936" i="1" a="1"/>
  <c r="A1936" i="1" s="1"/>
  <c r="A1928" i="1" a="1"/>
  <c r="A1928" i="1" s="1"/>
  <c r="A1920" i="1" a="1"/>
  <c r="A1920" i="1" s="1"/>
  <c r="A1912" i="1" a="1"/>
  <c r="A1912" i="1" s="1"/>
  <c r="A1904" i="1" a="1"/>
  <c r="A1904" i="1" s="1"/>
  <c r="A1896" i="1" a="1"/>
  <c r="A1896" i="1" s="1"/>
  <c r="A1888" i="1" a="1"/>
  <c r="A1888" i="1" s="1"/>
  <c r="A1880" i="1" a="1"/>
  <c r="A1880" i="1" s="1"/>
  <c r="A1872" i="1" a="1"/>
  <c r="A1872" i="1" s="1"/>
  <c r="A1864" i="1" a="1"/>
  <c r="A1864" i="1" s="1"/>
  <c r="A1856" i="1" a="1"/>
  <c r="A1856" i="1" s="1"/>
  <c r="A1848" i="1" a="1"/>
  <c r="A1848" i="1" s="1"/>
  <c r="A1840" i="1" a="1"/>
  <c r="A1840" i="1" s="1"/>
  <c r="A1832" i="1" a="1"/>
  <c r="A1832" i="1" s="1"/>
  <c r="A1824" i="1" a="1"/>
  <c r="A1824" i="1" s="1"/>
  <c r="A1816" i="1" a="1"/>
  <c r="A1816" i="1" s="1"/>
  <c r="A1808" i="1" a="1"/>
  <c r="A1808" i="1" s="1"/>
  <c r="A1800" i="1" a="1"/>
  <c r="A1800" i="1" s="1"/>
  <c r="A1792" i="1" a="1"/>
  <c r="A1792" i="1" s="1"/>
  <c r="A1784" i="1" a="1"/>
  <c r="A1784" i="1" s="1"/>
  <c r="A1776" i="1" a="1"/>
  <c r="A1776" i="1" s="1"/>
  <c r="A1768" i="1" a="1"/>
  <c r="A1768" i="1" s="1"/>
  <c r="A1760" i="1" a="1"/>
  <c r="A1760" i="1" s="1"/>
  <c r="A1752" i="1" a="1"/>
  <c r="A1752" i="1" s="1"/>
  <c r="A1744" i="1" a="1"/>
  <c r="A1744" i="1" s="1"/>
  <c r="A1736" i="1" a="1"/>
  <c r="A1736" i="1" s="1"/>
  <c r="A1728" i="1" a="1"/>
  <c r="A1728" i="1" s="1"/>
  <c r="A1720" i="1" a="1"/>
  <c r="A1720" i="1" s="1"/>
  <c r="A1712" i="1" a="1"/>
  <c r="A1712" i="1" s="1"/>
  <c r="A1704" i="1" a="1"/>
  <c r="A1704" i="1" s="1"/>
  <c r="A1696" i="1" a="1"/>
  <c r="A1696" i="1" s="1"/>
  <c r="A1688" i="1" a="1"/>
  <c r="A1688" i="1" s="1"/>
  <c r="A1680" i="1" a="1"/>
  <c r="A1680" i="1" s="1"/>
  <c r="A1672" i="1" a="1"/>
  <c r="A1672" i="1" s="1"/>
  <c r="A1664" i="1" a="1"/>
  <c r="A1664" i="1" s="1"/>
  <c r="A1656" i="1" a="1"/>
  <c r="A1656" i="1" s="1"/>
  <c r="A1648" i="1" a="1"/>
  <c r="A1648" i="1" s="1"/>
  <c r="A1640" i="1" a="1"/>
  <c r="A1640" i="1" s="1"/>
  <c r="A1632" i="1" a="1"/>
  <c r="A1632" i="1" s="1"/>
  <c r="A1624" i="1" a="1"/>
  <c r="A1624" i="1" s="1"/>
  <c r="A1616" i="1" a="1"/>
  <c r="A1616" i="1" s="1"/>
  <c r="A1608" i="1" a="1"/>
  <c r="A1608" i="1" s="1"/>
  <c r="A1631" i="1" a="1"/>
  <c r="A1631" i="1" s="1"/>
  <c r="A1743" i="1" a="1"/>
  <c r="A1743" i="1" s="1"/>
  <c r="A1615" i="1" a="1"/>
  <c r="A1615" i="1" s="1"/>
  <c r="A1663" i="1" a="1"/>
  <c r="A1663" i="1" s="1"/>
  <c r="A1695" i="1" a="1"/>
  <c r="A1695" i="1" s="1"/>
  <c r="A1647" i="1" a="1"/>
  <c r="A1647" i="1" s="1"/>
  <c r="A1727" i="1" a="1"/>
  <c r="A1727" i="1" s="1"/>
  <c r="A1775" i="1" a="1"/>
  <c r="A1775" i="1" s="1"/>
  <c r="A1679" i="1" a="1"/>
  <c r="A1679" i="1" s="1"/>
  <c r="A1711" i="1" a="1"/>
  <c r="A1711" i="1" s="1"/>
  <c r="A1759" i="1" a="1"/>
  <c r="A1759" i="1" s="1"/>
  <c r="B3" i="1" l="1"/>
  <c r="B2" i="1"/>
  <c r="A1" i="1" a="1"/>
  <c r="A1" i="1" s="1"/>
  <c r="B15" i="11"/>
  <c r="F2" i="1" l="1" a="1"/>
  <c r="F2" i="1" s="1"/>
  <c r="AB2" i="1"/>
  <c r="Z2" i="1"/>
  <c r="AA2" i="1"/>
  <c r="D3" i="1" a="1"/>
  <c r="D3" i="1" s="1"/>
  <c r="AA3" i="1"/>
  <c r="AB3" i="1"/>
  <c r="Z3" i="1"/>
  <c r="F3" i="1" a="1"/>
  <c r="F3" i="1" s="1"/>
  <c r="A2" i="1" a="1"/>
  <c r="A2" i="1" s="1"/>
  <c r="AH2" i="1" s="1"/>
  <c r="A4" i="1" a="1"/>
  <c r="A4" i="1" s="1"/>
  <c r="AH4" i="1" s="1"/>
  <c r="A5" i="1" a="1"/>
  <c r="A5" i="1" s="1"/>
  <c r="AH5" i="1" s="1"/>
  <c r="A7" i="1" a="1"/>
  <c r="A7" i="1" s="1"/>
  <c r="AH7" i="1" s="1"/>
  <c r="A10" i="1" a="1"/>
  <c r="A10" i="1" s="1"/>
  <c r="AH10" i="1" s="1"/>
  <c r="A13" i="1" a="1"/>
  <c r="A13" i="1" s="1"/>
  <c r="AH13" i="1" s="1"/>
  <c r="A15" i="1" a="1"/>
  <c r="A15" i="1" s="1"/>
  <c r="AH15" i="1" s="1"/>
  <c r="A16" i="1" a="1"/>
  <c r="A16" i="1" s="1"/>
  <c r="AH16" i="1" s="1"/>
  <c r="A17" i="1" a="1"/>
  <c r="A17" i="1" s="1"/>
  <c r="AH17" i="1" s="1"/>
  <c r="A18" i="1" a="1"/>
  <c r="A18" i="1" s="1"/>
  <c r="AH18" i="1" s="1"/>
  <c r="A21" i="1" a="1"/>
  <c r="A21" i="1" s="1"/>
  <c r="AH21" i="1" s="1"/>
  <c r="A23" i="1" a="1"/>
  <c r="A23" i="1" s="1"/>
  <c r="AH23" i="1" s="1"/>
  <c r="A24" i="1" a="1"/>
  <c r="A24" i="1" s="1"/>
  <c r="AH24" i="1" s="1"/>
  <c r="A26" i="1" a="1"/>
  <c r="A26" i="1" s="1"/>
  <c r="AH26" i="1" s="1"/>
  <c r="A28" i="1" a="1"/>
  <c r="A28" i="1" s="1"/>
  <c r="AH28" i="1" s="1"/>
  <c r="A29" i="1" a="1"/>
  <c r="A29" i="1" s="1"/>
  <c r="AH29" i="1" s="1"/>
  <c r="A31" i="1" a="1"/>
  <c r="A31" i="1" s="1"/>
  <c r="AH31" i="1" s="1"/>
  <c r="A33" i="1" a="1"/>
  <c r="A33" i="1" s="1"/>
  <c r="AH33" i="1" s="1"/>
  <c r="A34" i="1" a="1"/>
  <c r="A34" i="1" s="1"/>
  <c r="AH34" i="1" s="1"/>
  <c r="A37" i="1" a="1"/>
  <c r="A37" i="1" s="1"/>
  <c r="AH37" i="1" s="1"/>
  <c r="A39" i="1" a="1"/>
  <c r="A39" i="1" s="1"/>
  <c r="AH39" i="1" s="1"/>
  <c r="A40" i="1" a="1"/>
  <c r="A40" i="1" s="1"/>
  <c r="AH40" i="1" s="1"/>
  <c r="A42" i="1" a="1"/>
  <c r="A42" i="1" s="1"/>
  <c r="AH42" i="1" s="1"/>
  <c r="A45" i="1" a="1"/>
  <c r="A45" i="1" s="1"/>
  <c r="AH45" i="1" s="1"/>
  <c r="A47" i="1" a="1"/>
  <c r="A47" i="1" s="1"/>
  <c r="AH47" i="1" s="1"/>
  <c r="A48" i="1" a="1"/>
  <c r="A48" i="1" s="1"/>
  <c r="AH48" i="1" s="1"/>
  <c r="A50" i="1" a="1"/>
  <c r="A50" i="1" s="1"/>
  <c r="AH50" i="1" s="1"/>
  <c r="A53" i="1" a="1"/>
  <c r="A53" i="1" s="1"/>
  <c r="AH53" i="1" s="1"/>
  <c r="A55" i="1" a="1"/>
  <c r="A55" i="1" s="1"/>
  <c r="AH55" i="1" s="1"/>
  <c r="A57" i="1" a="1"/>
  <c r="A57" i="1" s="1"/>
  <c r="AH57" i="1" s="1"/>
  <c r="A60" i="1" a="1"/>
  <c r="A60" i="1" s="1"/>
  <c r="AH60" i="1" s="1"/>
  <c r="A61" i="1" a="1"/>
  <c r="A61" i="1" s="1"/>
  <c r="AH61" i="1" s="1"/>
  <c r="A63" i="1" a="1"/>
  <c r="A63" i="1" s="1"/>
  <c r="AH63" i="1" s="1"/>
  <c r="A64" i="1" a="1"/>
  <c r="A64" i="1" s="1"/>
  <c r="AH64" i="1" s="1"/>
  <c r="A65" i="1" a="1"/>
  <c r="A65" i="1" s="1"/>
  <c r="A69" i="1" a="1"/>
  <c r="A69" i="1" s="1"/>
  <c r="A71" i="1" a="1"/>
  <c r="A71" i="1" s="1"/>
  <c r="A72" i="1" a="1"/>
  <c r="A72" i="1" s="1"/>
  <c r="A74" i="1" a="1"/>
  <c r="A74" i="1" s="1"/>
  <c r="A76" i="1" a="1"/>
  <c r="A76" i="1" s="1"/>
  <c r="A77" i="1" a="1"/>
  <c r="A77" i="1" s="1"/>
  <c r="A79" i="1" a="1"/>
  <c r="A79" i="1" s="1"/>
  <c r="A82" i="1" a="1"/>
  <c r="A82" i="1" s="1"/>
  <c r="A85" i="1" a="1"/>
  <c r="A85" i="1" s="1"/>
  <c r="A87" i="1" a="1"/>
  <c r="A87" i="1" s="1"/>
  <c r="A88" i="1" a="1"/>
  <c r="A88" i="1" s="1"/>
  <c r="A90" i="1" a="1"/>
  <c r="A90" i="1" s="1"/>
  <c r="A92" i="1" a="1"/>
  <c r="A92" i="1" s="1"/>
  <c r="A93" i="1" a="1"/>
  <c r="A93" i="1" s="1"/>
  <c r="A95" i="1" a="1"/>
  <c r="A95" i="1" s="1"/>
  <c r="A97" i="1" a="1"/>
  <c r="A97" i="1" s="1"/>
  <c r="A98" i="1" a="1"/>
  <c r="A98" i="1" s="1"/>
  <c r="A101" i="1" a="1"/>
  <c r="A101" i="1" s="1"/>
  <c r="A103" i="1" a="1"/>
  <c r="A103" i="1" s="1"/>
  <c r="A105" i="1" a="1"/>
  <c r="A105" i="1" s="1"/>
  <c r="A106" i="1" a="1"/>
  <c r="A106" i="1" s="1"/>
  <c r="A108" i="1" a="1"/>
  <c r="A108" i="1" s="1"/>
  <c r="A109" i="1" a="1"/>
  <c r="A109" i="1" s="1"/>
  <c r="A111" i="1" a="1"/>
  <c r="A111" i="1" s="1"/>
  <c r="A113" i="1" a="1"/>
  <c r="A113" i="1" s="1"/>
  <c r="A114" i="1" a="1"/>
  <c r="A114" i="1" s="1"/>
  <c r="A117" i="1" a="1"/>
  <c r="A117" i="1" s="1"/>
  <c r="A119" i="1" a="1"/>
  <c r="A119" i="1" s="1"/>
  <c r="A121" i="1" a="1"/>
  <c r="A121" i="1" s="1"/>
  <c r="A122" i="1" a="1"/>
  <c r="A122" i="1" s="1"/>
  <c r="A124" i="1" a="1"/>
  <c r="A124" i="1" s="1"/>
  <c r="A125" i="1" a="1"/>
  <c r="A125" i="1" s="1"/>
  <c r="A127" i="1" a="1"/>
  <c r="A127" i="1" s="1"/>
  <c r="A129" i="1" a="1"/>
  <c r="A129" i="1" s="1"/>
  <c r="A130" i="1" a="1"/>
  <c r="A130" i="1" s="1"/>
  <c r="A133" i="1" a="1"/>
  <c r="A133" i="1" s="1"/>
  <c r="A135" i="1" a="1"/>
  <c r="A135" i="1" s="1"/>
  <c r="A137" i="1" a="1"/>
  <c r="A137" i="1" s="1"/>
  <c r="A140" i="1" a="1"/>
  <c r="A140" i="1" s="1"/>
  <c r="A141" i="1" a="1"/>
  <c r="A141" i="1" s="1"/>
  <c r="A143" i="1" a="1"/>
  <c r="A143" i="1" s="1"/>
  <c r="A145" i="1" a="1"/>
  <c r="A145" i="1" s="1"/>
  <c r="A146" i="1" a="1"/>
  <c r="A146" i="1" s="1"/>
  <c r="A149" i="1" a="1"/>
  <c r="A149" i="1" s="1"/>
  <c r="A151" i="1" a="1"/>
  <c r="A151" i="1" s="1"/>
  <c r="A152" i="1" a="1"/>
  <c r="A152" i="1" s="1"/>
  <c r="A153" i="1" a="1"/>
  <c r="A153" i="1" s="1"/>
  <c r="A154" i="1" a="1"/>
  <c r="A154" i="1" s="1"/>
  <c r="A156" i="1" a="1"/>
  <c r="A156" i="1" s="1"/>
  <c r="A157" i="1" a="1"/>
  <c r="A157" i="1" s="1"/>
  <c r="A159" i="1" a="1"/>
  <c r="A159" i="1" s="1"/>
  <c r="A160" i="1" a="1"/>
  <c r="A160" i="1" s="1"/>
  <c r="A161" i="1" a="1"/>
  <c r="A161" i="1" s="1"/>
  <c r="A162" i="1" a="1"/>
  <c r="A162" i="1" s="1"/>
  <c r="A165" i="1" a="1"/>
  <c r="A165" i="1" s="1"/>
  <c r="A167" i="1" a="1"/>
  <c r="A167" i="1" s="1"/>
  <c r="A169" i="1" a="1"/>
  <c r="A169" i="1" s="1"/>
  <c r="A170" i="1" a="1"/>
  <c r="A170" i="1" s="1"/>
  <c r="A172" i="1" a="1"/>
  <c r="A172" i="1" s="1"/>
  <c r="A173" i="1" a="1"/>
  <c r="A173" i="1" s="1"/>
  <c r="A175" i="1" a="1"/>
  <c r="A175" i="1" s="1"/>
  <c r="A177" i="1" a="1"/>
  <c r="A177" i="1" s="1"/>
  <c r="A178" i="1" a="1"/>
  <c r="A178" i="1" s="1"/>
  <c r="A181" i="1" a="1"/>
  <c r="A181" i="1" s="1"/>
  <c r="A183" i="1" a="1"/>
  <c r="A183" i="1" s="1"/>
  <c r="A185" i="1" a="1"/>
  <c r="A185" i="1" s="1"/>
  <c r="A186" i="1" a="1"/>
  <c r="A186" i="1" s="1"/>
  <c r="A188" i="1" a="1"/>
  <c r="A188" i="1" s="1"/>
  <c r="A189" i="1" a="1"/>
  <c r="A189" i="1" s="1"/>
  <c r="A191" i="1" a="1"/>
  <c r="A191" i="1" s="1"/>
  <c r="A192" i="1" a="1"/>
  <c r="A192" i="1" s="1"/>
  <c r="A193" i="1" a="1"/>
  <c r="A193" i="1" s="1"/>
  <c r="A194" i="1" a="1"/>
  <c r="A194" i="1" s="1"/>
  <c r="A197" i="1" a="1"/>
  <c r="A197" i="1" s="1"/>
  <c r="A199" i="1" a="1"/>
  <c r="A199" i="1" s="1"/>
  <c r="A201" i="1" a="1"/>
  <c r="A201" i="1" s="1"/>
  <c r="A202" i="1" a="1"/>
  <c r="A202" i="1" s="1"/>
  <c r="A204" i="1" a="1"/>
  <c r="A204" i="1" s="1"/>
  <c r="A205" i="1" a="1"/>
  <c r="A205" i="1" s="1"/>
  <c r="A207" i="1" a="1"/>
  <c r="A207" i="1" s="1"/>
  <c r="A208" i="1" a="1"/>
  <c r="A208" i="1" s="1"/>
  <c r="A209" i="1" a="1"/>
  <c r="A209" i="1" s="1"/>
  <c r="A210" i="1" a="1"/>
  <c r="A210" i="1" s="1"/>
  <c r="A213" i="1" a="1"/>
  <c r="A213" i="1" s="1"/>
  <c r="A215" i="1" a="1"/>
  <c r="A215" i="1" s="1"/>
  <c r="A216" i="1" a="1"/>
  <c r="A216" i="1" s="1"/>
  <c r="A217" i="1" a="1"/>
  <c r="A217" i="1" s="1"/>
  <c r="A218" i="1" a="1"/>
  <c r="A218" i="1" s="1"/>
  <c r="A220" i="1" a="1"/>
  <c r="A220" i="1" s="1"/>
  <c r="A221" i="1" a="1"/>
  <c r="A221" i="1" s="1"/>
  <c r="A223" i="1" a="1"/>
  <c r="A223" i="1" s="1"/>
  <c r="A225" i="1" a="1"/>
  <c r="A225" i="1" s="1"/>
  <c r="A226" i="1" a="1"/>
  <c r="A226" i="1" s="1"/>
  <c r="A229" i="1" a="1"/>
  <c r="A229" i="1" s="1"/>
  <c r="A231" i="1" a="1"/>
  <c r="A231" i="1" s="1"/>
  <c r="A233" i="1" a="1"/>
  <c r="A233" i="1" s="1"/>
  <c r="A236" i="1" a="1"/>
  <c r="A236" i="1" s="1"/>
  <c r="A237" i="1" a="1"/>
  <c r="A237" i="1" s="1"/>
  <c r="A239" i="1" a="1"/>
  <c r="A239" i="1" s="1"/>
  <c r="A240" i="1" a="1"/>
  <c r="A240" i="1" s="1"/>
  <c r="A241" i="1" a="1"/>
  <c r="A241" i="1" s="1"/>
  <c r="A242" i="1" a="1"/>
  <c r="A242" i="1" s="1"/>
  <c r="A245" i="1" a="1"/>
  <c r="A245" i="1" s="1"/>
  <c r="A247" i="1" a="1"/>
  <c r="A247" i="1" s="1"/>
  <c r="A248" i="1" a="1"/>
  <c r="A248" i="1" s="1"/>
  <c r="A249" i="1" a="1"/>
  <c r="A249" i="1" s="1"/>
  <c r="A253" i="1" a="1"/>
  <c r="A253" i="1" s="1"/>
  <c r="A255" i="1" a="1"/>
  <c r="A255" i="1" s="1"/>
  <c r="A257" i="1" a="1"/>
  <c r="A257" i="1" s="1"/>
  <c r="A258" i="1" a="1"/>
  <c r="A258" i="1" s="1"/>
  <c r="A261" i="1" a="1"/>
  <c r="A261" i="1" s="1"/>
  <c r="A263" i="1" a="1"/>
  <c r="A263" i="1" s="1"/>
  <c r="A265" i="1" a="1"/>
  <c r="A265" i="1" s="1"/>
  <c r="A266" i="1" a="1"/>
  <c r="A266" i="1" s="1"/>
  <c r="A268" i="1" a="1"/>
  <c r="A268" i="1" s="1"/>
  <c r="A269" i="1" a="1"/>
  <c r="A269" i="1" s="1"/>
  <c r="A271" i="1" a="1"/>
  <c r="A271" i="1" s="1"/>
  <c r="A272" i="1" a="1"/>
  <c r="A272" i="1" s="1"/>
  <c r="A273" i="1" a="1"/>
  <c r="A273" i="1" s="1"/>
  <c r="A277" i="1" a="1"/>
  <c r="A277" i="1" s="1"/>
  <c r="A279" i="1" a="1"/>
  <c r="A279" i="1" s="1"/>
  <c r="A280" i="1" a="1"/>
  <c r="A280" i="1" s="1"/>
  <c r="A281" i="1" a="1"/>
  <c r="A281" i="1" s="1"/>
  <c r="A282" i="1" a="1"/>
  <c r="A282" i="1" s="1"/>
  <c r="A284" i="1" a="1"/>
  <c r="A284" i="1" s="1"/>
  <c r="A285" i="1" a="1"/>
  <c r="A285" i="1" s="1"/>
  <c r="A287" i="1" a="1"/>
  <c r="A287" i="1" s="1"/>
  <c r="A288" i="1" a="1"/>
  <c r="A288" i="1" s="1"/>
  <c r="A293" i="1" a="1"/>
  <c r="A293" i="1" s="1"/>
  <c r="A295" i="1" a="1"/>
  <c r="A295" i="1" s="1"/>
  <c r="A296" i="1" a="1"/>
  <c r="A296" i="1" s="1"/>
  <c r="A298" i="1" a="1"/>
  <c r="A298" i="1" s="1"/>
  <c r="A300" i="1" a="1"/>
  <c r="A300" i="1" s="1"/>
  <c r="A301" i="1" a="1"/>
  <c r="A301" i="1" s="1"/>
  <c r="A303" i="1" a="1"/>
  <c r="A303" i="1" s="1"/>
  <c r="A306" i="1" a="1"/>
  <c r="A306" i="1" s="1"/>
  <c r="A309" i="1" a="1"/>
  <c r="A309" i="1" s="1"/>
  <c r="A311" i="1" a="1"/>
  <c r="A311" i="1" s="1"/>
  <c r="A314" i="1" a="1"/>
  <c r="A314" i="1" s="1"/>
  <c r="A316" i="1" a="1"/>
  <c r="A316" i="1" s="1"/>
  <c r="A317" i="1" a="1"/>
  <c r="A317" i="1" s="1"/>
  <c r="A319" i="1" a="1"/>
  <c r="A319" i="1" s="1"/>
  <c r="A320" i="1" a="1"/>
  <c r="A320" i="1" s="1"/>
  <c r="A321" i="1" a="1"/>
  <c r="A321" i="1" s="1"/>
  <c r="A322" i="1" a="1"/>
  <c r="A322" i="1" s="1"/>
  <c r="A325" i="1" a="1"/>
  <c r="A325" i="1" s="1"/>
  <c r="A327" i="1" a="1"/>
  <c r="A327" i="1" s="1"/>
  <c r="A329" i="1" a="1"/>
  <c r="A329" i="1" s="1"/>
  <c r="A330" i="1" a="1"/>
  <c r="A330" i="1" s="1"/>
  <c r="A333" i="1" a="1"/>
  <c r="A333" i="1" s="1"/>
  <c r="A335" i="1" a="1"/>
  <c r="A335" i="1" s="1"/>
  <c r="A337" i="1" a="1"/>
  <c r="A337" i="1" s="1"/>
  <c r="A338" i="1" a="1"/>
  <c r="A338" i="1" s="1"/>
  <c r="A341" i="1" a="1"/>
  <c r="A341" i="1" s="1"/>
  <c r="A343" i="1" a="1"/>
  <c r="A343" i="1" s="1"/>
  <c r="A345" i="1" a="1"/>
  <c r="A345" i="1" s="1"/>
  <c r="A346" i="1" a="1"/>
  <c r="A346" i="1" s="1"/>
  <c r="A348" i="1" a="1"/>
  <c r="A348" i="1" s="1"/>
  <c r="A349" i="1" a="1"/>
  <c r="A349" i="1" s="1"/>
  <c r="A351" i="1" a="1"/>
  <c r="A351" i="1" s="1"/>
  <c r="A353" i="1" a="1"/>
  <c r="A353" i="1" s="1"/>
  <c r="A354" i="1" a="1"/>
  <c r="A354" i="1" s="1"/>
  <c r="A357" i="1" a="1"/>
  <c r="A357" i="1" s="1"/>
  <c r="A359" i="1" a="1"/>
  <c r="A359" i="1" s="1"/>
  <c r="A361" i="1" a="1"/>
  <c r="A361" i="1" s="1"/>
  <c r="A362" i="1" a="1"/>
  <c r="A362" i="1" s="1"/>
  <c r="A364" i="1" a="1"/>
  <c r="A364" i="1" s="1"/>
  <c r="A365" i="1" a="1"/>
  <c r="A365" i="1" s="1"/>
  <c r="A367" i="1" a="1"/>
  <c r="A367" i="1" s="1"/>
  <c r="A369" i="1" a="1"/>
  <c r="A369" i="1" s="1"/>
  <c r="A370" i="1" a="1"/>
  <c r="A370" i="1" s="1"/>
  <c r="A373" i="1" a="1"/>
  <c r="A373" i="1" s="1"/>
  <c r="A375" i="1" a="1"/>
  <c r="A375" i="1" s="1"/>
  <c r="A377" i="1" a="1"/>
  <c r="A377" i="1" s="1"/>
  <c r="A381" i="1" a="1"/>
  <c r="A381" i="1" s="1"/>
  <c r="A383" i="1" a="1"/>
  <c r="A383" i="1" s="1"/>
  <c r="A384" i="1" a="1"/>
  <c r="A384" i="1" s="1"/>
  <c r="A385" i="1" a="1"/>
  <c r="A385" i="1" s="1"/>
  <c r="A386" i="1" a="1"/>
  <c r="A386" i="1" s="1"/>
  <c r="A389" i="1" a="1"/>
  <c r="A389" i="1" s="1"/>
  <c r="A392" i="1" a="1"/>
  <c r="A392" i="1" s="1"/>
  <c r="A393" i="1" a="1"/>
  <c r="A393" i="1" s="1"/>
  <c r="A394" i="1" a="1"/>
  <c r="A394" i="1" s="1"/>
  <c r="A396" i="1" a="1"/>
  <c r="A396" i="1" s="1"/>
  <c r="A397" i="1" a="1"/>
  <c r="A397" i="1" s="1"/>
  <c r="A401" i="1" a="1"/>
  <c r="A401" i="1" s="1"/>
  <c r="A402" i="1" a="1"/>
  <c r="A402" i="1" s="1"/>
  <c r="A405" i="1" a="1"/>
  <c r="A405" i="1" s="1"/>
  <c r="A408" i="1" a="1"/>
  <c r="A408" i="1" s="1"/>
  <c r="A409" i="1" a="1"/>
  <c r="A409" i="1" s="1"/>
  <c r="A410" i="1" a="1"/>
  <c r="A410" i="1" s="1"/>
  <c r="A412" i="1" a="1"/>
  <c r="A412" i="1" s="1"/>
  <c r="A413" i="1" a="1"/>
  <c r="A413" i="1" s="1"/>
  <c r="A416" i="1" a="1"/>
  <c r="A416" i="1" s="1"/>
  <c r="A417" i="1" a="1"/>
  <c r="A417" i="1" s="1"/>
  <c r="A418" i="1" a="1"/>
  <c r="A418" i="1" s="1"/>
  <c r="A421" i="1" a="1"/>
  <c r="A421" i="1" s="1"/>
  <c r="A425" i="1" a="1"/>
  <c r="A425" i="1" s="1"/>
  <c r="A429" i="1" a="1"/>
  <c r="A429" i="1" s="1"/>
  <c r="A432" i="1" a="1"/>
  <c r="A432" i="1" s="1"/>
  <c r="A433" i="1" a="1"/>
  <c r="A433" i="1" s="1"/>
  <c r="A434" i="1" a="1"/>
  <c r="A434" i="1" s="1"/>
  <c r="A437" i="1" a="1"/>
  <c r="A437" i="1" s="1"/>
  <c r="A439" i="1" a="1"/>
  <c r="A439" i="1" s="1"/>
  <c r="A440" i="1" a="1"/>
  <c r="A440" i="1" s="1"/>
  <c r="A441" i="1" a="1"/>
  <c r="A441" i="1" s="1"/>
  <c r="A442" i="1" a="1"/>
  <c r="A442" i="1" s="1"/>
  <c r="A444" i="1" a="1"/>
  <c r="A444" i="1" s="1"/>
  <c r="A445" i="1" a="1"/>
  <c r="A445" i="1" s="1"/>
  <c r="A449" i="1" a="1"/>
  <c r="A449" i="1" s="1"/>
  <c r="A450" i="1" a="1"/>
  <c r="A450" i="1" s="1"/>
  <c r="A453" i="1" a="1"/>
  <c r="A453" i="1" s="1"/>
  <c r="A455" i="1" a="1"/>
  <c r="A455" i="1" s="1"/>
  <c r="A457" i="1" a="1"/>
  <c r="A457" i="1" s="1"/>
  <c r="A458" i="1" a="1"/>
  <c r="A458" i="1" s="1"/>
  <c r="A460" i="1" a="1"/>
  <c r="A460" i="1" s="1"/>
  <c r="A461" i="1" a="1"/>
  <c r="A461" i="1" s="1"/>
  <c r="A464" i="1" a="1"/>
  <c r="A464" i="1" s="1"/>
  <c r="A465" i="1" a="1"/>
  <c r="A465" i="1" s="1"/>
  <c r="A466" i="1" a="1"/>
  <c r="A466" i="1" s="1"/>
  <c r="A469" i="1" a="1"/>
  <c r="A469" i="1" s="1"/>
  <c r="A471" i="1" a="1"/>
  <c r="A471" i="1" s="1"/>
  <c r="A473" i="1" a="1"/>
  <c r="A473" i="1" s="1"/>
  <c r="A474" i="1" a="1"/>
  <c r="A474" i="1" s="1"/>
  <c r="A477" i="1" a="1"/>
  <c r="A477" i="1" s="1"/>
  <c r="A479" i="1" a="1"/>
  <c r="A479" i="1" s="1"/>
  <c r="A480" i="1" a="1"/>
  <c r="A480" i="1" s="1"/>
  <c r="A481" i="1" a="1"/>
  <c r="A481" i="1" s="1"/>
  <c r="A482" i="1" a="1"/>
  <c r="A482" i="1" s="1"/>
  <c r="A485" i="1" a="1"/>
  <c r="A485" i="1" s="1"/>
  <c r="A487" i="1" a="1"/>
  <c r="A487" i="1" s="1"/>
  <c r="A488" i="1" a="1"/>
  <c r="A488" i="1" s="1"/>
  <c r="A489" i="1" a="1"/>
  <c r="A489" i="1" s="1"/>
  <c r="A490" i="1" a="1"/>
  <c r="A490" i="1" s="1"/>
  <c r="A492" i="1" a="1"/>
  <c r="A492" i="1" s="1"/>
  <c r="A493" i="1" a="1"/>
  <c r="A493" i="1" s="1"/>
  <c r="A497" i="1" a="1"/>
  <c r="A497" i="1" s="1"/>
  <c r="A498" i="1" a="1"/>
  <c r="A498" i="1" s="1"/>
  <c r="A501" i="1" a="1"/>
  <c r="A501" i="1" s="1"/>
  <c r="A505" i="1" a="1"/>
  <c r="A505" i="1" s="1"/>
  <c r="A506" i="1" a="1"/>
  <c r="A506" i="1" s="1"/>
  <c r="A508" i="1" a="1"/>
  <c r="A508" i="1" s="1"/>
  <c r="A509" i="1" a="1"/>
  <c r="A509" i="1" s="1"/>
  <c r="A512" i="1" a="1"/>
  <c r="A512" i="1" s="1"/>
  <c r="A513" i="1" a="1"/>
  <c r="A513" i="1" s="1"/>
  <c r="A514" i="1" a="1"/>
  <c r="A514" i="1" s="1"/>
  <c r="A517" i="1" a="1"/>
  <c r="A517" i="1" s="1"/>
  <c r="A520" i="1" a="1"/>
  <c r="A520" i="1" s="1"/>
  <c r="A521" i="1" a="1"/>
  <c r="A521" i="1" s="1"/>
  <c r="A522" i="1" a="1"/>
  <c r="A522" i="1" s="1"/>
  <c r="A525" i="1" a="1"/>
  <c r="A525" i="1" s="1"/>
  <c r="A527" i="1" a="1"/>
  <c r="A527" i="1" s="1"/>
  <c r="A529" i="1" a="1"/>
  <c r="A529" i="1" s="1"/>
  <c r="A533" i="1" a="1"/>
  <c r="A533" i="1" s="1"/>
  <c r="A535" i="1" a="1"/>
  <c r="A535" i="1" s="1"/>
  <c r="A536" i="1" a="1"/>
  <c r="A536" i="1" s="1"/>
  <c r="A537" i="1" a="1"/>
  <c r="A537" i="1" s="1"/>
  <c r="A538" i="1" a="1"/>
  <c r="A538" i="1" s="1"/>
  <c r="A540" i="1" a="1"/>
  <c r="A540" i="1" s="1"/>
  <c r="A541" i="1" a="1"/>
  <c r="A541" i="1" s="1"/>
  <c r="A543" i="1" a="1"/>
  <c r="A543" i="1" s="1"/>
  <c r="A545" i="1" a="1"/>
  <c r="A545" i="1" s="1"/>
  <c r="A546" i="1" a="1"/>
  <c r="A546" i="1" s="1"/>
  <c r="A549" i="1" a="1"/>
  <c r="A549" i="1" s="1"/>
  <c r="A551" i="1" a="1"/>
  <c r="A551" i="1" s="1"/>
  <c r="A553" i="1" a="1"/>
  <c r="A553" i="1" s="1"/>
  <c r="A554" i="1" a="1"/>
  <c r="A554" i="1" s="1"/>
  <c r="A556" i="1" a="1"/>
  <c r="A556" i="1" s="1"/>
  <c r="A557" i="1" a="1"/>
  <c r="A557" i="1" s="1"/>
  <c r="A559" i="1" a="1"/>
  <c r="A559" i="1" s="1"/>
  <c r="A561" i="1" a="1"/>
  <c r="A561" i="1" s="1"/>
  <c r="A562" i="1" a="1"/>
  <c r="A562" i="1" s="1"/>
  <c r="A565" i="1" a="1"/>
  <c r="A565" i="1" s="1"/>
  <c r="A567" i="1" a="1"/>
  <c r="A567" i="1" s="1"/>
  <c r="A568" i="1" a="1"/>
  <c r="A568" i="1" s="1"/>
  <c r="A569" i="1" a="1"/>
  <c r="A569" i="1" s="1"/>
  <c r="A570" i="1" a="1"/>
  <c r="A570" i="1" s="1"/>
  <c r="A573" i="1" a="1"/>
  <c r="A573" i="1" s="1"/>
  <c r="A575" i="1" a="1"/>
  <c r="A575" i="1" s="1"/>
  <c r="A576" i="1" a="1"/>
  <c r="A576" i="1" s="1"/>
  <c r="A577" i="1" a="1"/>
  <c r="A577" i="1" s="1"/>
  <c r="A578" i="1" a="1"/>
  <c r="A578" i="1" s="1"/>
  <c r="A581" i="1" a="1"/>
  <c r="A581" i="1" s="1"/>
  <c r="A583" i="1" a="1"/>
  <c r="A583" i="1" s="1"/>
  <c r="A584" i="1" a="1"/>
  <c r="A584" i="1" s="1"/>
  <c r="A585" i="1" a="1"/>
  <c r="A585" i="1" s="1"/>
  <c r="A586" i="1" a="1"/>
  <c r="A586" i="1" s="1"/>
  <c r="A588" i="1" a="1"/>
  <c r="A588" i="1" s="1"/>
  <c r="A589" i="1" a="1"/>
  <c r="A589" i="1" s="1"/>
  <c r="A591" i="1" a="1"/>
  <c r="A591" i="1" s="1"/>
  <c r="A592" i="1" a="1"/>
  <c r="A592" i="1" s="1"/>
  <c r="A593" i="1" a="1"/>
  <c r="A593" i="1" s="1"/>
  <c r="A594" i="1" a="1"/>
  <c r="A594" i="1" s="1"/>
  <c r="A597" i="1" a="1"/>
  <c r="A597" i="1" s="1"/>
  <c r="A599" i="1" a="1"/>
  <c r="A599" i="1" s="1"/>
  <c r="A601" i="1" a="1"/>
  <c r="A601" i="1" s="1"/>
  <c r="A602" i="1" a="1"/>
  <c r="A602" i="1" s="1"/>
  <c r="A604" i="1" a="1"/>
  <c r="A604" i="1" s="1"/>
  <c r="A605" i="1" a="1"/>
  <c r="A605" i="1" s="1"/>
  <c r="A607" i="1" a="1"/>
  <c r="A607" i="1" s="1"/>
  <c r="A608" i="1" a="1"/>
  <c r="A608" i="1" s="1"/>
  <c r="A609" i="1" a="1"/>
  <c r="A609" i="1" s="1"/>
  <c r="A610" i="1" a="1"/>
  <c r="A610" i="1" s="1"/>
  <c r="A613" i="1" a="1"/>
  <c r="A613" i="1" s="1"/>
  <c r="A615" i="1" a="1"/>
  <c r="A615" i="1" s="1"/>
  <c r="A617" i="1" a="1"/>
  <c r="A617" i="1" s="1"/>
  <c r="A618" i="1" a="1"/>
  <c r="A618" i="1" s="1"/>
  <c r="A621" i="1" a="1"/>
  <c r="A621" i="1" s="1"/>
  <c r="A623" i="1" a="1"/>
  <c r="A623" i="1" s="1"/>
  <c r="A624" i="1" a="1"/>
  <c r="A624" i="1" s="1"/>
  <c r="A625" i="1" a="1"/>
  <c r="A625" i="1" s="1"/>
  <c r="A626" i="1" a="1"/>
  <c r="A626" i="1" s="1"/>
  <c r="A629" i="1" a="1"/>
  <c r="A629" i="1" s="1"/>
  <c r="A631" i="1" a="1"/>
  <c r="A631" i="1" s="1"/>
  <c r="A632" i="1" a="1"/>
  <c r="A632" i="1" s="1"/>
  <c r="A633" i="1" a="1"/>
  <c r="A633" i="1" s="1"/>
  <c r="A634" i="1" a="1"/>
  <c r="A634" i="1" s="1"/>
  <c r="A637" i="1" a="1"/>
  <c r="A637" i="1" s="1"/>
  <c r="A639" i="1" a="1"/>
  <c r="A639" i="1" s="1"/>
  <c r="A640" i="1" a="1"/>
  <c r="A640" i="1" s="1"/>
  <c r="A641" i="1" a="1"/>
  <c r="A641" i="1" s="1"/>
  <c r="A642" i="1" a="1"/>
  <c r="A642" i="1" s="1"/>
  <c r="A645" i="1" a="1"/>
  <c r="A645" i="1" s="1"/>
  <c r="A647" i="1" a="1"/>
  <c r="A647" i="1" s="1"/>
  <c r="A648" i="1" a="1"/>
  <c r="A648" i="1" s="1"/>
  <c r="A649" i="1" a="1"/>
  <c r="A649" i="1" s="1"/>
  <c r="A652" i="1" a="1"/>
  <c r="A652" i="1" s="1"/>
  <c r="A653" i="1" a="1"/>
  <c r="A653" i="1" s="1"/>
  <c r="A655" i="1" a="1"/>
  <c r="A655" i="1" s="1"/>
  <c r="A657" i="1" a="1"/>
  <c r="A657" i="1" s="1"/>
  <c r="A658" i="1" a="1"/>
  <c r="A658" i="1" s="1"/>
  <c r="A661" i="1" a="1"/>
  <c r="A661" i="1" s="1"/>
  <c r="A663" i="1" a="1"/>
  <c r="A663" i="1" s="1"/>
  <c r="A664" i="1" a="1"/>
  <c r="A664" i="1" s="1"/>
  <c r="A665" i="1" a="1"/>
  <c r="A665" i="1" s="1"/>
  <c r="A666" i="1" a="1"/>
  <c r="A666" i="1" s="1"/>
  <c r="A669" i="1" a="1"/>
  <c r="A669" i="1" s="1"/>
  <c r="A671" i="1" a="1"/>
  <c r="A671" i="1" s="1"/>
  <c r="A672" i="1" a="1"/>
  <c r="A672" i="1" s="1"/>
  <c r="A673" i="1" a="1"/>
  <c r="A673" i="1" s="1"/>
  <c r="A674" i="1" a="1"/>
  <c r="A674" i="1" s="1"/>
  <c r="A677" i="1" a="1"/>
  <c r="A677" i="1" s="1"/>
  <c r="A679" i="1" a="1"/>
  <c r="A679" i="1" s="1"/>
  <c r="A680" i="1" a="1"/>
  <c r="A680" i="1" s="1"/>
  <c r="A681" i="1" a="1"/>
  <c r="A681" i="1" s="1"/>
  <c r="A682" i="1" a="1"/>
  <c r="A682" i="1" s="1"/>
  <c r="A685" i="1" a="1"/>
  <c r="A685" i="1" s="1"/>
  <c r="A687" i="1" a="1"/>
  <c r="A687" i="1" s="1"/>
  <c r="A688" i="1" a="1"/>
  <c r="A688" i="1" s="1"/>
  <c r="A689" i="1" a="1"/>
  <c r="A689" i="1" s="1"/>
  <c r="A693" i="1" a="1"/>
  <c r="A693" i="1" s="1"/>
  <c r="A695" i="1" a="1"/>
  <c r="A695" i="1" s="1"/>
  <c r="A696" i="1" a="1"/>
  <c r="A696" i="1" s="1"/>
  <c r="A697" i="1" a="1"/>
  <c r="A697" i="1" s="1"/>
  <c r="A698" i="1" a="1"/>
  <c r="A698" i="1" s="1"/>
  <c r="A700" i="1" a="1"/>
  <c r="A700" i="1" s="1"/>
  <c r="A701" i="1" a="1"/>
  <c r="A701" i="1" s="1"/>
  <c r="A703" i="1" a="1"/>
  <c r="A703" i="1" s="1"/>
  <c r="A705" i="1" a="1"/>
  <c r="A705" i="1" s="1"/>
  <c r="A706" i="1" a="1"/>
  <c r="A706" i="1" s="1"/>
  <c r="A709" i="1" a="1"/>
  <c r="A709" i="1" s="1"/>
  <c r="A711" i="1" a="1"/>
  <c r="A711" i="1" s="1"/>
  <c r="A713" i="1" a="1"/>
  <c r="A713" i="1" s="1"/>
  <c r="A714" i="1" a="1"/>
  <c r="A714" i="1" s="1"/>
  <c r="A716" i="1" a="1"/>
  <c r="A716" i="1" s="1"/>
  <c r="A717" i="1" a="1"/>
  <c r="A717" i="1" s="1"/>
  <c r="A719" i="1" a="1"/>
  <c r="A719" i="1" s="1"/>
  <c r="A721" i="1" a="1"/>
  <c r="A721" i="1" s="1"/>
  <c r="A722" i="1" a="1"/>
  <c r="A722" i="1" s="1"/>
  <c r="A725" i="1" a="1"/>
  <c r="A725" i="1" s="1"/>
  <c r="A727" i="1" a="1"/>
  <c r="A727" i="1" s="1"/>
  <c r="A729" i="1" a="1"/>
  <c r="A729" i="1" s="1"/>
  <c r="A730" i="1" a="1"/>
  <c r="A730" i="1" s="1"/>
  <c r="A733" i="1" a="1"/>
  <c r="A733" i="1" s="1"/>
  <c r="A735" i="1" a="1"/>
  <c r="A735" i="1" s="1"/>
  <c r="A737" i="1" a="1"/>
  <c r="A737" i="1" s="1"/>
  <c r="A738" i="1" a="1"/>
  <c r="A738" i="1" s="1"/>
  <c r="A741" i="1" a="1"/>
  <c r="A741" i="1" s="1"/>
  <c r="A744" i="1" a="1"/>
  <c r="A744" i="1" s="1"/>
  <c r="A745" i="1" a="1"/>
  <c r="A745" i="1" s="1"/>
  <c r="A746" i="1" a="1"/>
  <c r="A746" i="1" s="1"/>
  <c r="A748" i="1" a="1"/>
  <c r="A748" i="1" s="1"/>
  <c r="A749" i="1" a="1"/>
  <c r="A749" i="1" s="1"/>
  <c r="A751" i="1" a="1"/>
  <c r="A751" i="1" s="1"/>
  <c r="A752" i="1" a="1"/>
  <c r="A752" i="1" s="1"/>
  <c r="A753" i="1" a="1"/>
  <c r="A753" i="1" s="1"/>
  <c r="A754" i="1" a="1"/>
  <c r="A754" i="1" s="1"/>
  <c r="A757" i="1" a="1"/>
  <c r="A757" i="1" s="1"/>
  <c r="A759" i="1" a="1"/>
  <c r="A759" i="1" s="1"/>
  <c r="A761" i="1" a="1"/>
  <c r="A761" i="1" s="1"/>
  <c r="A762" i="1" a="1"/>
  <c r="A762" i="1" s="1"/>
  <c r="A764" i="1" a="1"/>
  <c r="A764" i="1" s="1"/>
  <c r="A765" i="1" a="1"/>
  <c r="A765" i="1" s="1"/>
  <c r="A769" i="1" a="1"/>
  <c r="A769" i="1" s="1"/>
  <c r="A770" i="1" a="1"/>
  <c r="A770" i="1" s="1"/>
  <c r="A773" i="1" a="1"/>
  <c r="A773" i="1" s="1"/>
  <c r="A776" i="1" a="1"/>
  <c r="A776" i="1" s="1"/>
  <c r="A777" i="1" a="1"/>
  <c r="A777" i="1" s="1"/>
  <c r="A778" i="1" a="1"/>
  <c r="A778" i="1" s="1"/>
  <c r="A780" i="1" a="1"/>
  <c r="A780" i="1" s="1"/>
  <c r="A781" i="1" a="1"/>
  <c r="A781" i="1" s="1"/>
  <c r="A783" i="1" a="1"/>
  <c r="A783" i="1" s="1"/>
  <c r="A784" i="1" a="1"/>
  <c r="A784" i="1" s="1"/>
  <c r="A785" i="1" a="1"/>
  <c r="A785" i="1" s="1"/>
  <c r="A789" i="1" a="1"/>
  <c r="A789" i="1" s="1"/>
  <c r="A791" i="1" a="1"/>
  <c r="A791" i="1" s="1"/>
  <c r="A793" i="1" a="1"/>
  <c r="A793" i="1" s="1"/>
  <c r="A797" i="1" a="1"/>
  <c r="A797" i="1" s="1"/>
  <c r="A799" i="1" a="1"/>
  <c r="A799" i="1" s="1"/>
  <c r="A800" i="1" a="1"/>
  <c r="A800" i="1" s="1"/>
  <c r="A801" i="1" a="1"/>
  <c r="A801" i="1" s="1"/>
  <c r="A802" i="1" a="1"/>
  <c r="A802" i="1" s="1"/>
  <c r="A805" i="1" a="1"/>
  <c r="A805" i="1" s="1"/>
  <c r="A807" i="1" a="1"/>
  <c r="A807" i="1" s="1"/>
  <c r="A808" i="1" a="1"/>
  <c r="A808" i="1" s="1"/>
  <c r="A809" i="1" a="1"/>
  <c r="A809" i="1" s="1"/>
  <c r="A810" i="1" a="1"/>
  <c r="A810" i="1" s="1"/>
  <c r="A813" i="1" a="1"/>
  <c r="A813" i="1" s="1"/>
  <c r="A815" i="1" a="1"/>
  <c r="A815" i="1" s="1"/>
  <c r="A817" i="1" a="1"/>
  <c r="A817" i="1" s="1"/>
  <c r="A818" i="1" a="1"/>
  <c r="A818" i="1" s="1"/>
  <c r="A821" i="1" a="1"/>
  <c r="A821" i="1" s="1"/>
  <c r="A823" i="1" a="1"/>
  <c r="A823" i="1" s="1"/>
  <c r="A825" i="1" a="1"/>
  <c r="A825" i="1" s="1"/>
  <c r="A826" i="1" a="1"/>
  <c r="A826" i="1" s="1"/>
  <c r="A828" i="1" a="1"/>
  <c r="A828" i="1" s="1"/>
  <c r="A829" i="1" a="1"/>
  <c r="A829" i="1" s="1"/>
  <c r="A831" i="1" a="1"/>
  <c r="A831" i="1" s="1"/>
  <c r="A832" i="1" a="1"/>
  <c r="A832" i="1" s="1"/>
  <c r="A833" i="1" a="1"/>
  <c r="A833" i="1" s="1"/>
  <c r="A834" i="1" a="1"/>
  <c r="A834" i="1" s="1"/>
  <c r="A837" i="1" a="1"/>
  <c r="A837" i="1" s="1"/>
  <c r="A839" i="1" a="1"/>
  <c r="A839" i="1" s="1"/>
  <c r="A841" i="1" a="1"/>
  <c r="A841" i="1" s="1"/>
  <c r="A842" i="1" a="1"/>
  <c r="A842" i="1" s="1"/>
  <c r="A845" i="1" a="1"/>
  <c r="A845" i="1" s="1"/>
  <c r="A847" i="1" a="1"/>
  <c r="A847" i="1" s="1"/>
  <c r="A848" i="1" a="1"/>
  <c r="A848" i="1" s="1"/>
  <c r="A849" i="1" a="1"/>
  <c r="A849" i="1" s="1"/>
  <c r="A850" i="1" a="1"/>
  <c r="A850" i="1" s="1"/>
  <c r="A853" i="1" a="1"/>
  <c r="A853" i="1" s="1"/>
  <c r="A855" i="1" a="1"/>
  <c r="A855" i="1" s="1"/>
  <c r="A856" i="1" a="1"/>
  <c r="A856" i="1" s="1"/>
  <c r="A857" i="1" a="1"/>
  <c r="A857" i="1" s="1"/>
  <c r="A858" i="1" a="1"/>
  <c r="A858" i="1" s="1"/>
  <c r="A861" i="1" a="1"/>
  <c r="A861" i="1" s="1"/>
  <c r="A863" i="1" a="1"/>
  <c r="A863" i="1" s="1"/>
  <c r="A865" i="1" a="1"/>
  <c r="A865" i="1" s="1"/>
  <c r="A866" i="1" a="1"/>
  <c r="A866" i="1" s="1"/>
  <c r="A869" i="1" a="1"/>
  <c r="A869" i="1" s="1"/>
  <c r="A871" i="1" a="1"/>
  <c r="A871" i="1" s="1"/>
  <c r="A872" i="1" a="1"/>
  <c r="A872" i="1" s="1"/>
  <c r="A873" i="1" a="1"/>
  <c r="A873" i="1" s="1"/>
  <c r="A874" i="1" a="1"/>
  <c r="A874" i="1" s="1"/>
  <c r="A877" i="1" a="1"/>
  <c r="A877" i="1" s="1"/>
  <c r="A879" i="1" a="1"/>
  <c r="A879" i="1" s="1"/>
  <c r="A880" i="1" a="1"/>
  <c r="A880" i="1" s="1"/>
  <c r="A881" i="1" a="1"/>
  <c r="A881" i="1" s="1"/>
  <c r="A882" i="1" a="1"/>
  <c r="A882" i="1" s="1"/>
  <c r="A885" i="1" a="1"/>
  <c r="A885" i="1" s="1"/>
  <c r="A887" i="1" a="1"/>
  <c r="A887" i="1" s="1"/>
  <c r="A888" i="1" a="1"/>
  <c r="A888" i="1" s="1"/>
  <c r="A889" i="1" a="1"/>
  <c r="A889" i="1" s="1"/>
  <c r="A890" i="1" a="1"/>
  <c r="A890" i="1" s="1"/>
  <c r="A892" i="1" a="1"/>
  <c r="A892" i="1" s="1"/>
  <c r="A893" i="1" a="1"/>
  <c r="A893" i="1" s="1"/>
  <c r="A895" i="1" a="1"/>
  <c r="A895" i="1" s="1"/>
  <c r="A896" i="1" a="1"/>
  <c r="A896" i="1" s="1"/>
  <c r="A897" i="1" a="1"/>
  <c r="A897" i="1" s="1"/>
  <c r="A898" i="1" a="1"/>
  <c r="A898" i="1" s="1"/>
  <c r="A901" i="1" a="1"/>
  <c r="A901" i="1" s="1"/>
  <c r="A903" i="1" a="1"/>
  <c r="A903" i="1" s="1"/>
  <c r="A905" i="1" a="1"/>
  <c r="A905" i="1" s="1"/>
  <c r="A908" i="1" a="1"/>
  <c r="A908" i="1" s="1"/>
  <c r="A909" i="1" a="1"/>
  <c r="A909" i="1" s="1"/>
  <c r="A911" i="1" a="1"/>
  <c r="A911" i="1" s="1"/>
  <c r="A913" i="1" a="1"/>
  <c r="A913" i="1" s="1"/>
  <c r="A914" i="1" a="1"/>
  <c r="A914" i="1" s="1"/>
  <c r="A917" i="1" a="1"/>
  <c r="A917" i="1" s="1"/>
  <c r="A919" i="1" a="1"/>
  <c r="A919" i="1" s="1"/>
  <c r="A920" i="1" a="1"/>
  <c r="A920" i="1" s="1"/>
  <c r="A921" i="1" a="1"/>
  <c r="A921" i="1" s="1"/>
  <c r="A922" i="1" a="1"/>
  <c r="A922" i="1" s="1"/>
  <c r="A924" i="1" a="1"/>
  <c r="A924" i="1" s="1"/>
  <c r="A925" i="1" a="1"/>
  <c r="A925" i="1" s="1"/>
  <c r="A927" i="1" a="1"/>
  <c r="A927" i="1" s="1"/>
  <c r="A928" i="1" a="1"/>
  <c r="A928" i="1" s="1"/>
  <c r="A929" i="1" a="1"/>
  <c r="A929" i="1" s="1"/>
  <c r="A930" i="1" a="1"/>
  <c r="A930" i="1" s="1"/>
  <c r="A933" i="1" a="1"/>
  <c r="A933" i="1" s="1"/>
  <c r="A935" i="1" a="1"/>
  <c r="A935" i="1" s="1"/>
  <c r="A936" i="1" a="1"/>
  <c r="A936" i="1" s="1"/>
  <c r="A937" i="1" a="1"/>
  <c r="A937" i="1" s="1"/>
  <c r="A938" i="1" a="1"/>
  <c r="A938" i="1" s="1"/>
  <c r="A940" i="1" a="1"/>
  <c r="A940" i="1" s="1"/>
  <c r="A941" i="1" a="1"/>
  <c r="A941" i="1" s="1"/>
  <c r="A943" i="1" a="1"/>
  <c r="A943" i="1" s="1"/>
  <c r="A944" i="1" a="1"/>
  <c r="A944" i="1" s="1"/>
  <c r="A945" i="1" a="1"/>
  <c r="A945" i="1" s="1"/>
  <c r="A946" i="1" a="1"/>
  <c r="A946" i="1" s="1"/>
  <c r="A949" i="1" a="1"/>
  <c r="A949" i="1" s="1"/>
  <c r="A951" i="1" a="1"/>
  <c r="A951" i="1" s="1"/>
  <c r="A953" i="1" a="1"/>
  <c r="A953" i="1" s="1"/>
  <c r="A954" i="1" a="1"/>
  <c r="A954" i="1" s="1"/>
  <c r="A956" i="1" a="1"/>
  <c r="A956" i="1" s="1"/>
  <c r="A957" i="1" a="1"/>
  <c r="A957" i="1" s="1"/>
  <c r="A959" i="1" a="1"/>
  <c r="A959" i="1" s="1"/>
  <c r="A961" i="1" a="1"/>
  <c r="A961" i="1" s="1"/>
  <c r="A962" i="1" a="1"/>
  <c r="A962" i="1" s="1"/>
  <c r="A965" i="1" a="1"/>
  <c r="A965" i="1" s="1"/>
  <c r="A967" i="1" a="1"/>
  <c r="A967" i="1" s="1"/>
  <c r="A968" i="1" a="1"/>
  <c r="A968" i="1" s="1"/>
  <c r="A969" i="1" a="1"/>
  <c r="A969" i="1" s="1"/>
  <c r="A972" i="1" a="1"/>
  <c r="A972" i="1" s="1"/>
  <c r="A973" i="1" a="1"/>
  <c r="A973" i="1" s="1"/>
  <c r="A975" i="1" a="1"/>
  <c r="A975" i="1" s="1"/>
  <c r="A976" i="1" a="1"/>
  <c r="A976" i="1" s="1"/>
  <c r="A977" i="1" a="1"/>
  <c r="A977" i="1" s="1"/>
  <c r="A978" i="1" a="1"/>
  <c r="A978" i="1" s="1"/>
  <c r="A981" i="1" a="1"/>
  <c r="A981" i="1" s="1"/>
  <c r="A983" i="1" a="1"/>
  <c r="A983" i="1" s="1"/>
  <c r="A984" i="1" a="1"/>
  <c r="A984" i="1" s="1"/>
  <c r="A985" i="1" a="1"/>
  <c r="A985" i="1" s="1"/>
  <c r="A986" i="1" a="1"/>
  <c r="A986" i="1" s="1"/>
  <c r="A988" i="1" a="1"/>
  <c r="A988" i="1" s="1"/>
  <c r="A989" i="1" a="1"/>
  <c r="A989" i="1" s="1"/>
  <c r="A991" i="1" a="1"/>
  <c r="A991" i="1" s="1"/>
  <c r="A993" i="1" a="1"/>
  <c r="A993" i="1" s="1"/>
  <c r="A994" i="1" a="1"/>
  <c r="A994" i="1" s="1"/>
  <c r="A997" i="1" a="1"/>
  <c r="A997" i="1" s="1"/>
  <c r="A999" i="1" a="1"/>
  <c r="A999" i="1" s="1"/>
  <c r="A1001" i="1" a="1"/>
  <c r="A1001" i="1" s="1"/>
  <c r="A1002" i="1" a="1"/>
  <c r="A1002" i="1" s="1"/>
  <c r="A1004" i="1" a="1"/>
  <c r="A1004" i="1" s="1"/>
  <c r="A1005" i="1" a="1"/>
  <c r="A1005" i="1" s="1"/>
  <c r="A1007" i="1" a="1"/>
  <c r="A1007" i="1" s="1"/>
  <c r="A1009" i="1" a="1"/>
  <c r="A1009" i="1" s="1"/>
  <c r="A1010" i="1" a="1"/>
  <c r="A1010" i="1" s="1"/>
  <c r="A1013" i="1" a="1"/>
  <c r="A1013" i="1" s="1"/>
  <c r="A1015" i="1" a="1"/>
  <c r="A1015" i="1" s="1"/>
  <c r="A1017" i="1" a="1"/>
  <c r="A1017" i="1" s="1"/>
  <c r="A1018" i="1" a="1"/>
  <c r="A1018" i="1" s="1"/>
  <c r="A1020" i="1" a="1"/>
  <c r="A1020" i="1" s="1"/>
  <c r="A1021" i="1" a="1"/>
  <c r="A1021" i="1" s="1"/>
  <c r="A1023" i="1" a="1"/>
  <c r="A1023" i="1" s="1"/>
  <c r="A1025" i="1" a="1"/>
  <c r="A1025" i="1" s="1"/>
  <c r="A1026" i="1" a="1"/>
  <c r="A1026" i="1" s="1"/>
  <c r="A1029" i="1" a="1"/>
  <c r="A1029" i="1" s="1"/>
  <c r="A1031" i="1" a="1"/>
  <c r="A1031" i="1" s="1"/>
  <c r="A1033" i="1" a="1"/>
  <c r="A1033" i="1" s="1"/>
  <c r="A1034" i="1" a="1"/>
  <c r="A1034" i="1" s="1"/>
  <c r="A1037" i="1" a="1"/>
  <c r="A1037" i="1" s="1"/>
  <c r="A1039" i="1" a="1"/>
  <c r="A1039" i="1" s="1"/>
  <c r="A1041" i="1" a="1"/>
  <c r="A1041" i="1" s="1"/>
  <c r="A1042" i="1" a="1"/>
  <c r="A1042" i="1" s="1"/>
  <c r="A1045" i="1" a="1"/>
  <c r="A1045" i="1" s="1"/>
  <c r="A1047" i="1" a="1"/>
  <c r="A1047" i="1" s="1"/>
  <c r="A1049" i="1" a="1"/>
  <c r="A1049" i="1" s="1"/>
  <c r="A1050" i="1" a="1"/>
  <c r="A1050" i="1" s="1"/>
  <c r="A1052" i="1" a="1"/>
  <c r="A1052" i="1" s="1"/>
  <c r="A1053" i="1" a="1"/>
  <c r="A1053" i="1" s="1"/>
  <c r="A1055" i="1" a="1"/>
  <c r="A1055" i="1" s="1"/>
  <c r="A1057" i="1" a="1"/>
  <c r="A1057" i="1" s="1"/>
  <c r="A1058" i="1" a="1"/>
  <c r="A1058" i="1" s="1"/>
  <c r="A1061" i="1" a="1"/>
  <c r="A1061" i="1" s="1"/>
  <c r="A1063" i="1" a="1"/>
  <c r="A1063" i="1" s="1"/>
  <c r="A1065" i="1" a="1"/>
  <c r="A1065" i="1" s="1"/>
  <c r="A1066" i="1" a="1"/>
  <c r="A1066" i="1" s="1"/>
  <c r="A1068" i="1" a="1"/>
  <c r="A1068" i="1" s="1"/>
  <c r="A1069" i="1" a="1"/>
  <c r="A1069" i="1" s="1"/>
  <c r="A1071" i="1" a="1"/>
  <c r="A1071" i="1" s="1"/>
  <c r="A1073" i="1" a="1"/>
  <c r="A1073" i="1" s="1"/>
  <c r="A1074" i="1" a="1"/>
  <c r="A1074" i="1" s="1"/>
  <c r="A1077" i="1" a="1"/>
  <c r="A1077" i="1" s="1"/>
  <c r="A1079" i="1" a="1"/>
  <c r="A1079" i="1" s="1"/>
  <c r="A1081" i="1" a="1"/>
  <c r="A1081" i="1" s="1"/>
  <c r="A1082" i="1" a="1"/>
  <c r="A1082" i="1" s="1"/>
  <c r="A1084" i="1" a="1"/>
  <c r="A1084" i="1" s="1"/>
  <c r="A1085" i="1" a="1"/>
  <c r="A1085" i="1" s="1"/>
  <c r="A1087" i="1" a="1"/>
  <c r="A1087" i="1" s="1"/>
  <c r="A1089" i="1" a="1"/>
  <c r="A1089" i="1" s="1"/>
  <c r="A1090" i="1" a="1"/>
  <c r="A1090" i="1" s="1"/>
  <c r="A1093" i="1" a="1"/>
  <c r="A1093" i="1" s="1"/>
  <c r="A1095" i="1" a="1"/>
  <c r="A1095" i="1" s="1"/>
  <c r="A1097" i="1" a="1"/>
  <c r="A1097" i="1" s="1"/>
  <c r="A1101" i="1" a="1"/>
  <c r="A1101" i="1" s="1"/>
  <c r="A1103" i="1" a="1"/>
  <c r="A1103" i="1" s="1"/>
  <c r="A1105" i="1" a="1"/>
  <c r="A1105" i="1" s="1"/>
  <c r="A1106" i="1" a="1"/>
  <c r="A1106" i="1" s="1"/>
  <c r="A1109" i="1" a="1"/>
  <c r="A1109" i="1" s="1"/>
  <c r="A1111" i="1" a="1"/>
  <c r="A1111" i="1" s="1"/>
  <c r="A1113" i="1" a="1"/>
  <c r="A1113" i="1" s="1"/>
  <c r="A1114" i="1" a="1"/>
  <c r="A1114" i="1" s="1"/>
  <c r="A1116" i="1" a="1"/>
  <c r="A1116" i="1" s="1"/>
  <c r="A1117" i="1" a="1"/>
  <c r="A1117" i="1" s="1"/>
  <c r="A1119" i="1" a="1"/>
  <c r="A1119" i="1" s="1"/>
  <c r="A1121" i="1" a="1"/>
  <c r="A1121" i="1" s="1"/>
  <c r="A1122" i="1" a="1"/>
  <c r="A1122" i="1" s="1"/>
  <c r="A1125" i="1" a="1"/>
  <c r="A1125" i="1" s="1"/>
  <c r="A1127" i="1" a="1"/>
  <c r="A1127" i="1" s="1"/>
  <c r="A1129" i="1" a="1"/>
  <c r="A1129" i="1" s="1"/>
  <c r="A1130" i="1" a="1"/>
  <c r="A1130" i="1" s="1"/>
  <c r="A1132" i="1" a="1"/>
  <c r="A1132" i="1" s="1"/>
  <c r="A1133" i="1" a="1"/>
  <c r="A1133" i="1" s="1"/>
  <c r="A1135" i="1" a="1"/>
  <c r="A1135" i="1" s="1"/>
  <c r="A1137" i="1" a="1"/>
  <c r="A1137" i="1" s="1"/>
  <c r="A1138" i="1" a="1"/>
  <c r="A1138" i="1" s="1"/>
  <c r="A1140" i="1" a="1"/>
  <c r="A1140" i="1" s="1"/>
  <c r="A1141" i="1" a="1"/>
  <c r="A1141" i="1" s="1"/>
  <c r="A1144" i="1" a="1"/>
  <c r="A1144" i="1" s="1"/>
  <c r="A1145" i="1" a="1"/>
  <c r="A1145" i="1" s="1"/>
  <c r="A1146" i="1" a="1"/>
  <c r="A1146" i="1" s="1"/>
  <c r="A1148" i="1" a="1"/>
  <c r="A1148" i="1" s="1"/>
  <c r="A1149" i="1" a="1"/>
  <c r="A1149" i="1" s="1"/>
  <c r="A1152" i="1" a="1"/>
  <c r="A1152" i="1" s="1"/>
  <c r="A1153" i="1" a="1"/>
  <c r="A1153" i="1" s="1"/>
  <c r="A1154" i="1" a="1"/>
  <c r="A1154" i="1" s="1"/>
  <c r="A1156" i="1" a="1"/>
  <c r="A1156" i="1" s="1"/>
  <c r="A1157" i="1" a="1"/>
  <c r="A1157" i="1" s="1"/>
  <c r="A1159" i="1" a="1"/>
  <c r="A1159" i="1" s="1"/>
  <c r="A1160" i="1" a="1"/>
  <c r="A1160" i="1" s="1"/>
  <c r="A1161" i="1" a="1"/>
  <c r="A1161" i="1" s="1"/>
  <c r="A1167" i="1" a="1"/>
  <c r="A1167" i="1" s="1"/>
  <c r="A1168" i="1" a="1"/>
  <c r="A1168" i="1" s="1"/>
  <c r="A1169" i="1" a="1"/>
  <c r="A1169" i="1" s="1"/>
  <c r="A1170" i="1" a="1"/>
  <c r="A1170" i="1" s="1"/>
  <c r="A1175" i="1" a="1"/>
  <c r="A1175" i="1" s="1"/>
  <c r="A1176" i="1" a="1"/>
  <c r="A1176" i="1" s="1"/>
  <c r="A1177" i="1" a="1"/>
  <c r="A1177" i="1" s="1"/>
  <c r="A1178" i="1" a="1"/>
  <c r="A1178" i="1" s="1"/>
  <c r="A1180" i="1" a="1"/>
  <c r="A1180" i="1" s="1"/>
  <c r="A1181" i="1" a="1"/>
  <c r="A1181" i="1" s="1"/>
  <c r="A1183" i="1" a="1"/>
  <c r="A1183" i="1" s="1"/>
  <c r="A1185" i="1" a="1"/>
  <c r="A1185" i="1" s="1"/>
  <c r="A1186" i="1" a="1"/>
  <c r="A1186" i="1" s="1"/>
  <c r="A1188" i="1" a="1"/>
  <c r="A1188" i="1" s="1"/>
  <c r="A1189" i="1" a="1"/>
  <c r="A1189" i="1" s="1"/>
  <c r="A1191" i="1" a="1"/>
  <c r="A1191" i="1" s="1"/>
  <c r="A1193" i="1" a="1"/>
  <c r="A1193" i="1" s="1"/>
  <c r="A1194" i="1" a="1"/>
  <c r="A1194" i="1" s="1"/>
  <c r="A1199" i="1" a="1"/>
  <c r="A1199" i="1" s="1"/>
  <c r="A1200" i="1" a="1"/>
  <c r="A1200" i="1" s="1"/>
  <c r="A1201" i="1" a="1"/>
  <c r="A1201" i="1" s="1"/>
  <c r="A1202" i="1" a="1"/>
  <c r="A1202" i="1" s="1"/>
  <c r="A1204" i="1" a="1"/>
  <c r="A1204" i="1" s="1"/>
  <c r="A1207" i="1" a="1"/>
  <c r="A1207" i="1" s="1"/>
  <c r="A1208" i="1" a="1"/>
  <c r="A1208" i="1" s="1"/>
  <c r="A1209" i="1" a="1"/>
  <c r="A1209" i="1" s="1"/>
  <c r="A1210" i="1" a="1"/>
  <c r="A1210" i="1" s="1"/>
  <c r="A1213" i="1" a="1"/>
  <c r="A1213" i="1" s="1"/>
  <c r="A1215" i="1" a="1"/>
  <c r="A1215" i="1" s="1"/>
  <c r="A1216" i="1" a="1"/>
  <c r="A1216" i="1" s="1"/>
  <c r="A1217" i="1" a="1"/>
  <c r="A1217" i="1" s="1"/>
  <c r="A1218" i="1" a="1"/>
  <c r="A1218" i="1" s="1"/>
  <c r="A1221" i="1" a="1"/>
  <c r="A1221" i="1" s="1"/>
  <c r="A1223" i="1" a="1"/>
  <c r="A1223" i="1" s="1"/>
  <c r="A1224" i="1" a="1"/>
  <c r="A1224" i="1" s="1"/>
  <c r="A1225" i="1" a="1"/>
  <c r="A1225" i="1" s="1"/>
  <c r="A1229" i="1" a="1"/>
  <c r="A1229" i="1" s="1"/>
  <c r="A1231" i="1" a="1"/>
  <c r="A1231" i="1" s="1"/>
  <c r="A1232" i="1" a="1"/>
  <c r="A1232" i="1" s="1"/>
  <c r="A1233" i="1" a="1"/>
  <c r="A1233" i="1" s="1"/>
  <c r="A1234" i="1" a="1"/>
  <c r="A1234" i="1" s="1"/>
  <c r="A1237" i="1" a="1"/>
  <c r="A1237" i="1" s="1"/>
  <c r="A1239" i="1" a="1"/>
  <c r="A1239" i="1" s="1"/>
  <c r="A1240" i="1" a="1"/>
  <c r="A1240" i="1" s="1"/>
  <c r="A1241" i="1" a="1"/>
  <c r="A1241" i="1" s="1"/>
  <c r="A1242" i="1" a="1"/>
  <c r="A1242" i="1" s="1"/>
  <c r="A1245" i="1" a="1"/>
  <c r="A1245" i="1" s="1"/>
  <c r="A1247" i="1" a="1"/>
  <c r="A1247" i="1" s="1"/>
  <c r="A1249" i="1" a="1"/>
  <c r="A1249" i="1" s="1"/>
  <c r="A1250" i="1" a="1"/>
  <c r="A1250" i="1" s="1"/>
  <c r="A1253" i="1" a="1"/>
  <c r="A1253" i="1" s="1"/>
  <c r="A1255" i="1" a="1"/>
  <c r="A1255" i="1" s="1"/>
  <c r="A1257" i="1" a="1"/>
  <c r="A1257" i="1" s="1"/>
  <c r="A1258" i="1" a="1"/>
  <c r="A1258" i="1" s="1"/>
  <c r="A1261" i="1" a="1"/>
  <c r="A1261" i="1" s="1"/>
  <c r="A1263" i="1" a="1"/>
  <c r="A1263" i="1" s="1"/>
  <c r="A1264" i="1" a="1"/>
  <c r="A1264" i="1" s="1"/>
  <c r="A1265" i="1" a="1"/>
  <c r="A1265" i="1" s="1"/>
  <c r="A1266" i="1" a="1"/>
  <c r="A1266" i="1" s="1"/>
  <c r="A1268" i="1" a="1"/>
  <c r="A1268" i="1" s="1"/>
  <c r="A1269" i="1" a="1"/>
  <c r="A1269" i="1" s="1"/>
  <c r="A1271" i="1" a="1"/>
  <c r="A1271" i="1" s="1"/>
  <c r="A1272" i="1" a="1"/>
  <c r="A1272" i="1" s="1"/>
  <c r="A1273" i="1" a="1"/>
  <c r="A1273" i="1" s="1"/>
  <c r="A1274" i="1" a="1"/>
  <c r="A1274" i="1" s="1"/>
  <c r="A1277" i="1" a="1"/>
  <c r="A1277" i="1" s="1"/>
  <c r="A1279" i="1" a="1"/>
  <c r="A1279" i="1" s="1"/>
  <c r="A1280" i="1" a="1"/>
  <c r="A1280" i="1" s="1"/>
  <c r="A1281" i="1" a="1"/>
  <c r="A1281" i="1" s="1"/>
  <c r="A1282" i="1" a="1"/>
  <c r="A1282" i="1" s="1"/>
  <c r="A1284" i="1" a="1"/>
  <c r="A1284" i="1" s="1"/>
  <c r="A1285" i="1" a="1"/>
  <c r="A1285" i="1" s="1"/>
  <c r="A1287" i="1" a="1"/>
  <c r="A1287" i="1" s="1"/>
  <c r="A1288" i="1" a="1"/>
  <c r="A1288" i="1" s="1"/>
  <c r="A1289" i="1" a="1"/>
  <c r="A1289" i="1" s="1"/>
  <c r="A1293" i="1" a="1"/>
  <c r="A1293" i="1" s="1"/>
  <c r="A1295" i="1" a="1"/>
  <c r="A1295" i="1" s="1"/>
  <c r="A1296" i="1" a="1"/>
  <c r="A1296" i="1" s="1"/>
  <c r="A1297" i="1" a="1"/>
  <c r="A1297" i="1" s="1"/>
  <c r="A1298" i="1" a="1"/>
  <c r="A1298" i="1" s="1"/>
  <c r="A1300" i="1" a="1"/>
  <c r="A1300" i="1" s="1"/>
  <c r="A1301" i="1" a="1"/>
  <c r="A1301" i="1" s="1"/>
  <c r="A1303" i="1" a="1"/>
  <c r="A1303" i="1" s="1"/>
  <c r="A1304" i="1" a="1"/>
  <c r="A1304" i="1" s="1"/>
  <c r="A1305" i="1" a="1"/>
  <c r="A1305" i="1" s="1"/>
  <c r="A1306" i="1" a="1"/>
  <c r="A1306" i="1" s="1"/>
  <c r="A1309" i="1" a="1"/>
  <c r="A1309" i="1" s="1"/>
  <c r="A1311" i="1" a="1"/>
  <c r="A1311" i="1" s="1"/>
  <c r="A1313" i="1" a="1"/>
  <c r="A1313" i="1" s="1"/>
  <c r="A1314" i="1" a="1"/>
  <c r="A1314" i="1" s="1"/>
  <c r="A1316" i="1" a="1"/>
  <c r="A1316" i="1" s="1"/>
  <c r="A1317" i="1" a="1"/>
  <c r="A1317" i="1" s="1"/>
  <c r="A1319" i="1" a="1"/>
  <c r="A1319" i="1" s="1"/>
  <c r="A1321" i="1" a="1"/>
  <c r="A1321" i="1" s="1"/>
  <c r="A1322" i="1" a="1"/>
  <c r="A1322" i="1" s="1"/>
  <c r="A1325" i="1" a="1"/>
  <c r="A1325" i="1" s="1"/>
  <c r="A1327" i="1" a="1"/>
  <c r="A1327" i="1" s="1"/>
  <c r="A1328" i="1" a="1"/>
  <c r="A1328" i="1" s="1"/>
  <c r="A1329" i="1" a="1"/>
  <c r="A1329" i="1" s="1"/>
  <c r="A1330" i="1" a="1"/>
  <c r="A1330" i="1" s="1"/>
  <c r="A1332" i="1" a="1"/>
  <c r="A1332" i="1" s="1"/>
  <c r="A1333" i="1" a="1"/>
  <c r="A1333" i="1" s="1"/>
  <c r="A1335" i="1" a="1"/>
  <c r="A1335" i="1" s="1"/>
  <c r="A1336" i="1" a="1"/>
  <c r="A1336" i="1" s="1"/>
  <c r="A1337" i="1" a="1"/>
  <c r="A1337" i="1" s="1"/>
  <c r="A1338" i="1" a="1"/>
  <c r="A1338" i="1" s="1"/>
  <c r="A1341" i="1" a="1"/>
  <c r="A1341" i="1" s="1"/>
  <c r="A1343" i="1" a="1"/>
  <c r="A1343" i="1" s="1"/>
  <c r="A1344" i="1" a="1"/>
  <c r="A1344" i="1" s="1"/>
  <c r="A1345" i="1" a="1"/>
  <c r="A1345" i="1" s="1"/>
  <c r="A1346" i="1" a="1"/>
  <c r="A1346" i="1" s="1"/>
  <c r="A1348" i="1" a="1"/>
  <c r="A1348" i="1" s="1"/>
  <c r="A1349" i="1" a="1"/>
  <c r="A1349" i="1" s="1"/>
  <c r="A1351" i="1" a="1"/>
  <c r="A1351" i="1" s="1"/>
  <c r="A1352" i="1" a="1"/>
  <c r="A1352" i="1" s="1"/>
  <c r="A1353" i="1" a="1"/>
  <c r="A1353" i="1" s="1"/>
  <c r="A1354" i="1" a="1"/>
  <c r="A1354" i="1" s="1"/>
  <c r="A1357" i="1" a="1"/>
  <c r="A1357" i="1" s="1"/>
  <c r="A1359" i="1" a="1"/>
  <c r="A1359" i="1" s="1"/>
  <c r="A1360" i="1" a="1"/>
  <c r="A1360" i="1" s="1"/>
  <c r="A1361" i="1" a="1"/>
  <c r="A1361" i="1" s="1"/>
  <c r="A1362" i="1" a="1"/>
  <c r="A1362" i="1" s="1"/>
  <c r="A1364" i="1" a="1"/>
  <c r="A1364" i="1" s="1"/>
  <c r="A1365" i="1" a="1"/>
  <c r="A1365" i="1" s="1"/>
  <c r="A1367" i="1" a="1"/>
  <c r="A1367" i="1" s="1"/>
  <c r="A1368" i="1" a="1"/>
  <c r="A1368" i="1" s="1"/>
  <c r="A1369" i="1" a="1"/>
  <c r="A1369" i="1" s="1"/>
  <c r="A1370" i="1" a="1"/>
  <c r="A1370" i="1" s="1"/>
  <c r="A1373" i="1" a="1"/>
  <c r="A1373" i="1" s="1"/>
  <c r="A1375" i="1" a="1"/>
  <c r="A1375" i="1" s="1"/>
  <c r="A1377" i="1" a="1"/>
  <c r="A1377" i="1" s="1"/>
  <c r="A1378" i="1" a="1"/>
  <c r="A1378" i="1" s="1"/>
  <c r="A1380" i="1" a="1"/>
  <c r="A1380" i="1" s="1"/>
  <c r="A1381" i="1" a="1"/>
  <c r="A1381" i="1" s="1"/>
  <c r="A1383" i="1" a="1"/>
  <c r="A1383" i="1" s="1"/>
  <c r="A1385" i="1" a="1"/>
  <c r="A1385" i="1" s="1"/>
  <c r="A1386" i="1" a="1"/>
  <c r="A1386" i="1" s="1"/>
  <c r="A1389" i="1" a="1"/>
  <c r="A1389" i="1" s="1"/>
  <c r="A1391" i="1" a="1"/>
  <c r="A1391" i="1" s="1"/>
  <c r="A1392" i="1" a="1"/>
  <c r="A1392" i="1" s="1"/>
  <c r="A1393" i="1" a="1"/>
  <c r="A1393" i="1" s="1"/>
  <c r="A1394" i="1" a="1"/>
  <c r="A1394" i="1" s="1"/>
  <c r="A1396" i="1" a="1"/>
  <c r="A1396" i="1" s="1"/>
  <c r="A1397" i="1" a="1"/>
  <c r="A1397" i="1" s="1"/>
  <c r="A1399" i="1" a="1"/>
  <c r="A1399" i="1" s="1"/>
  <c r="A1400" i="1" a="1"/>
  <c r="A1400" i="1" s="1"/>
  <c r="A1401" i="1" a="1"/>
  <c r="A1401" i="1" s="1"/>
  <c r="A1402" i="1" a="1"/>
  <c r="A1402" i="1" s="1"/>
  <c r="A1405" i="1" a="1"/>
  <c r="A1405" i="1" s="1"/>
  <c r="A1407" i="1" a="1"/>
  <c r="A1407" i="1" s="1"/>
  <c r="A1408" i="1" a="1"/>
  <c r="A1408" i="1" s="1"/>
  <c r="A1409" i="1" a="1"/>
  <c r="A1409" i="1" s="1"/>
  <c r="A1410" i="1" a="1"/>
  <c r="A1410" i="1" s="1"/>
  <c r="A1412" i="1" a="1"/>
  <c r="A1412" i="1" s="1"/>
  <c r="A1413" i="1" a="1"/>
  <c r="A1413" i="1" s="1"/>
  <c r="A1415" i="1" a="1"/>
  <c r="A1415" i="1" s="1"/>
  <c r="A1416" i="1" a="1"/>
  <c r="A1416" i="1" s="1"/>
  <c r="A1417" i="1" a="1"/>
  <c r="A1417" i="1" s="1"/>
  <c r="A1418" i="1" a="1"/>
  <c r="A1418" i="1" s="1"/>
  <c r="A1421" i="1" a="1"/>
  <c r="A1421" i="1" s="1"/>
  <c r="A1423" i="1" a="1"/>
  <c r="A1423" i="1" s="1"/>
  <c r="A1424" i="1" a="1"/>
  <c r="A1424" i="1" s="1"/>
  <c r="A1425" i="1" a="1"/>
  <c r="A1425" i="1" s="1"/>
  <c r="A1426" i="1" a="1"/>
  <c r="A1426" i="1" s="1"/>
  <c r="A1428" i="1" a="1"/>
  <c r="A1428" i="1" s="1"/>
  <c r="A1429" i="1" a="1"/>
  <c r="A1429" i="1" s="1"/>
  <c r="A1431" i="1" a="1"/>
  <c r="A1431" i="1" s="1"/>
  <c r="A1432" i="1" a="1"/>
  <c r="A1432" i="1" s="1"/>
  <c r="A1433" i="1" a="1"/>
  <c r="A1433" i="1" s="1"/>
  <c r="A1434" i="1" a="1"/>
  <c r="A1434" i="1" s="1"/>
  <c r="A1437" i="1" a="1"/>
  <c r="A1437" i="1" s="1"/>
  <c r="A1439" i="1" a="1"/>
  <c r="A1439" i="1" s="1"/>
  <c r="A1441" i="1" a="1"/>
  <c r="A1441" i="1" s="1"/>
  <c r="A1442" i="1" a="1"/>
  <c r="A1442" i="1" s="1"/>
  <c r="A1444" i="1" a="1"/>
  <c r="A1444" i="1" s="1"/>
  <c r="A1445" i="1" a="1"/>
  <c r="A1445" i="1" s="1"/>
  <c r="A1447" i="1" a="1"/>
  <c r="A1447" i="1" s="1"/>
  <c r="A1449" i="1" a="1"/>
  <c r="A1449" i="1" s="1"/>
  <c r="A1450" i="1" a="1"/>
  <c r="A1450" i="1" s="1"/>
  <c r="A1453" i="1" a="1"/>
  <c r="A1453" i="1" s="1"/>
  <c r="A1455" i="1" a="1"/>
  <c r="A1455" i="1" s="1"/>
  <c r="A1456" i="1" a="1"/>
  <c r="A1456" i="1" s="1"/>
  <c r="A1457" i="1" a="1"/>
  <c r="A1457" i="1" s="1"/>
  <c r="A1458" i="1" a="1"/>
  <c r="A1458" i="1" s="1"/>
  <c r="A1460" i="1" a="1"/>
  <c r="A1460" i="1" s="1"/>
  <c r="A1461" i="1" a="1"/>
  <c r="A1461" i="1" s="1"/>
  <c r="A1463" i="1" a="1"/>
  <c r="A1463" i="1" s="1"/>
  <c r="A1464" i="1" a="1"/>
  <c r="A1464" i="1" s="1"/>
  <c r="A1465" i="1" a="1"/>
  <c r="A1465" i="1" s="1"/>
  <c r="A1466" i="1" a="1"/>
  <c r="A1466" i="1" s="1"/>
  <c r="A1469" i="1" a="1"/>
  <c r="A1469" i="1" s="1"/>
  <c r="A1471" i="1" a="1"/>
  <c r="A1471" i="1" s="1"/>
  <c r="A1472" i="1" a="1"/>
  <c r="A1472" i="1" s="1"/>
  <c r="A1473" i="1" a="1"/>
  <c r="A1473" i="1" s="1"/>
  <c r="A1474" i="1" a="1"/>
  <c r="A1474" i="1" s="1"/>
  <c r="A1476" i="1" a="1"/>
  <c r="A1476" i="1" s="1"/>
  <c r="A1477" i="1" a="1"/>
  <c r="A1477" i="1" s="1"/>
  <c r="A1479" i="1" a="1"/>
  <c r="A1479" i="1" s="1"/>
  <c r="A1480" i="1" a="1"/>
  <c r="A1480" i="1" s="1"/>
  <c r="A1481" i="1" a="1"/>
  <c r="A1481" i="1" s="1"/>
  <c r="A1482" i="1" a="1"/>
  <c r="A1482" i="1" s="1"/>
  <c r="A1485" i="1" a="1"/>
  <c r="A1485" i="1" s="1"/>
  <c r="A1487" i="1" a="1"/>
  <c r="A1487" i="1" s="1"/>
  <c r="A1488" i="1" a="1"/>
  <c r="A1488" i="1" s="1"/>
  <c r="A1489" i="1" a="1"/>
  <c r="A1489" i="1" s="1"/>
  <c r="A1490" i="1" a="1"/>
  <c r="A1490" i="1" s="1"/>
  <c r="A1492" i="1" a="1"/>
  <c r="A1492" i="1" s="1"/>
  <c r="A1493" i="1" a="1"/>
  <c r="A1493" i="1" s="1"/>
  <c r="A1495" i="1" a="1"/>
  <c r="A1495" i="1" s="1"/>
  <c r="A1496" i="1" a="1"/>
  <c r="A1496" i="1" s="1"/>
  <c r="A1497" i="1" a="1"/>
  <c r="A1497" i="1" s="1"/>
  <c r="A1498" i="1" a="1"/>
  <c r="A1498" i="1" s="1"/>
  <c r="A1500" i="1" a="1"/>
  <c r="A1500" i="1" s="1"/>
  <c r="A1501" i="1" a="1"/>
  <c r="A1501" i="1" s="1"/>
  <c r="A1503" i="1" a="1"/>
  <c r="A1503" i="1" s="1"/>
  <c r="A1505" i="1" a="1"/>
  <c r="A1505" i="1" s="1"/>
  <c r="A1506" i="1" a="1"/>
  <c r="A1506" i="1" s="1"/>
  <c r="A1509" i="1" a="1"/>
  <c r="A1509" i="1" s="1"/>
  <c r="A1511" i="1" a="1"/>
  <c r="A1511" i="1" s="1"/>
  <c r="A1513" i="1" a="1"/>
  <c r="A1513" i="1" s="1"/>
  <c r="A1514" i="1" a="1"/>
  <c r="A1514" i="1" s="1"/>
  <c r="A1516" i="1" a="1"/>
  <c r="A1516" i="1" s="1"/>
  <c r="A1517" i="1" a="1"/>
  <c r="A1517" i="1" s="1"/>
  <c r="A1519" i="1" a="1"/>
  <c r="A1519" i="1" s="1"/>
  <c r="A1520" i="1" a="1"/>
  <c r="A1520" i="1" s="1"/>
  <c r="A1521" i="1" a="1"/>
  <c r="A1521" i="1" s="1"/>
  <c r="A1522" i="1" a="1"/>
  <c r="A1522" i="1" s="1"/>
  <c r="A1525" i="1" a="1"/>
  <c r="A1525" i="1" s="1"/>
  <c r="A1527" i="1" a="1"/>
  <c r="A1527" i="1" s="1"/>
  <c r="A1528" i="1" a="1"/>
  <c r="A1528" i="1" s="1"/>
  <c r="A1529" i="1" a="1"/>
  <c r="A1529" i="1" s="1"/>
  <c r="A1530" i="1" a="1"/>
  <c r="A1530" i="1" s="1"/>
  <c r="A1532" i="1" a="1"/>
  <c r="A1532" i="1" s="1"/>
  <c r="A1533" i="1" a="1"/>
  <c r="A1533" i="1" s="1"/>
  <c r="A1535" i="1" a="1"/>
  <c r="A1535" i="1" s="1"/>
  <c r="A1536" i="1" a="1"/>
  <c r="A1536" i="1" s="1"/>
  <c r="A1537" i="1" a="1"/>
  <c r="A1537" i="1" s="1"/>
  <c r="A1538" i="1" a="1"/>
  <c r="A1538" i="1" s="1"/>
  <c r="A1541" i="1" a="1"/>
  <c r="A1541" i="1" s="1"/>
  <c r="A1543" i="1" a="1"/>
  <c r="A1543" i="1" s="1"/>
  <c r="A1544" i="1" a="1"/>
  <c r="A1544" i="1" s="1"/>
  <c r="A1545" i="1" a="1"/>
  <c r="A1545" i="1" s="1"/>
  <c r="A1546" i="1" a="1"/>
  <c r="A1546" i="1" s="1"/>
  <c r="A1549" i="1" a="1"/>
  <c r="A1549" i="1" s="1"/>
  <c r="A1551" i="1" a="1"/>
  <c r="A1551" i="1" s="1"/>
  <c r="A1552" i="1" a="1"/>
  <c r="A1552" i="1" s="1"/>
  <c r="A1553" i="1" a="1"/>
  <c r="A1553" i="1" s="1"/>
  <c r="A1554" i="1" a="1"/>
  <c r="A1554" i="1" s="1"/>
  <c r="A1557" i="1" a="1"/>
  <c r="A1557" i="1" s="1"/>
  <c r="A1559" i="1" a="1"/>
  <c r="A1559" i="1" s="1"/>
  <c r="A1560" i="1" a="1"/>
  <c r="A1560" i="1" s="1"/>
  <c r="A1561" i="1" a="1"/>
  <c r="A1561" i="1" s="1"/>
  <c r="A1562" i="1" a="1"/>
  <c r="A1562" i="1" s="1"/>
  <c r="A1564" i="1" a="1"/>
  <c r="A1564" i="1" s="1"/>
  <c r="A1565" i="1" a="1"/>
  <c r="A1565" i="1" s="1"/>
  <c r="A1567" i="1" a="1"/>
  <c r="A1567" i="1" s="1"/>
  <c r="A1569" i="1" a="1"/>
  <c r="A1569" i="1" s="1"/>
  <c r="A1570" i="1" a="1"/>
  <c r="A1570" i="1" s="1"/>
  <c r="A1573" i="1" a="1"/>
  <c r="A1573" i="1" s="1"/>
  <c r="A1575" i="1" a="1"/>
  <c r="A1575" i="1" s="1"/>
  <c r="A1577" i="1" a="1"/>
  <c r="A1577" i="1" s="1"/>
  <c r="A1578" i="1" a="1"/>
  <c r="A1578" i="1" s="1"/>
  <c r="A1581" i="1" a="1"/>
  <c r="A1581" i="1" s="1"/>
  <c r="A1583" i="1" a="1"/>
  <c r="A1583" i="1" s="1"/>
  <c r="A1584" i="1" a="1"/>
  <c r="A1584" i="1" s="1"/>
  <c r="A1585" i="1" a="1"/>
  <c r="A1585" i="1" s="1"/>
  <c r="A1586" i="1" a="1"/>
  <c r="A1586" i="1" s="1"/>
  <c r="A1588" i="1" a="1"/>
  <c r="A1588" i="1" s="1"/>
  <c r="A1589" i="1" a="1"/>
  <c r="A1589" i="1" s="1"/>
  <c r="A1591" i="1" a="1"/>
  <c r="A1591" i="1" s="1"/>
  <c r="A1592" i="1" a="1"/>
  <c r="A1592" i="1" s="1"/>
  <c r="A1593" i="1" a="1"/>
  <c r="A1593" i="1" s="1"/>
  <c r="A1594" i="1" a="1"/>
  <c r="A1594" i="1" s="1"/>
  <c r="A1597" i="1" a="1"/>
  <c r="A1597" i="1" s="1"/>
  <c r="A1599" i="1" a="1"/>
  <c r="A1599" i="1" s="1"/>
  <c r="A1600" i="1" a="1"/>
  <c r="A1600" i="1" s="1"/>
  <c r="A1163" i="1" a="1"/>
  <c r="A1163" i="1" s="1"/>
  <c r="A326" i="1" a="1"/>
  <c r="A326" i="1" s="1"/>
  <c r="A702" i="1" a="1"/>
  <c r="A702" i="1" s="1"/>
  <c r="A243" i="1" a="1"/>
  <c r="A243" i="1" s="1"/>
  <c r="A1395" i="1" a="1"/>
  <c r="A1395" i="1" s="1"/>
  <c r="A99" i="1" a="1"/>
  <c r="A99" i="1" s="1"/>
  <c r="A264" i="1" a="1"/>
  <c r="A264" i="1" s="1"/>
  <c r="A1294" i="1" a="1"/>
  <c r="A1294" i="1" s="1"/>
  <c r="A987" i="1" a="1"/>
  <c r="A987" i="1" s="1"/>
  <c r="A9" i="1" a="1"/>
  <c r="A9" i="1" s="1"/>
  <c r="AH9" i="1" s="1"/>
  <c r="A25" i="1" a="1"/>
  <c r="A25" i="1" s="1"/>
  <c r="AH25" i="1" s="1"/>
  <c r="A41" i="1" a="1"/>
  <c r="A41" i="1" s="1"/>
  <c r="AH41" i="1" s="1"/>
  <c r="A49" i="1" a="1"/>
  <c r="A49" i="1" s="1"/>
  <c r="AH49" i="1" s="1"/>
  <c r="A73" i="1" a="1"/>
  <c r="A73" i="1" s="1"/>
  <c r="A81" i="1" a="1"/>
  <c r="A81" i="1" s="1"/>
  <c r="A89" i="1" a="1"/>
  <c r="A89" i="1" s="1"/>
  <c r="A104" i="1" a="1"/>
  <c r="A104" i="1" s="1"/>
  <c r="A112" i="1" a="1"/>
  <c r="A112" i="1" s="1"/>
  <c r="A120" i="1" a="1"/>
  <c r="A120" i="1" s="1"/>
  <c r="A128" i="1" a="1"/>
  <c r="A128" i="1" s="1"/>
  <c r="A274" i="1" a="1"/>
  <c r="A274" i="1" s="1"/>
  <c r="A289" i="1" a="1"/>
  <c r="A289" i="1" s="1"/>
  <c r="A297" i="1" a="1"/>
  <c r="A297" i="1" s="1"/>
  <c r="A305" i="1" a="1"/>
  <c r="A305" i="1" s="1"/>
  <c r="A313" i="1" a="1"/>
  <c r="A313" i="1" s="1"/>
  <c r="A336" i="1" a="1"/>
  <c r="A336" i="1" s="1"/>
  <c r="A344" i="1" a="1"/>
  <c r="A344" i="1" s="1"/>
  <c r="A360" i="1" a="1"/>
  <c r="A360" i="1" s="1"/>
  <c r="A368" i="1" a="1"/>
  <c r="A368" i="1" s="1"/>
  <c r="A376" i="1" a="1"/>
  <c r="A376" i="1" s="1"/>
  <c r="A391" i="1" a="1"/>
  <c r="A391" i="1" s="1"/>
  <c r="A399" i="1" a="1"/>
  <c r="A399" i="1" s="1"/>
  <c r="A407" i="1" a="1"/>
  <c r="A407" i="1" s="1"/>
  <c r="A415" i="1" a="1"/>
  <c r="A415" i="1" s="1"/>
  <c r="A423" i="1" a="1"/>
  <c r="A423" i="1" s="1"/>
  <c r="A431" i="1" a="1"/>
  <c r="A431" i="1" s="1"/>
  <c r="A447" i="1" a="1"/>
  <c r="A447" i="1" s="1"/>
  <c r="A463" i="1" a="1"/>
  <c r="A463" i="1" s="1"/>
  <c r="A495" i="1" a="1"/>
  <c r="A495" i="1" s="1"/>
  <c r="A503" i="1" a="1"/>
  <c r="A503" i="1" s="1"/>
  <c r="A511" i="1" a="1"/>
  <c r="A511" i="1" s="1"/>
  <c r="A519" i="1" a="1"/>
  <c r="A519" i="1" s="1"/>
  <c r="A620" i="1" a="1"/>
  <c r="A620" i="1" s="1"/>
  <c r="A627" i="1" a="1"/>
  <c r="A627" i="1" s="1"/>
  <c r="A690" i="1" a="1"/>
  <c r="A690" i="1" s="1"/>
  <c r="A728" i="1" a="1"/>
  <c r="A728" i="1" s="1"/>
  <c r="A736" i="1" a="1"/>
  <c r="A736" i="1" s="1"/>
  <c r="A743" i="1" a="1"/>
  <c r="A743" i="1" s="1"/>
  <c r="A767" i="1" a="1"/>
  <c r="A767" i="1" s="1"/>
  <c r="A775" i="1" a="1"/>
  <c r="A775" i="1" s="1"/>
  <c r="A796" i="1" a="1"/>
  <c r="A796" i="1" s="1"/>
  <c r="A812" i="1" a="1"/>
  <c r="A812" i="1" s="1"/>
  <c r="A844" i="1" a="1"/>
  <c r="A844" i="1" s="1"/>
  <c r="A860" i="1" a="1"/>
  <c r="A860" i="1" s="1"/>
  <c r="A906" i="1" a="1"/>
  <c r="A906" i="1" s="1"/>
  <c r="A970" i="1" a="1"/>
  <c r="A970" i="1" s="1"/>
  <c r="A992" i="1" a="1"/>
  <c r="A992" i="1" s="1"/>
  <c r="A1016" i="1" a="1"/>
  <c r="A1016" i="1" s="1"/>
  <c r="A1024" i="1" a="1"/>
  <c r="A1024" i="1" s="1"/>
  <c r="A1032" i="1" a="1"/>
  <c r="A1032" i="1" s="1"/>
  <c r="A1040" i="1" a="1"/>
  <c r="A1040" i="1" s="1"/>
  <c r="A1048" i="1" a="1"/>
  <c r="A1048" i="1" s="1"/>
  <c r="A1072" i="1" a="1"/>
  <c r="A1072" i="1" s="1"/>
  <c r="A1080" i="1" a="1"/>
  <c r="A1080" i="1" s="1"/>
  <c r="A1088" i="1" a="1"/>
  <c r="A1088" i="1" s="1"/>
  <c r="A1096" i="1" a="1"/>
  <c r="A1096" i="1" s="1"/>
  <c r="A1104" i="1" a="1"/>
  <c r="A1104" i="1" s="1"/>
  <c r="A1112" i="1" a="1"/>
  <c r="A1112" i="1" s="1"/>
  <c r="A1136" i="1" a="1"/>
  <c r="A1136" i="1" s="1"/>
  <c r="A1143" i="1" a="1"/>
  <c r="A1143" i="1" s="1"/>
  <c r="A1151" i="1" a="1"/>
  <c r="A1151" i="1" s="1"/>
  <c r="A1165" i="1" a="1"/>
  <c r="A1165" i="1" s="1"/>
  <c r="A1173" i="1" a="1"/>
  <c r="A1173" i="1" s="1"/>
  <c r="A1197" i="1" a="1"/>
  <c r="A1197" i="1" s="1"/>
  <c r="A1205" i="1" a="1"/>
  <c r="A1205" i="1" s="1"/>
  <c r="A1220" i="1" a="1"/>
  <c r="A1220" i="1" s="1"/>
  <c r="A1236" i="1" a="1"/>
  <c r="A1236" i="1" s="1"/>
  <c r="A1252" i="1" a="1"/>
  <c r="A1252" i="1" s="1"/>
  <c r="A136" i="1" a="1"/>
  <c r="A136" i="1" s="1"/>
  <c r="A283" i="1" a="1"/>
  <c r="A283" i="1" s="1"/>
  <c r="A790" i="1" a="1"/>
  <c r="A790" i="1" s="1"/>
  <c r="A971" i="1" a="1"/>
  <c r="A971" i="1" s="1"/>
  <c r="A1214" i="1" a="1"/>
  <c r="A1214" i="1" s="1"/>
  <c r="A878" i="1" a="1"/>
  <c r="A878" i="1" s="1"/>
  <c r="A1571" i="1" a="1"/>
  <c r="A1571" i="1" s="1"/>
  <c r="A779" i="1" a="1"/>
  <c r="A779" i="1" s="1"/>
  <c r="A251" i="1" a="1"/>
  <c r="A251" i="1" s="1"/>
  <c r="A742" i="1" a="1"/>
  <c r="A742" i="1" s="1"/>
  <c r="A1504" i="1" a="1"/>
  <c r="A1504" i="1" s="1"/>
  <c r="A1568" i="1" a="1"/>
  <c r="A1568" i="1" s="1"/>
  <c r="A123" i="1" a="1"/>
  <c r="A123" i="1" s="1"/>
  <c r="A659" i="1" a="1"/>
  <c r="A659" i="1" s="1"/>
  <c r="A1494" i="1" a="1"/>
  <c r="A1494" i="1" s="1"/>
  <c r="A875" i="1" a="1"/>
  <c r="A875" i="1" s="1"/>
  <c r="A960" i="1" a="1"/>
  <c r="A960" i="1" s="1"/>
  <c r="A1302" i="1" a="1"/>
  <c r="A1302" i="1" s="1"/>
  <c r="A1558" i="1" a="1"/>
  <c r="A1558" i="1" s="1"/>
  <c r="A510" i="1" a="1"/>
  <c r="A510" i="1" s="1"/>
  <c r="A587" i="1" a="1"/>
  <c r="A587" i="1" s="1"/>
  <c r="A755" i="1" a="1"/>
  <c r="A755" i="1" s="1"/>
  <c r="A1275" i="1" a="1"/>
  <c r="A1275" i="1" s="1"/>
  <c r="A176" i="1" a="1"/>
  <c r="A176" i="1" s="1"/>
  <c r="A222" i="1" a="1"/>
  <c r="A222" i="1" s="1"/>
  <c r="A622" i="1" a="1"/>
  <c r="A622" i="1" s="1"/>
  <c r="A846" i="1" a="1"/>
  <c r="A846" i="1" s="1"/>
  <c r="A995" i="1" a="1"/>
  <c r="A995" i="1" s="1"/>
  <c r="A1227" i="1" a="1"/>
  <c r="A1227" i="1" s="1"/>
  <c r="A1403" i="1" a="1"/>
  <c r="A1403" i="1" s="1"/>
  <c r="A118" i="1" a="1"/>
  <c r="A118" i="1" s="1"/>
  <c r="A414" i="1" a="1"/>
  <c r="A414" i="1" s="1"/>
  <c r="A787" i="1" a="1"/>
  <c r="A787" i="1" s="1"/>
  <c r="A454" i="1" a="1"/>
  <c r="A454" i="1" s="1"/>
  <c r="A515" i="1" a="1"/>
  <c r="A515" i="1" s="1"/>
  <c r="A603" i="1" a="1"/>
  <c r="A603" i="1" s="1"/>
  <c r="A862" i="1" a="1"/>
  <c r="A862" i="1" s="1"/>
  <c r="A1566" i="1" a="1"/>
  <c r="A1566" i="1" s="1"/>
  <c r="A1587" i="1" a="1"/>
  <c r="A1587" i="1" s="1"/>
  <c r="A195" i="1" a="1"/>
  <c r="A195" i="1" s="1"/>
  <c r="A502" i="1" a="1"/>
  <c r="A502" i="1" s="1"/>
  <c r="A598" i="1" a="1"/>
  <c r="A598" i="1" s="1"/>
  <c r="A611" i="1" a="1"/>
  <c r="A611" i="1" s="1"/>
  <c r="A747" i="1" a="1"/>
  <c r="A747" i="1" s="1"/>
  <c r="A1054" i="1" a="1"/>
  <c r="A1054" i="1" s="1"/>
  <c r="A86" i="1" a="1"/>
  <c r="A86" i="1" s="1"/>
  <c r="A155" i="1" a="1"/>
  <c r="A155" i="1" s="1"/>
  <c r="A174" i="1" a="1"/>
  <c r="A174" i="1" s="1"/>
  <c r="A366" i="1" a="1"/>
  <c r="A366" i="1" s="1"/>
  <c r="A443" i="1" a="1"/>
  <c r="A443" i="1" s="1"/>
  <c r="A486" i="1" a="1"/>
  <c r="A486" i="1" s="1"/>
  <c r="A534" i="1" a="1"/>
  <c r="A534" i="1" s="1"/>
  <c r="A707" i="1" a="1"/>
  <c r="A707" i="1" s="1"/>
  <c r="A763" i="1" a="1"/>
  <c r="A763" i="1" s="1"/>
  <c r="A830" i="1" a="1"/>
  <c r="A830" i="1" s="1"/>
  <c r="A870" i="1" a="1"/>
  <c r="A870" i="1" s="1"/>
  <c r="A1059" i="1" a="1"/>
  <c r="A1059" i="1" s="1"/>
  <c r="A1086" i="1" a="1"/>
  <c r="A1086" i="1" s="1"/>
  <c r="A1334" i="1" a="1"/>
  <c r="A1334" i="1" s="1"/>
  <c r="A1379" i="1" a="1"/>
  <c r="A1379" i="1" s="1"/>
  <c r="A11" i="1" a="1"/>
  <c r="A11" i="1" s="1"/>
  <c r="AH11" i="1" s="1"/>
  <c r="A107" i="1" a="1"/>
  <c r="A107" i="1" s="1"/>
  <c r="A150" i="1" a="1"/>
  <c r="A150" i="1" s="1"/>
  <c r="A168" i="1" a="1"/>
  <c r="A168" i="1" s="1"/>
  <c r="A374" i="1" a="1"/>
  <c r="A374" i="1" s="1"/>
  <c r="A438" i="1" a="1"/>
  <c r="A438" i="1" s="1"/>
  <c r="A494" i="1" a="1"/>
  <c r="A494" i="1" s="1"/>
  <c r="A638" i="1" a="1"/>
  <c r="A638" i="1" s="1"/>
  <c r="A816" i="1" a="1"/>
  <c r="A816" i="1" s="1"/>
  <c r="A851" i="1" a="1"/>
  <c r="A851" i="1" s="1"/>
  <c r="A1299" i="1" a="1"/>
  <c r="A1299" i="1" s="1"/>
  <c r="A1483" i="1" a="1"/>
  <c r="A1483" i="1" s="1"/>
  <c r="A1518" i="1" a="1"/>
  <c r="A1518" i="1" s="1"/>
  <c r="A1027" i="1" a="1"/>
  <c r="A1027" i="1" s="1"/>
  <c r="A1171" i="1" a="1"/>
  <c r="A1171" i="1" s="1"/>
  <c r="A1222" i="1" a="1"/>
  <c r="A1222" i="1" s="1"/>
  <c r="A1422" i="1" a="1"/>
  <c r="A1422" i="1" s="1"/>
  <c r="A1435" i="1" a="1"/>
  <c r="A1435" i="1" s="1"/>
  <c r="A1550" i="1" a="1"/>
  <c r="A1550" i="1" s="1"/>
  <c r="A1563" i="1" a="1"/>
  <c r="A1563" i="1" s="1"/>
  <c r="A1582" i="1" a="1"/>
  <c r="A1582" i="1" s="1"/>
  <c r="A158" i="1" a="1"/>
  <c r="A158" i="1" s="1"/>
  <c r="A238" i="1" a="1"/>
  <c r="A238" i="1" s="1"/>
  <c r="A334" i="1" a="1"/>
  <c r="A334" i="1" s="1"/>
  <c r="A355" i="1" a="1"/>
  <c r="A355" i="1" s="1"/>
  <c r="A398" i="1" a="1"/>
  <c r="A398" i="1" s="1"/>
  <c r="A544" i="1" a="1"/>
  <c r="A544" i="1" s="1"/>
  <c r="A579" i="1" a="1"/>
  <c r="A579" i="1" s="1"/>
  <c r="A667" i="1" a="1"/>
  <c r="A667" i="1" s="1"/>
  <c r="A923" i="1" a="1"/>
  <c r="A923" i="1" s="1"/>
  <c r="A966" i="1" a="1"/>
  <c r="A966" i="1" s="1"/>
  <c r="A1022" i="1" a="1"/>
  <c r="A1022" i="1" s="1"/>
  <c r="A1043" i="1" a="1"/>
  <c r="A1043" i="1" s="1"/>
  <c r="A1070" i="1" a="1"/>
  <c r="A1070" i="1" s="1"/>
  <c r="A1075" i="1" a="1"/>
  <c r="A1075" i="1" s="1"/>
  <c r="A1158" i="1" a="1"/>
  <c r="A1158" i="1" s="1"/>
  <c r="A1430" i="1" a="1"/>
  <c r="A1430" i="1" s="1"/>
  <c r="A1499" i="1" a="1"/>
  <c r="A1499" i="1" s="1"/>
  <c r="A275" i="1" a="1"/>
  <c r="A275" i="1" s="1"/>
  <c r="A406" i="1" a="1"/>
  <c r="A406" i="1" s="1"/>
  <c r="A448" i="1" a="1"/>
  <c r="A448" i="1" s="1"/>
  <c r="A462" i="1" a="1"/>
  <c r="A462" i="1" s="1"/>
  <c r="A712" i="1" a="1"/>
  <c r="A712" i="1" s="1"/>
  <c r="A768" i="1" a="1"/>
  <c r="A768" i="1" s="1"/>
  <c r="A774" i="1" a="1"/>
  <c r="A774" i="1" s="1"/>
  <c r="A918" i="1" a="1"/>
  <c r="A918" i="1" s="1"/>
  <c r="A1051" i="1" a="1"/>
  <c r="A1051" i="1" s="1"/>
  <c r="A1339" i="1" a="1"/>
  <c r="A1339" i="1" s="1"/>
  <c r="A1398" i="1" a="1"/>
  <c r="A1398" i="1" s="1"/>
  <c r="A38" i="1" a="1"/>
  <c r="A38" i="1" s="1"/>
  <c r="AH38" i="1" s="1"/>
  <c r="A304" i="1" a="1"/>
  <c r="A304" i="1" s="1"/>
  <c r="A363" i="1" a="1"/>
  <c r="A363" i="1" s="1"/>
  <c r="A427" i="1" a="1"/>
  <c r="A427" i="1" s="1"/>
  <c r="A483" i="1" a="1"/>
  <c r="A483" i="1" s="1"/>
  <c r="A531" i="1" a="1"/>
  <c r="A531" i="1" s="1"/>
  <c r="A552" i="1" a="1"/>
  <c r="A552" i="1" s="1"/>
  <c r="A1008" i="1" a="1"/>
  <c r="A1008" i="1" s="1"/>
  <c r="A54" i="1" a="1"/>
  <c r="A54" i="1" s="1"/>
  <c r="AH54" i="1" s="1"/>
  <c r="A224" i="1" a="1"/>
  <c r="A224" i="1" s="1"/>
  <c r="A246" i="1" a="1"/>
  <c r="A246" i="1" s="1"/>
  <c r="A491" i="1" a="1"/>
  <c r="A491" i="1" s="1"/>
  <c r="A574" i="1" a="1"/>
  <c r="A574" i="1" s="1"/>
  <c r="A691" i="1" a="1"/>
  <c r="A691" i="1" s="1"/>
  <c r="A734" i="1" a="1"/>
  <c r="A734" i="1" s="1"/>
  <c r="A910" i="1" a="1"/>
  <c r="A910" i="1" s="1"/>
  <c r="A32" i="1" a="1"/>
  <c r="A32" i="1" s="1"/>
  <c r="AH32" i="1" s="1"/>
  <c r="A350" i="1" a="1"/>
  <c r="A350" i="1" s="1"/>
  <c r="A539" i="1" a="1"/>
  <c r="A539" i="1" s="1"/>
  <c r="A1131" i="1" a="1"/>
  <c r="A1131" i="1" s="1"/>
  <c r="A56" i="1" a="1"/>
  <c r="A56" i="1" s="1"/>
  <c r="AH56" i="1" s="1"/>
  <c r="A219" i="1" a="1"/>
  <c r="A219" i="1" s="1"/>
  <c r="A379" i="1" a="1"/>
  <c r="A379" i="1" s="1"/>
  <c r="A422" i="1" a="1"/>
  <c r="A422" i="1" s="1"/>
  <c r="A507" i="1" a="1"/>
  <c r="A507" i="1" s="1"/>
  <c r="A582" i="1" a="1"/>
  <c r="A582" i="1" s="1"/>
  <c r="A686" i="1" a="1"/>
  <c r="A686" i="1" s="1"/>
  <c r="A142" i="1" a="1"/>
  <c r="A142" i="1" s="1"/>
  <c r="A795" i="1" a="1"/>
  <c r="A795" i="1" s="1"/>
  <c r="A19" i="1" a="1"/>
  <c r="A19" i="1" s="1"/>
  <c r="AH19" i="1" s="1"/>
  <c r="A190" i="1" a="1"/>
  <c r="A190" i="1" s="1"/>
  <c r="A278" i="1" a="1"/>
  <c r="A278" i="1" s="1"/>
  <c r="A424" i="1" a="1"/>
  <c r="A424" i="1" s="1"/>
  <c r="A451" i="1" a="1"/>
  <c r="A451" i="1" s="1"/>
  <c r="A472" i="1" a="1"/>
  <c r="A472" i="1" s="1"/>
  <c r="A838" i="1" a="1"/>
  <c r="A838" i="1" s="1"/>
  <c r="A1118" i="1" a="1"/>
  <c r="A1118" i="1" s="1"/>
  <c r="A214" i="1" a="1"/>
  <c r="A214" i="1" s="1"/>
  <c r="A403" i="1" a="1"/>
  <c r="A403" i="1" s="1"/>
  <c r="A758" i="1" a="1"/>
  <c r="A758" i="1" s="1"/>
  <c r="A6" i="1" a="1"/>
  <c r="A6" i="1" s="1"/>
  <c r="AH6" i="1" s="1"/>
  <c r="A163" i="1" a="1"/>
  <c r="A163" i="1" s="1"/>
  <c r="A184" i="1" a="1"/>
  <c r="A184" i="1" s="1"/>
  <c r="A619" i="1" a="1"/>
  <c r="A619" i="1" s="1"/>
  <c r="A710" i="1" a="1"/>
  <c r="A710" i="1" s="1"/>
  <c r="A886" i="1" a="1"/>
  <c r="A886" i="1" s="1"/>
  <c r="A952" i="1" a="1"/>
  <c r="A952" i="1" s="1"/>
  <c r="A43" i="1" a="1"/>
  <c r="A43" i="1" s="1"/>
  <c r="AH43" i="1" s="1"/>
  <c r="A102" i="1" a="1"/>
  <c r="A102" i="1" s="1"/>
  <c r="A331" i="1" a="1"/>
  <c r="A331" i="1" s="1"/>
  <c r="A411" i="1" a="1"/>
  <c r="A411" i="1" s="1"/>
  <c r="A459" i="1" a="1"/>
  <c r="A459" i="1" s="1"/>
  <c r="A526" i="1" a="1"/>
  <c r="A526" i="1" s="1"/>
  <c r="A600" i="1" a="1"/>
  <c r="A600" i="1" s="1"/>
  <c r="A630" i="1" a="1"/>
  <c r="A630" i="1" s="1"/>
  <c r="A662" i="1" a="1"/>
  <c r="A662" i="1" s="1"/>
  <c r="A715" i="1" a="1"/>
  <c r="A715" i="1" s="1"/>
  <c r="A739" i="1" a="1"/>
  <c r="A739" i="1" s="1"/>
  <c r="A843" i="1" a="1"/>
  <c r="A843" i="1" s="1"/>
  <c r="A867" i="1" a="1"/>
  <c r="A867" i="1" s="1"/>
  <c r="A891" i="1" a="1"/>
  <c r="A891" i="1" s="1"/>
  <c r="A904" i="1" a="1"/>
  <c r="A904" i="1" s="1"/>
  <c r="A915" i="1" a="1"/>
  <c r="A915" i="1" s="1"/>
  <c r="A934" i="1" a="1"/>
  <c r="A934" i="1" s="1"/>
  <c r="A939" i="1" a="1"/>
  <c r="A939" i="1" s="1"/>
  <c r="A963" i="1" a="1"/>
  <c r="A963" i="1" s="1"/>
  <c r="A982" i="1" a="1"/>
  <c r="A982" i="1" s="1"/>
  <c r="A1046" i="1" a="1"/>
  <c r="A1046" i="1" s="1"/>
  <c r="A1123" i="1" a="1"/>
  <c r="A1123" i="1" s="1"/>
  <c r="A1230" i="1" a="1"/>
  <c r="A1230" i="1" s="1"/>
  <c r="A1235" i="1" a="1"/>
  <c r="A1235" i="1" s="1"/>
  <c r="A1555" i="1" a="1"/>
  <c r="A1555" i="1" s="1"/>
  <c r="A1142" i="1" a="1"/>
  <c r="A1142" i="1" s="1"/>
  <c r="A1256" i="1" a="1"/>
  <c r="A1256" i="1" s="1"/>
  <c r="A1307" i="1" a="1"/>
  <c r="A1307" i="1" s="1"/>
  <c r="A1320" i="1" a="1"/>
  <c r="A1320" i="1" s="1"/>
  <c r="A1358" i="1" a="1"/>
  <c r="A1358" i="1" s="1"/>
  <c r="A1390" i="1" a="1"/>
  <c r="A1390" i="1" s="1"/>
  <c r="A1440" i="1" a="1"/>
  <c r="A1440" i="1" s="1"/>
  <c r="A1478" i="1" a="1"/>
  <c r="A1478" i="1" s="1"/>
  <c r="A1523" i="1" a="1"/>
  <c r="A1523" i="1" s="1"/>
  <c r="A1598" i="1" a="1"/>
  <c r="A1598" i="1" s="1"/>
  <c r="A14" i="1" a="1"/>
  <c r="A14" i="1" s="1"/>
  <c r="AH14" i="1" s="1"/>
  <c r="A27" i="1" a="1"/>
  <c r="A27" i="1" s="1"/>
  <c r="AH27" i="1" s="1"/>
  <c r="A91" i="1" a="1"/>
  <c r="A91" i="1" s="1"/>
  <c r="A179" i="1" a="1"/>
  <c r="A179" i="1" s="1"/>
  <c r="A198" i="1" a="1"/>
  <c r="A198" i="1" s="1"/>
  <c r="A227" i="1" a="1"/>
  <c r="A227" i="1" s="1"/>
  <c r="A254" i="1" a="1"/>
  <c r="A254" i="1" s="1"/>
  <c r="A286" i="1" a="1"/>
  <c r="A286" i="1" s="1"/>
  <c r="A312" i="1" a="1"/>
  <c r="A312" i="1" s="1"/>
  <c r="A358" i="1" a="1"/>
  <c r="A358" i="1" s="1"/>
  <c r="A371" i="1" a="1"/>
  <c r="A371" i="1" s="1"/>
  <c r="A499" i="1" a="1"/>
  <c r="A499" i="1" s="1"/>
  <c r="A560" i="1" a="1"/>
  <c r="A560" i="1" s="1"/>
  <c r="A614" i="1" a="1"/>
  <c r="A614" i="1" s="1"/>
  <c r="A670" i="1" a="1"/>
  <c r="A670" i="1" s="1"/>
  <c r="A675" i="1" a="1"/>
  <c r="A675" i="1" s="1"/>
  <c r="A3" i="1" a="1"/>
  <c r="A3" i="1" s="1"/>
  <c r="AH3" i="1" s="1"/>
  <c r="A22" i="1" a="1"/>
  <c r="A22" i="1" s="1"/>
  <c r="AH22" i="1" s="1"/>
  <c r="A59" i="1" a="1"/>
  <c r="A59" i="1" s="1"/>
  <c r="AH59" i="1" s="1"/>
  <c r="A80" i="1" a="1"/>
  <c r="A80" i="1" s="1"/>
  <c r="A798" i="1" a="1"/>
  <c r="A798" i="1" s="1"/>
  <c r="A835" i="1" a="1"/>
  <c r="A835" i="1" s="1"/>
  <c r="A883" i="1" a="1"/>
  <c r="A883" i="1" s="1"/>
  <c r="A1134" i="1" a="1"/>
  <c r="A1134" i="1" s="1"/>
  <c r="A1139" i="1" a="1"/>
  <c r="A1139" i="1" s="1"/>
  <c r="A1246" i="1" a="1"/>
  <c r="A1246" i="1" s="1"/>
  <c r="A1259" i="1" a="1"/>
  <c r="A1259" i="1" s="1"/>
  <c r="A1286" i="1" a="1"/>
  <c r="A1286" i="1" s="1"/>
  <c r="A1310" i="1" a="1"/>
  <c r="A1310" i="1" s="1"/>
  <c r="A1347" i="1" a="1"/>
  <c r="A1347" i="1" s="1"/>
  <c r="A1387" i="1" a="1"/>
  <c r="A1387" i="1" s="1"/>
  <c r="A1470" i="1" a="1"/>
  <c r="A1470" i="1" s="1"/>
  <c r="A1475" i="1" a="1"/>
  <c r="A1475" i="1" s="1"/>
  <c r="A1534" i="1" a="1"/>
  <c r="A1534" i="1" s="1"/>
  <c r="A1576" i="1" a="1"/>
  <c r="A1576" i="1" s="1"/>
  <c r="A635" i="1" a="1"/>
  <c r="A635" i="1" s="1"/>
  <c r="A720" i="1" a="1"/>
  <c r="A720" i="1" s="1"/>
  <c r="A750" i="1" a="1"/>
  <c r="A750" i="1" s="1"/>
  <c r="A824" i="1" a="1"/>
  <c r="A824" i="1" s="1"/>
  <c r="A950" i="1" a="1"/>
  <c r="A950" i="1" s="1"/>
  <c r="A955" i="1" a="1"/>
  <c r="A955" i="1" s="1"/>
  <c r="A1006" i="1" a="1"/>
  <c r="A1006" i="1" s="1"/>
  <c r="A1011" i="1" a="1"/>
  <c r="A1011" i="1" s="1"/>
  <c r="A1038" i="1" a="1"/>
  <c r="A1038" i="1" s="1"/>
  <c r="A1056" i="1" a="1"/>
  <c r="A1056" i="1" s="1"/>
  <c r="A1318" i="1" a="1"/>
  <c r="A1318" i="1" s="1"/>
  <c r="A1323" i="1" a="1"/>
  <c r="A1323" i="1" s="1"/>
  <c r="A1382" i="1" a="1"/>
  <c r="A1382" i="1" s="1"/>
  <c r="A1406" i="1" a="1"/>
  <c r="A1406" i="1" s="1"/>
  <c r="A1411" i="1" a="1"/>
  <c r="A1411" i="1" s="1"/>
  <c r="A1507" i="1" a="1"/>
  <c r="A1507" i="1" s="1"/>
  <c r="A30" i="1" a="1"/>
  <c r="A30" i="1" s="1"/>
  <c r="AH30" i="1" s="1"/>
  <c r="A144" i="1" a="1"/>
  <c r="A144" i="1" s="1"/>
  <c r="A166" i="1" a="1"/>
  <c r="A166" i="1" s="1"/>
  <c r="A299" i="1" a="1"/>
  <c r="A299" i="1" s="1"/>
  <c r="A318" i="1" a="1"/>
  <c r="A318" i="1" s="1"/>
  <c r="A347" i="1" a="1"/>
  <c r="A347" i="1" s="1"/>
  <c r="A390" i="1" a="1"/>
  <c r="A390" i="1" s="1"/>
  <c r="A419" i="1" a="1"/>
  <c r="A419" i="1" s="1"/>
  <c r="A83" i="1" a="1"/>
  <c r="A83" i="1" s="1"/>
  <c r="A94" i="1" a="1"/>
  <c r="A94" i="1" s="1"/>
  <c r="A139" i="1" a="1"/>
  <c r="A139" i="1" s="1"/>
  <c r="A235" i="1" a="1"/>
  <c r="A235" i="1" s="1"/>
  <c r="A294" i="1" a="1"/>
  <c r="A294" i="1" s="1"/>
  <c r="A342" i="1" a="1"/>
  <c r="A342" i="1" s="1"/>
  <c r="A504" i="1" a="1"/>
  <c r="A504" i="1" s="1"/>
  <c r="A595" i="1" a="1"/>
  <c r="A595" i="1" s="1"/>
  <c r="A78" i="1" a="1"/>
  <c r="A78" i="1" s="1"/>
  <c r="A134" i="1" a="1"/>
  <c r="A134" i="1" s="1"/>
  <c r="A259" i="1" a="1"/>
  <c r="A259" i="1" s="1"/>
  <c r="A307" i="1" a="1"/>
  <c r="A307" i="1" s="1"/>
  <c r="A467" i="1" a="1"/>
  <c r="A467" i="1" s="1"/>
  <c r="A528" i="1" a="1"/>
  <c r="A528" i="1" s="1"/>
  <c r="A590" i="1" a="1"/>
  <c r="A590" i="1" s="1"/>
  <c r="A704" i="1" a="1"/>
  <c r="A704" i="1" s="1"/>
  <c r="A771" i="1" a="1"/>
  <c r="A771" i="1" s="1"/>
  <c r="A67" i="1" a="1"/>
  <c r="A67" i="1" s="1"/>
  <c r="A96" i="1" a="1"/>
  <c r="A96" i="1" s="1"/>
  <c r="A147" i="1" a="1"/>
  <c r="A147" i="1" s="1"/>
  <c r="A203" i="1" a="1"/>
  <c r="A203" i="1" s="1"/>
  <c r="A230" i="1" a="1"/>
  <c r="A230" i="1" s="1"/>
  <c r="A302" i="1" a="1"/>
  <c r="A302" i="1" s="1"/>
  <c r="A456" i="1" a="1"/>
  <c r="A456" i="1" s="1"/>
  <c r="A766" i="1" a="1"/>
  <c r="A766" i="1" s="1"/>
  <c r="A62" i="1" a="1"/>
  <c r="A62" i="1" s="1"/>
  <c r="AH62" i="1" s="1"/>
  <c r="A315" i="1" a="1"/>
  <c r="A315" i="1" s="1"/>
  <c r="A328" i="1" a="1"/>
  <c r="A328" i="1" s="1"/>
  <c r="A475" i="1" a="1"/>
  <c r="A475" i="1" s="1"/>
  <c r="A523" i="1" a="1"/>
  <c r="A523" i="1" s="1"/>
  <c r="A699" i="1" a="1"/>
  <c r="A699" i="1" s="1"/>
  <c r="A51" i="1" a="1"/>
  <c r="A51" i="1" s="1"/>
  <c r="AH51" i="1" s="1"/>
  <c r="A126" i="1" a="1"/>
  <c r="A126" i="1" s="1"/>
  <c r="A187" i="1" a="1"/>
  <c r="A187" i="1" s="1"/>
  <c r="A256" i="1" a="1"/>
  <c r="A256" i="1" s="1"/>
  <c r="A262" i="1" a="1"/>
  <c r="A262" i="1" s="1"/>
  <c r="A267" i="1" a="1"/>
  <c r="A267" i="1" s="1"/>
  <c r="A310" i="1" a="1"/>
  <c r="A310" i="1" s="1"/>
  <c r="A323" i="1" a="1"/>
  <c r="A323" i="1" s="1"/>
  <c r="A339" i="1" a="1"/>
  <c r="A339" i="1" s="1"/>
  <c r="A387" i="1" a="1"/>
  <c r="A387" i="1" s="1"/>
  <c r="A470" i="1" a="1"/>
  <c r="A470" i="1" s="1"/>
  <c r="A518" i="1" a="1"/>
  <c r="A518" i="1" s="1"/>
  <c r="A555" i="1" a="1"/>
  <c r="A555" i="1" s="1"/>
  <c r="A694" i="1" a="1"/>
  <c r="A694" i="1" s="1"/>
  <c r="A46" i="1" a="1"/>
  <c r="A46" i="1" s="1"/>
  <c r="AH46" i="1" s="1"/>
  <c r="A70" i="1" a="1"/>
  <c r="A70" i="1" s="1"/>
  <c r="A75" i="1" a="1"/>
  <c r="A75" i="1" s="1"/>
  <c r="A115" i="1" a="1"/>
  <c r="A115" i="1" s="1"/>
  <c r="A131" i="1" a="1"/>
  <c r="A131" i="1" s="1"/>
  <c r="A182" i="1" a="1"/>
  <c r="A182" i="1" s="1"/>
  <c r="A232" i="1" a="1"/>
  <c r="A232" i="1" s="1"/>
  <c r="A291" i="1" a="1"/>
  <c r="A291" i="1" s="1"/>
  <c r="A382" i="1" a="1"/>
  <c r="A382" i="1" s="1"/>
  <c r="A400" i="1" a="1"/>
  <c r="A400" i="1" s="1"/>
  <c r="A435" i="1" a="1"/>
  <c r="A435" i="1" s="1"/>
  <c r="A550" i="1" a="1"/>
  <c r="A550" i="1" s="1"/>
  <c r="A616" i="1" a="1"/>
  <c r="A616" i="1" s="1"/>
  <c r="A683" i="1" a="1"/>
  <c r="A683" i="1" s="1"/>
  <c r="A8" i="1" a="1"/>
  <c r="A8" i="1" s="1"/>
  <c r="AH8" i="1" s="1"/>
  <c r="A35" i="1" a="1"/>
  <c r="A35" i="1" s="1"/>
  <c r="AH35" i="1" s="1"/>
  <c r="A110" i="1" a="1"/>
  <c r="A110" i="1" s="1"/>
  <c r="A171" i="1" a="1"/>
  <c r="A171" i="1" s="1"/>
  <c r="A200" i="1" a="1"/>
  <c r="A200" i="1" s="1"/>
  <c r="A206" i="1" a="1"/>
  <c r="A206" i="1" s="1"/>
  <c r="A211" i="1" a="1"/>
  <c r="A211" i="1" s="1"/>
  <c r="A352" i="1" a="1"/>
  <c r="A352" i="1" s="1"/>
  <c r="A395" i="1" a="1"/>
  <c r="A395" i="1" s="1"/>
  <c r="A430" i="1" a="1"/>
  <c r="A430" i="1" s="1"/>
  <c r="A496" i="1" a="1"/>
  <c r="A496" i="1" s="1"/>
  <c r="A678" i="1" a="1"/>
  <c r="A678" i="1" s="1"/>
  <c r="A792" i="1" a="1"/>
  <c r="A792" i="1" s="1"/>
  <c r="A998" i="1" a="1"/>
  <c r="A998" i="1" s="1"/>
  <c r="A1078" i="1" a="1"/>
  <c r="A1078" i="1" s="1"/>
  <c r="A1091" i="1" a="1"/>
  <c r="A1091" i="1" s="1"/>
  <c r="A1102" i="1" a="1"/>
  <c r="A1102" i="1" s="1"/>
  <c r="A1195" i="1" a="1"/>
  <c r="A1195" i="1" s="1"/>
  <c r="A1248" i="1" a="1"/>
  <c r="A1248" i="1" s="1"/>
  <c r="A1326" i="1" a="1"/>
  <c r="A1326" i="1" s="1"/>
  <c r="A1419" i="1" a="1"/>
  <c r="A1419" i="1" s="1"/>
  <c r="A1067" i="1" a="1"/>
  <c r="A1067" i="1" s="1"/>
  <c r="A1190" i="1" a="1"/>
  <c r="A1190" i="1" s="1"/>
  <c r="A1315" i="1" a="1"/>
  <c r="A1315" i="1" s="1"/>
  <c r="A1371" i="1" a="1"/>
  <c r="A1371" i="1" s="1"/>
  <c r="A1384" i="1" a="1"/>
  <c r="A1384" i="1" s="1"/>
  <c r="A1491" i="1" a="1"/>
  <c r="A1491" i="1" s="1"/>
  <c r="A1590" i="1" a="1"/>
  <c r="A1590" i="1" s="1"/>
  <c r="A542" i="1" a="1"/>
  <c r="A542" i="1" s="1"/>
  <c r="A718" i="1" a="1"/>
  <c r="A718" i="1" s="1"/>
  <c r="A894" i="1" a="1"/>
  <c r="A894" i="1" s="1"/>
  <c r="A1000" i="1" a="1"/>
  <c r="A1000" i="1" s="1"/>
  <c r="A1030" i="1" a="1"/>
  <c r="A1030" i="1" s="1"/>
  <c r="A1035" i="1" a="1"/>
  <c r="A1035" i="1" s="1"/>
  <c r="A1115" i="1" a="1"/>
  <c r="A1115" i="1" s="1"/>
  <c r="A1120" i="1" a="1"/>
  <c r="A1120" i="1" s="1"/>
  <c r="A1155" i="1" a="1"/>
  <c r="A1155" i="1" s="1"/>
  <c r="A1166" i="1" a="1"/>
  <c r="A1166" i="1" s="1"/>
  <c r="A1203" i="1" a="1"/>
  <c r="A1203" i="1" s="1"/>
  <c r="A1243" i="1" a="1"/>
  <c r="A1243" i="1" s="1"/>
  <c r="A1366" i="1" a="1"/>
  <c r="A1366" i="1" s="1"/>
  <c r="A1414" i="1" a="1"/>
  <c r="A1414" i="1" s="1"/>
  <c r="A1579" i="1" a="1"/>
  <c r="A1579" i="1" s="1"/>
  <c r="A547" i="1" a="1"/>
  <c r="A547" i="1" s="1"/>
  <c r="A558" i="1" a="1"/>
  <c r="A558" i="1" s="1"/>
  <c r="A563" i="1" a="1"/>
  <c r="A563" i="1" s="1"/>
  <c r="A646" i="1" a="1"/>
  <c r="A646" i="1" s="1"/>
  <c r="A651" i="1" a="1"/>
  <c r="A651" i="1" s="1"/>
  <c r="A656" i="1" a="1"/>
  <c r="A656" i="1" s="1"/>
  <c r="A723" i="1" a="1"/>
  <c r="A723" i="1" s="1"/>
  <c r="A760" i="1" a="1"/>
  <c r="A760" i="1" s="1"/>
  <c r="A806" i="1" a="1"/>
  <c r="A806" i="1" s="1"/>
  <c r="A811" i="1" a="1"/>
  <c r="A811" i="1" s="1"/>
  <c r="A822" i="1" a="1"/>
  <c r="A822" i="1" s="1"/>
  <c r="A827" i="1" a="1"/>
  <c r="A827" i="1" s="1"/>
  <c r="A899" i="1" a="1"/>
  <c r="A899" i="1" s="1"/>
  <c r="A1019" i="1" a="1"/>
  <c r="A1019" i="1" s="1"/>
  <c r="A1062" i="1" a="1"/>
  <c r="A1062" i="1" s="1"/>
  <c r="A1094" i="1" a="1"/>
  <c r="A1094" i="1" s="1"/>
  <c r="A1099" i="1" a="1"/>
  <c r="A1099" i="1" s="1"/>
  <c r="A1110" i="1" a="1"/>
  <c r="A1110" i="1" s="1"/>
  <c r="A1126" i="1" a="1"/>
  <c r="A1126" i="1" s="1"/>
  <c r="A1150" i="1" a="1"/>
  <c r="A1150" i="1" s="1"/>
  <c r="A1192" i="1" a="1"/>
  <c r="A1192" i="1" s="1"/>
  <c r="A1198" i="1" a="1"/>
  <c r="A1198" i="1" s="1"/>
  <c r="A1270" i="1" a="1"/>
  <c r="A1270" i="1" s="1"/>
  <c r="A1486" i="1" a="1"/>
  <c r="A1486" i="1" s="1"/>
  <c r="A926" i="1" a="1"/>
  <c r="A926" i="1" s="1"/>
  <c r="A1238" i="1" a="1"/>
  <c r="A1238" i="1" s="1"/>
  <c r="A1574" i="1" a="1"/>
  <c r="A1574" i="1" s="1"/>
  <c r="A270" i="1" a="1"/>
  <c r="A270" i="1" s="1"/>
  <c r="A446" i="1" a="1"/>
  <c r="A446" i="1" s="1"/>
  <c r="A606" i="1" a="1"/>
  <c r="A606" i="1" s="1"/>
  <c r="A782" i="1" a="1"/>
  <c r="A782" i="1" s="1"/>
  <c r="A854" i="1" a="1"/>
  <c r="A854" i="1" s="1"/>
  <c r="A859" i="1" a="1"/>
  <c r="A859" i="1" s="1"/>
  <c r="A864" i="1" a="1"/>
  <c r="A864" i="1" s="1"/>
  <c r="A931" i="1" a="1"/>
  <c r="A931" i="1" s="1"/>
  <c r="A942" i="1" a="1"/>
  <c r="A942" i="1" s="1"/>
  <c r="A947" i="1" a="1"/>
  <c r="A947" i="1" s="1"/>
  <c r="A958" i="1" a="1"/>
  <c r="A958" i="1" s="1"/>
  <c r="A974" i="1" a="1"/>
  <c r="A974" i="1" s="1"/>
  <c r="A979" i="1" a="1"/>
  <c r="A979" i="1" s="1"/>
  <c r="A990" i="1" a="1"/>
  <c r="A990" i="1" s="1"/>
  <c r="A1014" i="1" a="1"/>
  <c r="A1014" i="1" s="1"/>
  <c r="A1064" i="1" a="1"/>
  <c r="A1064" i="1" s="1"/>
  <c r="A1182" i="1" a="1"/>
  <c r="A1182" i="1" s="1"/>
  <c r="A1187" i="1" a="1"/>
  <c r="A1187" i="1" s="1"/>
  <c r="A1211" i="1" a="1"/>
  <c r="A1211" i="1" s="1"/>
  <c r="A1283" i="1" a="1"/>
  <c r="A1283" i="1" s="1"/>
  <c r="A1312" i="1" a="1"/>
  <c r="A1312" i="1" s="1"/>
  <c r="A1512" i="1" a="1"/>
  <c r="A1512" i="1" s="1"/>
  <c r="A1003" i="1" a="1"/>
  <c r="A1003" i="1" s="1"/>
  <c r="A1083" i="1" a="1"/>
  <c r="A1083" i="1" s="1"/>
  <c r="A1128" i="1" a="1"/>
  <c r="A1128" i="1" s="1"/>
  <c r="A1206" i="1" a="1"/>
  <c r="A1206" i="1" s="1"/>
  <c r="A1278" i="1" a="1"/>
  <c r="A1278" i="1" s="1"/>
  <c r="A1331" i="1" a="1"/>
  <c r="A1331" i="1" s="1"/>
  <c r="A478" i="1" a="1"/>
  <c r="A478" i="1" s="1"/>
  <c r="A566" i="1" a="1"/>
  <c r="A566" i="1" s="1"/>
  <c r="A571" i="1" a="1"/>
  <c r="A571" i="1" s="1"/>
  <c r="A643" i="1" a="1"/>
  <c r="A643" i="1" s="1"/>
  <c r="A654" i="1" a="1"/>
  <c r="A654" i="1" s="1"/>
  <c r="A726" i="1" a="1"/>
  <c r="A726" i="1" s="1"/>
  <c r="A731" i="1" a="1"/>
  <c r="A731" i="1" s="1"/>
  <c r="A803" i="1" a="1"/>
  <c r="A803" i="1" s="1"/>
  <c r="A814" i="1" a="1"/>
  <c r="A814" i="1" s="1"/>
  <c r="A819" i="1" a="1"/>
  <c r="A819" i="1" s="1"/>
  <c r="A840" i="1" a="1"/>
  <c r="A840" i="1" s="1"/>
  <c r="A902" i="1" a="1"/>
  <c r="A902" i="1" s="1"/>
  <c r="A907" i="1" a="1"/>
  <c r="A907" i="1" s="1"/>
  <c r="A912" i="1" a="1"/>
  <c r="A912" i="1" s="1"/>
  <c r="A1107" i="1" a="1"/>
  <c r="A1107" i="1" s="1"/>
  <c r="A1147" i="1" a="1"/>
  <c r="A1147" i="1" s="1"/>
  <c r="A1219" i="1" a="1"/>
  <c r="A1219" i="1" s="1"/>
  <c r="A1254" i="1" a="1"/>
  <c r="A1254" i="1" s="1"/>
  <c r="A1291" i="1" a="1"/>
  <c r="A1291" i="1" s="1"/>
  <c r="A1363" i="1" a="1"/>
  <c r="A1363" i="1" s="1"/>
  <c r="A1376" i="1" a="1"/>
  <c r="A1376" i="1" s="1"/>
  <c r="A1595" i="1" a="1"/>
  <c r="A1595" i="1" s="1"/>
  <c r="A1342" i="1" a="1"/>
  <c r="A1342" i="1" s="1"/>
  <c r="A1502" i="1" a="1"/>
  <c r="A1502" i="1" s="1"/>
  <c r="A1374" i="1" a="1"/>
  <c r="A1374" i="1" s="1"/>
  <c r="A1446" i="1" a="1"/>
  <c r="A1446" i="1" s="1"/>
  <c r="A1451" i="1" a="1"/>
  <c r="A1451" i="1" s="1"/>
  <c r="A1462" i="1" a="1"/>
  <c r="A1462" i="1" s="1"/>
  <c r="A1467" i="1" a="1"/>
  <c r="A1467" i="1" s="1"/>
  <c r="A1539" i="1" a="1"/>
  <c r="A1539" i="1" s="1"/>
  <c r="A1174" i="1" a="1"/>
  <c r="A1174" i="1" s="1"/>
  <c r="A1179" i="1" a="1"/>
  <c r="A1179" i="1" s="1"/>
  <c r="A1184" i="1" a="1"/>
  <c r="A1184" i="1" s="1"/>
  <c r="A1251" i="1" a="1"/>
  <c r="A1251" i="1" s="1"/>
  <c r="A1262" i="1" a="1"/>
  <c r="A1262" i="1" s="1"/>
  <c r="A1267" i="1" a="1"/>
  <c r="A1267" i="1" s="1"/>
  <c r="A1350" i="1" a="1"/>
  <c r="A1350" i="1" s="1"/>
  <c r="A1355" i="1" a="1"/>
  <c r="A1355" i="1" s="1"/>
  <c r="A1427" i="1" a="1"/>
  <c r="A1427" i="1" s="1"/>
  <c r="A1438" i="1" a="1"/>
  <c r="A1438" i="1" s="1"/>
  <c r="A1448" i="1" a="1"/>
  <c r="A1448" i="1" s="1"/>
  <c r="A1510" i="1" a="1"/>
  <c r="A1510" i="1" s="1"/>
  <c r="A1515" i="1" a="1"/>
  <c r="A1515" i="1" s="1"/>
  <c r="A1526" i="1" a="1"/>
  <c r="A1526" i="1" s="1"/>
  <c r="A1531" i="1" a="1"/>
  <c r="A1531" i="1" s="1"/>
  <c r="A1443" i="1" a="1"/>
  <c r="A1443" i="1" s="1"/>
  <c r="A1454" i="1" a="1"/>
  <c r="A1454" i="1" s="1"/>
  <c r="A1459" i="1" a="1"/>
  <c r="A1459" i="1" s="1"/>
  <c r="A1542" i="1" a="1"/>
  <c r="A1542" i="1" s="1"/>
  <c r="A1547" i="1" a="1"/>
  <c r="A1547" i="1" s="1"/>
  <c r="A12" i="1" a="1"/>
  <c r="A12" i="1" s="1"/>
  <c r="AH12" i="1" s="1"/>
  <c r="A20" i="1" a="1"/>
  <c r="A20" i="1" s="1"/>
  <c r="AH20" i="1" s="1"/>
  <c r="A36" i="1" a="1"/>
  <c r="A36" i="1" s="1"/>
  <c r="AH36" i="1" s="1"/>
  <c r="A44" i="1" a="1"/>
  <c r="A44" i="1" s="1"/>
  <c r="AH44" i="1" s="1"/>
  <c r="A52" i="1" a="1"/>
  <c r="A52" i="1" s="1"/>
  <c r="AH52" i="1" s="1"/>
  <c r="A68" i="1" a="1"/>
  <c r="A68" i="1" s="1"/>
  <c r="A84" i="1" a="1"/>
  <c r="A84" i="1" s="1"/>
  <c r="A100" i="1" a="1"/>
  <c r="A100" i="1" s="1"/>
  <c r="A116" i="1" a="1"/>
  <c r="A116" i="1" s="1"/>
  <c r="A132" i="1" a="1"/>
  <c r="A132" i="1" s="1"/>
  <c r="A148" i="1" a="1"/>
  <c r="A148" i="1" s="1"/>
  <c r="A164" i="1" a="1"/>
  <c r="A164" i="1" s="1"/>
  <c r="A180" i="1" a="1"/>
  <c r="A180" i="1" s="1"/>
  <c r="A196" i="1" a="1"/>
  <c r="A196" i="1" s="1"/>
  <c r="A212" i="1" a="1"/>
  <c r="A212" i="1" s="1"/>
  <c r="A228" i="1" a="1"/>
  <c r="A228" i="1" s="1"/>
  <c r="A244" i="1" a="1"/>
  <c r="A244" i="1" s="1"/>
  <c r="A252" i="1" a="1"/>
  <c r="A252" i="1" s="1"/>
  <c r="A260" i="1" a="1"/>
  <c r="A260" i="1" s="1"/>
  <c r="A276" i="1" a="1"/>
  <c r="A276" i="1" s="1"/>
  <c r="A292" i="1" a="1"/>
  <c r="A292" i="1" s="1"/>
  <c r="A308" i="1" a="1"/>
  <c r="A308" i="1" s="1"/>
  <c r="A324" i="1" a="1"/>
  <c r="A324" i="1" s="1"/>
  <c r="A332" i="1" a="1"/>
  <c r="A332" i="1" s="1"/>
  <c r="A340" i="1" a="1"/>
  <c r="A340" i="1" s="1"/>
  <c r="A356" i="1" a="1"/>
  <c r="A356" i="1" s="1"/>
  <c r="A372" i="1" a="1"/>
  <c r="A372" i="1" s="1"/>
  <c r="A380" i="1" a="1"/>
  <c r="A380" i="1" s="1"/>
  <c r="A388" i="1" a="1"/>
  <c r="A388" i="1" s="1"/>
  <c r="A404" i="1" a="1"/>
  <c r="A404" i="1" s="1"/>
  <c r="A420" i="1" a="1"/>
  <c r="A420" i="1" s="1"/>
  <c r="A428" i="1" a="1"/>
  <c r="A428" i="1" s="1"/>
  <c r="A436" i="1" a="1"/>
  <c r="A436" i="1" s="1"/>
  <c r="A452" i="1" a="1"/>
  <c r="A452" i="1" s="1"/>
  <c r="A468" i="1" a="1"/>
  <c r="A468" i="1" s="1"/>
  <c r="A476" i="1" a="1"/>
  <c r="A476" i="1" s="1"/>
  <c r="A484" i="1" a="1"/>
  <c r="A484" i="1" s="1"/>
  <c r="A500" i="1" a="1"/>
  <c r="A500" i="1" s="1"/>
  <c r="A516" i="1" a="1"/>
  <c r="A516" i="1" s="1"/>
  <c r="A524" i="1" a="1"/>
  <c r="A524" i="1" s="1"/>
  <c r="A532" i="1" a="1"/>
  <c r="A532" i="1" s="1"/>
  <c r="A548" i="1" a="1"/>
  <c r="A548" i="1" s="1"/>
  <c r="A564" i="1" a="1"/>
  <c r="A564" i="1" s="1"/>
  <c r="A572" i="1" a="1"/>
  <c r="A572" i="1" s="1"/>
  <c r="A580" i="1" a="1"/>
  <c r="A580" i="1" s="1"/>
  <c r="A596" i="1" a="1"/>
  <c r="A596" i="1" s="1"/>
  <c r="A612" i="1" a="1"/>
  <c r="A612" i="1" s="1"/>
  <c r="A628" i="1" a="1"/>
  <c r="A628" i="1" s="1"/>
  <c r="A636" i="1" a="1"/>
  <c r="A636" i="1" s="1"/>
  <c r="A644" i="1" a="1"/>
  <c r="A644" i="1" s="1"/>
  <c r="A660" i="1" a="1"/>
  <c r="A660" i="1" s="1"/>
  <c r="A668" i="1" a="1"/>
  <c r="A668" i="1" s="1"/>
  <c r="A676" i="1" a="1"/>
  <c r="A676" i="1" s="1"/>
  <c r="A684" i="1" a="1"/>
  <c r="A684" i="1" s="1"/>
  <c r="A692" i="1" a="1"/>
  <c r="A692" i="1" s="1"/>
  <c r="A708" i="1" a="1"/>
  <c r="A708" i="1" s="1"/>
  <c r="A724" i="1" a="1"/>
  <c r="A724" i="1" s="1"/>
  <c r="A732" i="1" a="1"/>
  <c r="A732" i="1" s="1"/>
  <c r="A740" i="1" a="1"/>
  <c r="A740" i="1" s="1"/>
  <c r="A756" i="1" a="1"/>
  <c r="A756" i="1" s="1"/>
  <c r="A772" i="1" a="1"/>
  <c r="A772" i="1" s="1"/>
  <c r="A788" i="1" a="1"/>
  <c r="A788" i="1" s="1"/>
  <c r="A804" i="1" a="1"/>
  <c r="A804" i="1" s="1"/>
  <c r="A820" i="1" a="1"/>
  <c r="A820" i="1" s="1"/>
  <c r="A836" i="1" a="1"/>
  <c r="A836" i="1" s="1"/>
  <c r="A852" i="1" a="1"/>
  <c r="A852" i="1" s="1"/>
  <c r="A868" i="1" a="1"/>
  <c r="A868" i="1" s="1"/>
  <c r="A876" i="1" a="1"/>
  <c r="A876" i="1" s="1"/>
  <c r="A884" i="1" a="1"/>
  <c r="A884" i="1" s="1"/>
  <c r="A900" i="1" a="1"/>
  <c r="A900" i="1" s="1"/>
  <c r="A916" i="1" a="1"/>
  <c r="A916" i="1" s="1"/>
  <c r="A932" i="1" a="1"/>
  <c r="A932" i="1" s="1"/>
  <c r="A948" i="1" a="1"/>
  <c r="A948" i="1" s="1"/>
  <c r="A964" i="1" a="1"/>
  <c r="A964" i="1" s="1"/>
  <c r="A980" i="1" a="1"/>
  <c r="A980" i="1" s="1"/>
  <c r="A996" i="1" a="1"/>
  <c r="A996" i="1" s="1"/>
  <c r="A1012" i="1" a="1"/>
  <c r="A1012" i="1" s="1"/>
  <c r="A1028" i="1" a="1"/>
  <c r="A1028" i="1" s="1"/>
  <c r="A1036" i="1" a="1"/>
  <c r="A1036" i="1" s="1"/>
  <c r="A1044" i="1" a="1"/>
  <c r="A1044" i="1" s="1"/>
  <c r="A1060" i="1" a="1"/>
  <c r="A1060" i="1" s="1"/>
  <c r="A1076" i="1" a="1"/>
  <c r="A1076" i="1" s="1"/>
  <c r="A1092" i="1" a="1"/>
  <c r="A1092" i="1" s="1"/>
  <c r="A1100" i="1" a="1"/>
  <c r="A1100" i="1" s="1"/>
  <c r="A1108" i="1" a="1"/>
  <c r="A1108" i="1" s="1"/>
  <c r="A1124" i="1" a="1"/>
  <c r="A1124" i="1" s="1"/>
  <c r="A1164" i="1" a="1"/>
  <c r="A1164" i="1" s="1"/>
  <c r="A1172" i="1" a="1"/>
  <c r="A1172" i="1" s="1"/>
  <c r="A1196" i="1" a="1"/>
  <c r="A1196" i="1" s="1"/>
  <c r="A1212" i="1" a="1"/>
  <c r="A1212" i="1" s="1"/>
  <c r="A1228" i="1" a="1"/>
  <c r="A1228" i="1" s="1"/>
  <c r="A1244" i="1" a="1"/>
  <c r="A1244" i="1" s="1"/>
  <c r="A1260" i="1" a="1"/>
  <c r="A1260" i="1" s="1"/>
  <c r="A1276" i="1" a="1"/>
  <c r="A1276" i="1" s="1"/>
  <c r="A1292" i="1" a="1"/>
  <c r="A1292" i="1" s="1"/>
  <c r="A1308" i="1" a="1"/>
  <c r="A1308" i="1" s="1"/>
  <c r="A1324" i="1" a="1"/>
  <c r="A1324" i="1" s="1"/>
  <c r="A1340" i="1" a="1"/>
  <c r="A1340" i="1" s="1"/>
  <c r="A1356" i="1" a="1"/>
  <c r="A1356" i="1" s="1"/>
  <c r="A1372" i="1" a="1"/>
  <c r="A1372" i="1" s="1"/>
  <c r="A1388" i="1" a="1"/>
  <c r="A1388" i="1" s="1"/>
  <c r="A1404" i="1" a="1"/>
  <c r="A1404" i="1" s="1"/>
  <c r="A1420" i="1" a="1"/>
  <c r="A1420" i="1" s="1"/>
  <c r="A1436" i="1" a="1"/>
  <c r="A1436" i="1" s="1"/>
  <c r="A1452" i="1" a="1"/>
  <c r="A1452" i="1" s="1"/>
  <c r="A1468" i="1" a="1"/>
  <c r="A1468" i="1" s="1"/>
  <c r="A1484" i="1" a="1"/>
  <c r="A1484" i="1" s="1"/>
  <c r="A1508" i="1" a="1"/>
  <c r="A1508" i="1" s="1"/>
  <c r="A1524" i="1" a="1"/>
  <c r="A1524" i="1" s="1"/>
  <c r="A1540" i="1" a="1"/>
  <c r="A1540" i="1" s="1"/>
  <c r="A1548" i="1" a="1"/>
  <c r="A1548" i="1" s="1"/>
  <c r="A1556" i="1" a="1"/>
  <c r="A1556" i="1" s="1"/>
  <c r="A1572" i="1" a="1"/>
  <c r="A1572" i="1" s="1"/>
  <c r="A1580" i="1" a="1"/>
  <c r="A1580" i="1" s="1"/>
  <c r="A1596" i="1" a="1"/>
  <c r="A1596" i="1" s="1"/>
  <c r="D2" i="1" a="1"/>
  <c r="D2" i="1" s="1"/>
  <c r="A58" i="1" a="1"/>
  <c r="A58" i="1" s="1"/>
  <c r="AH58" i="1" s="1"/>
  <c r="A66" i="1" a="1"/>
  <c r="A66" i="1" s="1"/>
  <c r="A138" i="1" a="1"/>
  <c r="A138" i="1" s="1"/>
  <c r="A234" i="1" a="1"/>
  <c r="A234" i="1" s="1"/>
  <c r="A250" i="1" a="1"/>
  <c r="A250" i="1" s="1"/>
  <c r="A290" i="1" a="1"/>
  <c r="A290" i="1" s="1"/>
  <c r="A378" i="1" a="1"/>
  <c r="A378" i="1" s="1"/>
  <c r="A426" i="1" a="1"/>
  <c r="A426" i="1" s="1"/>
  <c r="A530" i="1" a="1"/>
  <c r="A530" i="1" s="1"/>
  <c r="A650" i="1" a="1"/>
  <c r="A650" i="1" s="1"/>
  <c r="A786" i="1" a="1"/>
  <c r="A786" i="1" s="1"/>
  <c r="A794" i="1" a="1"/>
  <c r="A794" i="1" s="1"/>
  <c r="A1098" i="1" a="1"/>
  <c r="A1098" i="1" s="1"/>
  <c r="A1162" i="1" a="1"/>
  <c r="A1162" i="1" s="1"/>
  <c r="A1226" i="1" a="1"/>
  <c r="A1226" i="1" s="1"/>
  <c r="A1290" i="1" a="1"/>
  <c r="A1290" i="1" s="1"/>
  <c r="X2" i="1"/>
  <c r="Y2" i="1"/>
  <c r="E2" i="1"/>
  <c r="BA6" i="5" l="1"/>
  <c r="BB6" i="5"/>
  <c r="F22" i="11"/>
  <c r="F21" i="11" s="1"/>
  <c r="E21" i="11"/>
  <c r="A14" i="11"/>
  <c r="E14" i="11" s="1"/>
  <c r="BF6" i="5" l="1"/>
  <c r="E29" i="11"/>
  <c r="F27" i="11"/>
  <c r="F29" i="11"/>
  <c r="E27" i="11"/>
  <c r="G22" i="11"/>
  <c r="E39" i="11"/>
  <c r="F39" i="11"/>
  <c r="H22" i="11" l="1"/>
  <c r="H21" i="11" s="1"/>
  <c r="G21" i="11"/>
  <c r="G39" i="11" s="1"/>
  <c r="H27" i="11" l="1"/>
  <c r="H29" i="11"/>
  <c r="G27" i="11"/>
  <c r="G29" i="11"/>
  <c r="H39" i="11"/>
  <c r="C45" i="11" l="1"/>
  <c r="C47" i="11" s="1"/>
  <c r="D45" i="11"/>
  <c r="D47" i="11" s="1"/>
  <c r="E45" i="11"/>
  <c r="E47" i="11" s="1"/>
  <c r="F45" i="11"/>
  <c r="A15" i="11" l="1"/>
  <c r="E15" i="11" s="1"/>
  <c r="B16" i="11" l="1"/>
  <c r="B17" i="11" l="1"/>
  <c r="A16" i="11"/>
  <c r="E16" i="11" s="1"/>
  <c r="B18" i="11" l="1"/>
  <c r="A18" i="11" s="1"/>
  <c r="E18" i="11" s="1"/>
  <c r="A17" i="11"/>
  <c r="G16" i="11"/>
  <c r="F16" i="11"/>
  <c r="D16" i="11"/>
  <c r="F15" i="11"/>
  <c r="D15" i="11"/>
  <c r="G15" i="11"/>
  <c r="A12" i="5"/>
  <c r="A11" i="5"/>
  <c r="A10" i="5"/>
  <c r="A9" i="5"/>
  <c r="A8" i="5"/>
  <c r="A7" i="5"/>
  <c r="A6" i="5"/>
  <c r="A5" i="5"/>
  <c r="D3" i="5"/>
  <c r="J2" i="5"/>
  <c r="J3" i="5" s="1"/>
  <c r="J4" i="5" s="1"/>
  <c r="J5" i="5" s="1"/>
  <c r="J6" i="5" s="1"/>
  <c r="J7" i="5" s="1"/>
  <c r="J8" i="5" s="1"/>
  <c r="J9" i="5" s="1"/>
  <c r="J10" i="5" s="1"/>
  <c r="J11" i="5" s="1"/>
  <c r="J12" i="5" s="1"/>
  <c r="J13" i="5" s="1"/>
  <c r="J14" i="5" s="1"/>
  <c r="J15" i="5" s="1"/>
  <c r="J16" i="5" s="1"/>
  <c r="J17" i="5" s="1"/>
  <c r="J18" i="5" s="1"/>
  <c r="J19" i="5" s="1"/>
  <c r="J20" i="5" s="1"/>
  <c r="J21" i="5" s="1"/>
  <c r="J22" i="5" s="1"/>
  <c r="J23" i="5" s="1"/>
  <c r="J24" i="5" s="1"/>
  <c r="I2" i="5"/>
  <c r="I3" i="5" s="1"/>
  <c r="I4" i="5" s="1"/>
  <c r="I5" i="5" s="1"/>
  <c r="I6" i="5" s="1"/>
  <c r="I7" i="5" s="1"/>
  <c r="I8" i="5" s="1"/>
  <c r="I9" i="5" s="1"/>
  <c r="I10" i="5" s="1"/>
  <c r="I11" i="5" s="1"/>
  <c r="I12" i="5" s="1"/>
  <c r="I13" i="5" s="1"/>
  <c r="I14" i="5" s="1"/>
  <c r="I15" i="5" s="1"/>
  <c r="I16" i="5" s="1"/>
  <c r="I17" i="5" s="1"/>
  <c r="I18" i="5" s="1"/>
  <c r="I19" i="5" s="1"/>
  <c r="I20" i="5" s="1"/>
  <c r="I21" i="5" s="1"/>
  <c r="I22" i="5" s="1"/>
  <c r="I23" i="5" s="1"/>
  <c r="I24" i="5" s="1"/>
  <c r="F17" i="11" l="1"/>
  <c r="E17" i="11"/>
  <c r="D17" i="11"/>
  <c r="G17" i="11"/>
  <c r="F18" i="11"/>
  <c r="D18" i="11"/>
  <c r="G18" i="11"/>
  <c r="E3" i="5"/>
  <c r="F3" i="5" s="1"/>
  <c r="G11" i="5" l="1"/>
  <c r="G12" i="5" l="1"/>
  <c r="G6" i="5"/>
  <c r="G9" i="5"/>
  <c r="G10" i="5" l="1"/>
  <c r="G8" i="5"/>
  <c r="G7" i="5" l="1"/>
  <c r="G5" i="5"/>
  <c r="E3" i="1" l="1"/>
  <c r="C2" i="4"/>
  <c r="C4" i="4" s="1"/>
  <c r="C3" i="4" l="1"/>
  <c r="F14" i="11" l="1"/>
  <c r="Y3" i="1"/>
  <c r="G14" i="11"/>
  <c r="X3" i="1"/>
  <c r="D14" i="11" l="1"/>
  <c r="C54" i="11"/>
  <c r="C49" i="11"/>
  <c r="E52" i="11"/>
  <c r="F50" i="11"/>
  <c r="F53" i="11"/>
  <c r="D49" i="11"/>
  <c r="C52" i="11"/>
  <c r="E53" i="11"/>
  <c r="F54" i="11"/>
  <c r="F51" i="11"/>
  <c r="D50" i="11"/>
  <c r="E48" i="11"/>
  <c r="D54" i="11"/>
  <c r="C50" i="11"/>
  <c r="F52" i="11"/>
  <c r="D51" i="11"/>
  <c r="E54" i="11"/>
  <c r="E49" i="11"/>
  <c r="C53" i="11"/>
  <c r="C48" i="11"/>
  <c r="D52" i="11"/>
  <c r="E50" i="11"/>
  <c r="F48" i="11"/>
  <c r="C51" i="11"/>
  <c r="D53" i="11"/>
  <c r="E51" i="11"/>
  <c r="F49" i="11"/>
  <c r="D48" i="11"/>
  <c r="H52" i="11" l="1"/>
  <c r="H53" i="11"/>
  <c r="H51" i="11"/>
  <c r="H48" i="11"/>
  <c r="I51" i="11"/>
  <c r="G51" i="11"/>
  <c r="I53" i="11"/>
  <c r="J48" i="11"/>
  <c r="J52" i="11"/>
  <c r="G52" i="11"/>
  <c r="I50" i="11"/>
  <c r="G50" i="11"/>
  <c r="H49" i="11"/>
  <c r="J53" i="11"/>
  <c r="G48" i="11"/>
  <c r="I48" i="11"/>
  <c r="J50" i="11"/>
  <c r="J49" i="11"/>
  <c r="G53" i="11"/>
  <c r="H50" i="11"/>
  <c r="I52" i="11"/>
  <c r="I49" i="11"/>
  <c r="J51" i="11"/>
  <c r="G49" i="11"/>
  <c r="I39" i="11"/>
  <c r="D19" i="11"/>
  <c r="F19" i="11"/>
  <c r="G19" i="11"/>
  <c r="E19" i="11"/>
  <c r="I27" i="11"/>
  <c r="I29" i="11"/>
  <c r="H54" i="11" l="1"/>
  <c r="I54" i="11"/>
  <c r="J54" i="11"/>
  <c r="G54" i="11"/>
  <c r="F47" i="11" l="1"/>
  <c r="J47" i="11" s="1"/>
  <c r="J45" i="11" s="1"/>
  <c r="I47" i="11" l="1"/>
  <c r="I45" i="11" s="1"/>
  <c r="H47" i="11" l="1"/>
  <c r="H45" i="11" s="1"/>
  <c r="G47" i="11" l="1"/>
  <c r="G45" i="11" s="1"/>
  <c r="H14" i="11" l="1"/>
  <c r="E23" i="11"/>
  <c r="G23" i="11"/>
  <c r="G31" i="11" s="1"/>
  <c r="H17" i="11"/>
  <c r="H18" i="11"/>
  <c r="F35" i="11"/>
  <c r="G35" i="11"/>
  <c r="E35" i="11"/>
  <c r="H35" i="11"/>
  <c r="F23" i="11"/>
  <c r="F31" i="11" s="1"/>
  <c r="H16" i="11"/>
  <c r="H23" i="11"/>
  <c r="H31" i="11" s="1"/>
  <c r="H15" i="11"/>
  <c r="H19" i="11" l="1"/>
  <c r="E31" i="11"/>
  <c r="I31" i="11" s="1"/>
  <c r="I23" i="11"/>
  <c r="I35" i="11"/>
  <c r="BC6" i="5" l="1"/>
  <c r="AW6" i="5"/>
  <c r="AY6" i="5"/>
  <c r="BD6" i="5"/>
  <c r="AX6" i="5"/>
  <c r="AZ6" i="5"/>
  <c r="I15" i="11" l="1"/>
  <c r="I14" i="11"/>
  <c r="I17" i="11"/>
  <c r="I16" i="11"/>
  <c r="I18" i="11"/>
  <c r="BH6" i="5"/>
  <c r="C14" i="11"/>
  <c r="E25" i="11"/>
  <c r="C15" i="11"/>
  <c r="G25" i="11"/>
  <c r="G33" i="11" s="1"/>
  <c r="C17" i="11"/>
  <c r="C16" i="11"/>
  <c r="F25" i="11"/>
  <c r="F33" i="11" s="1"/>
  <c r="H25" i="11"/>
  <c r="H33" i="11" s="1"/>
  <c r="C18" i="11"/>
  <c r="BG6" i="5"/>
  <c r="F37" i="11"/>
  <c r="E37" i="11"/>
  <c r="G37" i="11"/>
  <c r="H37" i="11"/>
  <c r="BE6" i="5"/>
  <c r="I19" i="11" l="1"/>
  <c r="C19" i="11"/>
  <c r="I37" i="11"/>
  <c r="E33" i="11"/>
  <c r="I33" i="11" s="1"/>
  <c r="I25"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5230C9-2013-41CA-A64E-AE0EE96D3AE4}" keepAlive="1" name="Query - UtilizationRaw" description="Connection to the 'UtilizationRaw' query in the workbook." type="5" refreshedVersion="8" minRefreshableVersion="3" background="1" saveData="1">
    <dbPr connection="Provider=Microsoft.Mashup.OleDb.1;Data Source=$Workbook$;Location=UtilizationRaw;Extended Properties=&quot;&quot;" command="SELECT * FROM [UtilizationRaw]"/>
  </connection>
  <connection id="2" xr16:uid="{49866E31-FD06-4864-8463-A29867ABA53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2633F6D-797A-4A9E-8737-2E6826D70932}" name="WorksheetConnection_Daily Operations Efficiency Report .xlsx!RAW" type="102" refreshedVersion="8" minRefreshableVersion="5" saveData="1">
    <extLst>
      <ext xmlns:x15="http://schemas.microsoft.com/office/spreadsheetml/2010/11/main" uri="{DE250136-89BD-433C-8126-D09CA5730AF9}">
        <x15:connection id="RAW">
          <x15:rangePr sourceName="_xlcn.WorksheetConnection_DailyOperationsEfficiencyReport.xlsxRAW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<sst xmlns="http://schemas.openxmlformats.org/spreadsheetml/2006/main" count="2956" uniqueCount="1020">
  <si>
    <t>KPI</t>
  </si>
  <si>
    <t>Definitions</t>
  </si>
  <si>
    <t>Formula / Calculation</t>
  </si>
  <si>
    <t>Key Characteristics</t>
  </si>
  <si>
    <t>Focused Key Performance Indicators</t>
  </si>
  <si>
    <t>Utilization</t>
  </si>
  <si>
    <t>Proportion of time an agent is engaged with a customer interaction</t>
  </si>
  <si>
    <t>Focuses on productive time vs. billable hours; excludes non-interaction statuses.</t>
  </si>
  <si>
    <t>Occupancy</t>
  </si>
  <si>
    <t>Rate of the agent actively handling tasks within its scheduled time</t>
  </si>
  <si>
    <t>Includes both interaction and non-interaction activities; helps in workforce management</t>
  </si>
  <si>
    <t>Saturation</t>
  </si>
  <si>
    <t>Percentage of Systems Resources used for handlings contacts/tasks</t>
  </si>
  <si>
    <t>Crucial for maintaining optimal system performance; high saturation can lead to slower response times and decreased performance</t>
  </si>
  <si>
    <t>Productivity</t>
  </si>
  <si>
    <t>Efficiency in handling contacts/tasks</t>
  </si>
  <si>
    <t>Focuses on achieving more output with the same or fewer resources; measures include tickets per hour and calls per hour.</t>
  </si>
  <si>
    <t>Precision</t>
  </si>
  <si>
    <t>Percentage of Handling contacts within the agreed service level</t>
  </si>
  <si>
    <t>Focuses on achieving goals with high accuracy; To determine the percentage of contacts completed within the SLA</t>
  </si>
  <si>
    <t>Proficiency</t>
  </si>
  <si>
    <t>Level of Skill in maintaining and hitting the predetermined time for handling a contact</t>
  </si>
  <si>
    <t>Indicates how skilled or competent agents are in handling contacts effectively, representing how mnemonic an agent is. The effectiveness and skill of an agent is calculated by the contacts handled within the target AHT</t>
  </si>
  <si>
    <t>Drillthrough Multipliers</t>
  </si>
  <si>
    <t>Productive Hours</t>
  </si>
  <si>
    <t>Calculated total hours spent actively handling a task/contact</t>
  </si>
  <si>
    <t>∑ (Outbound Call + Busy + ACW + Chat + Tickets + Social Media)</t>
  </si>
  <si>
    <t>Represents the total hours spent actively engaged with a customer</t>
  </si>
  <si>
    <t>Billable Hours</t>
  </si>
  <si>
    <t>Calculated total hours spent which are billable to the client</t>
  </si>
  <si>
    <t>∑ (Available + Outbound Call + Busy + ACW + Chat + Tickets + Social Media)</t>
  </si>
  <si>
    <t>Indicates the total duration that can be billed to the client</t>
  </si>
  <si>
    <t>Logged-in Hours</t>
  </si>
  <si>
    <t>Actual hours the agent is using client or project resources</t>
  </si>
  <si>
    <t>(Total Time - ∑(Break + Lunch Break))</t>
  </si>
  <si>
    <t>Represents the hours an agent is logged-in on BlueTweak excluding the breaks</t>
  </si>
  <si>
    <t>Offline Hours</t>
  </si>
  <si>
    <t>Hours the agent is excempted from productive tasks</t>
  </si>
  <si>
    <t>∑ (Meeting + Training + Personal Needs + Quality + Disconnected)</t>
  </si>
  <si>
    <t>Total hours spent on non-productive or offline activities; Can be Quality 121s, team meetings or system issues</t>
  </si>
  <si>
    <t>Online Hours</t>
  </si>
  <si>
    <t>Hours the agent is under Project Specific tasks</t>
  </si>
  <si>
    <t>∑ (Available + Outbound Call + Busy + ACW + Chat + Tickets + Social Media + Meeting + Training + Quality)</t>
  </si>
  <si>
    <t>Indicates the hours billable to the client and non-billable but Project specific activities</t>
  </si>
  <si>
    <t>Ticket Hours</t>
  </si>
  <si>
    <t>Hours the agent is working on a ticket</t>
  </si>
  <si>
    <t>∑ (Tickets)</t>
  </si>
  <si>
    <t>The total time the agent used to handle ticket contacts</t>
  </si>
  <si>
    <t>Inbound Hours</t>
  </si>
  <si>
    <t>Hours the agent is working on a call</t>
  </si>
  <si>
    <t>∑ (Busy)</t>
  </si>
  <si>
    <t>The total time the agent used to handle inbound call contacts</t>
  </si>
  <si>
    <t>Tickets Handled</t>
  </si>
  <si>
    <t>Tickets that were offered to and answered by an agent</t>
  </si>
  <si>
    <t>∑ (Tickets Handled)</t>
  </si>
  <si>
    <t>Total count of Handled Ticket contacts</t>
  </si>
  <si>
    <t>Inbounds Handled</t>
  </si>
  <si>
    <t>Inbound calls that were offered to and answered by an agent</t>
  </si>
  <si>
    <t>∑ (Inbounds Handled)</t>
  </si>
  <si>
    <t>Total count of Handled Inbound call contacts</t>
  </si>
  <si>
    <t>Tickets handled within SLA</t>
  </si>
  <si>
    <t>Tickets that were offered to and answered by an agent within SLA</t>
  </si>
  <si>
    <t>∑ (Tickets Handled within SLA)</t>
  </si>
  <si>
    <t>Total count of Handled Ticket contacts within SLA</t>
  </si>
  <si>
    <t>Inbounds handled within SLA</t>
  </si>
  <si>
    <t>∑ (Inbounds Handled within SLA)</t>
  </si>
  <si>
    <t>Total count of Handled Inbound call contacts within SLA</t>
  </si>
  <si>
    <t>Tickets handled within Target</t>
  </si>
  <si>
    <t>Tickets that were handled within the AHT target</t>
  </si>
  <si>
    <t>∑ (Tickets Handled within Target)</t>
  </si>
  <si>
    <t>Total count of answered Ticket contacts within the AHT Target</t>
  </si>
  <si>
    <t>Inbounds handled within Target</t>
  </si>
  <si>
    <t>Inbound calls that were handled within the AHT target</t>
  </si>
  <si>
    <t>∑ (Inbounds Handled within Target)</t>
  </si>
  <si>
    <t>Total count of answered inbound call contacts within the AHT Target</t>
  </si>
  <si>
    <t>Ticket Productivity</t>
  </si>
  <si>
    <t>The rate of Tickets closed per Hour</t>
  </si>
  <si>
    <t>Indicates how efficient an agent is with handling tickets</t>
  </si>
  <si>
    <t>Inbound Productivity</t>
  </si>
  <si>
    <t>The rate of Inbound calls completed per Hour</t>
  </si>
  <si>
    <t>Indicates how efficient an agent is with handling inbound calls</t>
  </si>
  <si>
    <t>Ticket Proficiency</t>
  </si>
  <si>
    <t>The percentage of Tickets closed within the target out of the total count of the tickets the agent closed</t>
  </si>
  <si>
    <t>Represents the level of skill and competency of an agent with Tickets</t>
  </si>
  <si>
    <t>Inbound Proficiency</t>
  </si>
  <si>
    <t>The percentage of Inbound calls completed within the target out of the total count of the inbound calls the agent completed</t>
  </si>
  <si>
    <t>Represents the level of skill and competency of an agent with inbound calls</t>
  </si>
  <si>
    <t xml:space="preserve">Overall </t>
  </si>
  <si>
    <t>Overall by Date</t>
  </si>
  <si>
    <t>Performance</t>
  </si>
  <si>
    <t>Volume</t>
  </si>
  <si>
    <t>Utilization Rate</t>
  </si>
  <si>
    <t>Occupancy Rate</t>
  </si>
  <si>
    <t>Call SLA</t>
  </si>
  <si>
    <t>Email SLA</t>
  </si>
  <si>
    <t>Daily Statistics</t>
  </si>
  <si>
    <t>Weekly Statistics</t>
  </si>
  <si>
    <t>Total</t>
  </si>
  <si>
    <t>Channel Volume</t>
  </si>
  <si>
    <t>Inbound</t>
  </si>
  <si>
    <t>Ticket</t>
  </si>
  <si>
    <t>Channel Distribution</t>
  </si>
  <si>
    <t>Total Time</t>
  </si>
  <si>
    <t>Handled per Hour</t>
  </si>
  <si>
    <t>CSRs per Channel</t>
  </si>
  <si>
    <t>Total time on Available Status</t>
  </si>
  <si>
    <t>Week</t>
  </si>
  <si>
    <t>Language</t>
  </si>
  <si>
    <t>Region</t>
  </si>
  <si>
    <t>Month</t>
  </si>
  <si>
    <t>Overall</t>
  </si>
  <si>
    <t>BILLABLE HOURS</t>
  </si>
  <si>
    <t>PERCENTAGE DISTRIBUTION</t>
  </si>
  <si>
    <t>Available</t>
  </si>
  <si>
    <t>Busy</t>
  </si>
  <si>
    <t>Outbound</t>
  </si>
  <si>
    <t>Tickets</t>
  </si>
  <si>
    <t>Chats</t>
  </si>
  <si>
    <t>Auxillary</t>
  </si>
  <si>
    <t>Row Labels</t>
  </si>
  <si>
    <t>Billable Time</t>
  </si>
  <si>
    <t>Productive Time</t>
  </si>
  <si>
    <t>Offline Time</t>
  </si>
  <si>
    <t>Actual Billable Time</t>
  </si>
  <si>
    <t>Forecasted Billable Time</t>
  </si>
  <si>
    <t>Actual-to-Forecasted Billable %</t>
  </si>
  <si>
    <t>Actual Billable TIme</t>
  </si>
  <si>
    <t>Week 22</t>
  </si>
  <si>
    <t>Grand Total</t>
  </si>
  <si>
    <t>Alexandru Vicol</t>
  </si>
  <si>
    <t>Eden Loyola</t>
  </si>
  <si>
    <t>Allaine Lozanes</t>
  </si>
  <si>
    <t>Anna Mae Bastero</t>
  </si>
  <si>
    <t>Angela Cruz</t>
  </si>
  <si>
    <t>Daniel Alexe</t>
  </si>
  <si>
    <t>Baby Jean Morano</t>
  </si>
  <si>
    <t>John Dave Pepito</t>
  </si>
  <si>
    <t>Barbara Paz</t>
  </si>
  <si>
    <t>Megan Gutierrez Guerrero</t>
  </si>
  <si>
    <t>Carmen De Chavez</t>
  </si>
  <si>
    <t>Christine Jean Consular</t>
  </si>
  <si>
    <t>Christy Amolar</t>
  </si>
  <si>
    <t>Crisel Gale Plondaya</t>
  </si>
  <si>
    <t>Diana Giraldo Sierra</t>
  </si>
  <si>
    <t>Dominic Reyes</t>
  </si>
  <si>
    <t>Canada</t>
  </si>
  <si>
    <t>Fares Almia</t>
  </si>
  <si>
    <t>France</t>
  </si>
  <si>
    <t>Fevhey Ann Dolor</t>
  </si>
  <si>
    <t>Germany</t>
  </si>
  <si>
    <t>Gerlie Esmediana</t>
  </si>
  <si>
    <t>US English</t>
  </si>
  <si>
    <t>Hanz Cristian Jungco</t>
  </si>
  <si>
    <t>US Spanish</t>
  </si>
  <si>
    <t>Jeanette Anne Delicana</t>
  </si>
  <si>
    <t>Jester Payofilin</t>
  </si>
  <si>
    <t>Loreto Jr Emactao</t>
  </si>
  <si>
    <t>Maria Marina</t>
  </si>
  <si>
    <t>Mourad Ghazouani</t>
  </si>
  <si>
    <t>Paul Jeffrey Chiang</t>
  </si>
  <si>
    <t>APAC</t>
  </si>
  <si>
    <t>Raymundo Esquera Jr</t>
  </si>
  <si>
    <t>EU</t>
  </si>
  <si>
    <t>Reda Chababi</t>
  </si>
  <si>
    <t>Rodolfo Catague Jr</t>
  </si>
  <si>
    <t>Roman Ryan Joaquin</t>
  </si>
  <si>
    <t>Valerie Beard</t>
  </si>
  <si>
    <t>Vince Myko Palmaira</t>
  </si>
  <si>
    <t>DVO</t>
  </si>
  <si>
    <t>ILO</t>
  </si>
  <si>
    <t>BUC</t>
  </si>
  <si>
    <t>COL</t>
  </si>
  <si>
    <t>UID</t>
  </si>
  <si>
    <t>Logged-in Time</t>
  </si>
  <si>
    <t>Online Time</t>
  </si>
  <si>
    <t>Ticket Time</t>
  </si>
  <si>
    <t>Inbound Time</t>
  </si>
  <si>
    <t>'Ticket Handled</t>
  </si>
  <si>
    <t>Inbound' Handled</t>
  </si>
  <si>
    <t>Ticket in SLA</t>
  </si>
  <si>
    <t>Inbound in SLA</t>
  </si>
  <si>
    <t>Ticket in Target</t>
  </si>
  <si>
    <t>Inbound in Target</t>
  </si>
  <si>
    <t>Tickets Proficiency</t>
  </si>
  <si>
    <t>Inbounds Proficiency</t>
  </si>
  <si>
    <t>OVR Volume</t>
  </si>
  <si>
    <t>Stelian Savu</t>
  </si>
  <si>
    <t>Simona Droanca</t>
  </si>
  <si>
    <t>ReAnthonyse Edroso</t>
  </si>
  <si>
    <t>Naomi Gobenciong</t>
  </si>
  <si>
    <t>Mihaela Pavnutescu</t>
  </si>
  <si>
    <t>Mary Jane Decastro</t>
  </si>
  <si>
    <t>Jundie Angat</t>
  </si>
  <si>
    <t>Jumareil James Rubio</t>
  </si>
  <si>
    <t>Jhon Borrero</t>
  </si>
  <si>
    <t>Hamza Cherkaoui</t>
  </si>
  <si>
    <t>Daniela Obando Ocampo</t>
  </si>
  <si>
    <t>Daniel Almeida</t>
  </si>
  <si>
    <t>Daisy Joy Dagumanpan</t>
  </si>
  <si>
    <t>Bogdan Baltaretu</t>
  </si>
  <si>
    <t>Aubrey Ann Osing</t>
  </si>
  <si>
    <t>Andreea Savulescu</t>
  </si>
  <si>
    <t>Username</t>
  </si>
  <si>
    <t>Team Manager</t>
  </si>
  <si>
    <t>Role</t>
  </si>
  <si>
    <t>Outbound Call</t>
  </si>
  <si>
    <t>Lunch Break</t>
  </si>
  <si>
    <t>Meeting</t>
  </si>
  <si>
    <t>Training</t>
  </si>
  <si>
    <t>After Call Work</t>
  </si>
  <si>
    <t>Personal Needs</t>
  </si>
  <si>
    <t>Break</t>
  </si>
  <si>
    <t xml:space="preserve">Quality </t>
  </si>
  <si>
    <t>Chat</t>
  </si>
  <si>
    <t>Social Media</t>
  </si>
  <si>
    <t>Disconnected</t>
  </si>
  <si>
    <t>Exception</t>
  </si>
  <si>
    <t>Date</t>
  </si>
  <si>
    <t>Market</t>
  </si>
  <si>
    <t>Site</t>
  </si>
  <si>
    <t>Logged-In Hours</t>
  </si>
  <si>
    <t>Forecasted Billable Hours</t>
  </si>
  <si>
    <t>Ticket Handled in Target</t>
  </si>
  <si>
    <t>Inbound Handled in Target</t>
  </si>
  <si>
    <t>Ticket within SLA</t>
  </si>
  <si>
    <t>Inbound within SLA</t>
  </si>
  <si>
    <t>Tickets Time</t>
  </si>
  <si>
    <t>Inbounds Time</t>
  </si>
  <si>
    <t>Chats Handled</t>
  </si>
  <si>
    <t>Inbound Handled</t>
  </si>
  <si>
    <t>Tickets Productivity</t>
  </si>
  <si>
    <t>Inbounds Productivity</t>
  </si>
  <si>
    <t>Date:</t>
  </si>
  <si>
    <t>ItWorks! Roster</t>
  </si>
  <si>
    <t>Month:</t>
  </si>
  <si>
    <t>Week:</t>
  </si>
  <si>
    <t>Graber ID</t>
  </si>
  <si>
    <t>Name</t>
  </si>
  <si>
    <t>Job function</t>
  </si>
  <si>
    <t>Type</t>
  </si>
  <si>
    <t>FTE</t>
  </si>
  <si>
    <t>Date hired</t>
  </si>
  <si>
    <t>Production Date</t>
  </si>
  <si>
    <t>Date left</t>
  </si>
  <si>
    <t>CC ID</t>
  </si>
  <si>
    <t>cnaisam</t>
  </si>
  <si>
    <t>Aisa May Mawi</t>
  </si>
  <si>
    <t>CSR</t>
  </si>
  <si>
    <t>Dedicated</t>
  </si>
  <si>
    <t>US</t>
  </si>
  <si>
    <t>aisa.mawi</t>
  </si>
  <si>
    <t>cnalexandrum</t>
  </si>
  <si>
    <t>Alexandru Malofi</t>
  </si>
  <si>
    <t>FR</t>
  </si>
  <si>
    <t>alexandru.malofi</t>
  </si>
  <si>
    <t>cnalilys</t>
  </si>
  <si>
    <t>Alily Salazar</t>
  </si>
  <si>
    <t>CA</t>
  </si>
  <si>
    <t>alily.salazar</t>
  </si>
  <si>
    <t>cnalinaz</t>
  </si>
  <si>
    <t>Alina Carmen Zah</t>
  </si>
  <si>
    <t>Florentina Ciucu</t>
  </si>
  <si>
    <t>alina.zah</t>
  </si>
  <si>
    <t>cnallainel</t>
  </si>
  <si>
    <t>DE</t>
  </si>
  <si>
    <t>allaine.lozanes</t>
  </si>
  <si>
    <t>cnanabellea</t>
  </si>
  <si>
    <t>Anabelle Aguirre</t>
  </si>
  <si>
    <t>Dion Asumbra</t>
  </si>
  <si>
    <t>anabelle.aguirre</t>
  </si>
  <si>
    <t>cnangelcarmelw</t>
  </si>
  <si>
    <t>Angel Carmel Wallenberg</t>
  </si>
  <si>
    <t>Genevieve Ferrer</t>
  </si>
  <si>
    <t>QA</t>
  </si>
  <si>
    <t>Support</t>
  </si>
  <si>
    <t>-</t>
  </si>
  <si>
    <t>angel.wallenberg</t>
  </si>
  <si>
    <t>cnangelac</t>
  </si>
  <si>
    <t>angela.cruz</t>
  </si>
  <si>
    <t>cnannab</t>
  </si>
  <si>
    <t>Ronald Henry Ian Arrosas</t>
  </si>
  <si>
    <t>TM</t>
  </si>
  <si>
    <t>anna.algabre</t>
  </si>
  <si>
    <t>cnaprilp</t>
  </si>
  <si>
    <t>April Joyce Peñas</t>
  </si>
  <si>
    <t>Ronald Arrosas</t>
  </si>
  <si>
    <t>april.peñas</t>
  </si>
  <si>
    <t>cnaubreyos</t>
  </si>
  <si>
    <t>aubrey.osing</t>
  </si>
  <si>
    <t>cnbarbarapa</t>
  </si>
  <si>
    <t>ES</t>
  </si>
  <si>
    <t>barbara.paz</t>
  </si>
  <si>
    <t>cnbogdanc</t>
  </si>
  <si>
    <t>Bogdan Costea</t>
  </si>
  <si>
    <t>NO</t>
  </si>
  <si>
    <t>bogdan.costea</t>
  </si>
  <si>
    <t>cnbryanc</t>
  </si>
  <si>
    <t>Bryan Candelier</t>
  </si>
  <si>
    <t>bryan.candelier</t>
  </si>
  <si>
    <t>cncarmend</t>
  </si>
  <si>
    <t>carmen.chavez</t>
  </si>
  <si>
    <t>cnmegouarc</t>
  </si>
  <si>
    <t>Chaimaa Megouar</t>
  </si>
  <si>
    <t>chaimaa.megouar</t>
  </si>
  <si>
    <t>cncharlese</t>
  </si>
  <si>
    <t>Charles Joseph Escuadra</t>
  </si>
  <si>
    <t>charles.escuadra</t>
  </si>
  <si>
    <t>cncharlynf</t>
  </si>
  <si>
    <t>Charlyn Figuracion</t>
  </si>
  <si>
    <t>charlyn.figuracion</t>
  </si>
  <si>
    <t>cncherilyne</t>
  </si>
  <si>
    <t>Cherilyn Edil</t>
  </si>
  <si>
    <t>cherilyn.edil</t>
  </si>
  <si>
    <t>cnchristianz</t>
  </si>
  <si>
    <t>Christian Earl Guyaban Zaldarriaga</t>
  </si>
  <si>
    <t>christian.zaldarriaga</t>
  </si>
  <si>
    <t>cnchristophera</t>
  </si>
  <si>
    <t>Christopher Aying</t>
  </si>
  <si>
    <t>Rod Peloriana</t>
  </si>
  <si>
    <t>christopher.aying</t>
  </si>
  <si>
    <t>cnclarakatiag</t>
  </si>
  <si>
    <t>Clara Katia Gonzales Capote</t>
  </si>
  <si>
    <t>clara.capote</t>
  </si>
  <si>
    <t>cnclarencem</t>
  </si>
  <si>
    <t>Clarence A. Maghanoy</t>
  </si>
  <si>
    <t>Irene Waban</t>
  </si>
  <si>
    <t>clarence.maghanoy</t>
  </si>
  <si>
    <t>Condrado Sumalinog</t>
  </si>
  <si>
    <t>condrado.sumalinog</t>
  </si>
  <si>
    <t>cncorneliol</t>
  </si>
  <si>
    <t>Cornelio Lopena</t>
  </si>
  <si>
    <t>cornelio.lopena</t>
  </si>
  <si>
    <t>cncriselp</t>
  </si>
  <si>
    <t>crisel.plondaya</t>
  </si>
  <si>
    <t>cncristhianu</t>
  </si>
  <si>
    <t>Cristhian Urbina</t>
  </si>
  <si>
    <t>cristhian.urbina</t>
  </si>
  <si>
    <t>cncristyf</t>
  </si>
  <si>
    <t>Cristy Flores</t>
  </si>
  <si>
    <t>cristy.flores</t>
  </si>
  <si>
    <t>cndaisyjoyd</t>
  </si>
  <si>
    <t>daisy.dagumanpan</t>
  </si>
  <si>
    <t>cndaisyc</t>
  </si>
  <si>
    <t>Daisy Leen Cubio</t>
  </si>
  <si>
    <t>daisy.cubio</t>
  </si>
  <si>
    <t>cndalec</t>
  </si>
  <si>
    <t>Dale Celis</t>
  </si>
  <si>
    <t>dale.celis</t>
  </si>
  <si>
    <t>cndamienu</t>
  </si>
  <si>
    <t>Damien Urlich</t>
  </si>
  <si>
    <t>damien.urlich</t>
  </si>
  <si>
    <t>cndanielale</t>
  </si>
  <si>
    <t>daniel.alexe</t>
  </si>
  <si>
    <t>cndianav</t>
  </si>
  <si>
    <t>Diana Vallecera</t>
  </si>
  <si>
    <t>Rex Noval</t>
  </si>
  <si>
    <t>diana.vallecera</t>
  </si>
  <si>
    <t>cndoanelynnt</t>
  </si>
  <si>
    <t>Doanelynn-Vi Toroy</t>
  </si>
  <si>
    <t>doanelynn.toroy</t>
  </si>
  <si>
    <t>cndominadora</t>
  </si>
  <si>
    <t>Dominador Arcenal Jr</t>
  </si>
  <si>
    <t>dominador.jr</t>
  </si>
  <si>
    <t>cndominicr</t>
  </si>
  <si>
    <t>dominic.reyes</t>
  </si>
  <si>
    <t>cndurenvielep</t>
  </si>
  <si>
    <t>Durenviel Epada</t>
  </si>
  <si>
    <t>durenviel.epada</t>
  </si>
  <si>
    <t>cndwinianee</t>
  </si>
  <si>
    <t>Dwiniane Keith Marie Escoltor</t>
  </si>
  <si>
    <t>dwiniane.escoltor</t>
  </si>
  <si>
    <t>cnedennloyola</t>
  </si>
  <si>
    <t>eden.loyola</t>
  </si>
  <si>
    <t>cneldelbertb</t>
  </si>
  <si>
    <t>Eldelbert Benagin</t>
  </si>
  <si>
    <t>eldelbert.benagin</t>
  </si>
  <si>
    <t>cnellamariel</t>
  </si>
  <si>
    <t>Ella Marie Ventoza Lopez</t>
  </si>
  <si>
    <t>ella.lopez</t>
  </si>
  <si>
    <t>cnemelyns</t>
  </si>
  <si>
    <t>Emelyn Sajulga</t>
  </si>
  <si>
    <t/>
  </si>
  <si>
    <t>emelyn.sajulga</t>
  </si>
  <si>
    <t>cnericr</t>
  </si>
  <si>
    <t>Eric Romo</t>
  </si>
  <si>
    <t>eric.romo</t>
  </si>
  <si>
    <t>cnericw</t>
  </si>
  <si>
    <t>Eric Yoannice Owanga Widah</t>
  </si>
  <si>
    <t>eric.widah</t>
  </si>
  <si>
    <t>cnerike</t>
  </si>
  <si>
    <t>Erik Estrada</t>
  </si>
  <si>
    <t>erik.estrada</t>
  </si>
  <si>
    <t>cneunicea</t>
  </si>
  <si>
    <t>Eunice Adesewa</t>
  </si>
  <si>
    <t>DK</t>
  </si>
  <si>
    <t>eunice.adesewa</t>
  </si>
  <si>
    <t>cnfahdt</t>
  </si>
  <si>
    <t>Fahd Taktak</t>
  </si>
  <si>
    <t>fahd.taktak</t>
  </si>
  <si>
    <t>cnfaithv</t>
  </si>
  <si>
    <t>Faith Valera</t>
  </si>
  <si>
    <t>faith.valera</t>
  </si>
  <si>
    <t>cnfaresal</t>
  </si>
  <si>
    <t>fares.almia</t>
  </si>
  <si>
    <t>cnfeap</t>
  </si>
  <si>
    <t>Fea Punay</t>
  </si>
  <si>
    <t>fea.punay</t>
  </si>
  <si>
    <t>cnfelixc</t>
  </si>
  <si>
    <t>Felix Castillo</t>
  </si>
  <si>
    <t>felix.castillo</t>
  </si>
  <si>
    <t>cnfevheyd</t>
  </si>
  <si>
    <t>fevhey.dolor</t>
  </si>
  <si>
    <t>cnfloretinac</t>
  </si>
  <si>
    <t>florentina.ciucu</t>
  </si>
  <si>
    <t>cnflorinap</t>
  </si>
  <si>
    <t>Florina Pandrea</t>
  </si>
  <si>
    <t>florina.pandrea</t>
  </si>
  <si>
    <t>cnfretcym</t>
  </si>
  <si>
    <t>Fretcy Jean Misa</t>
  </si>
  <si>
    <t>fretcy.misa</t>
  </si>
  <si>
    <t>cngerliee</t>
  </si>
  <si>
    <t>gerlie.esmediana</t>
  </si>
  <si>
    <t>cnglorybethc</t>
  </si>
  <si>
    <t>Glory Beth Canto</t>
  </si>
  <si>
    <t>glory.canto</t>
  </si>
  <si>
    <t>cngomerg</t>
  </si>
  <si>
    <t>Gomer Gonzales</t>
  </si>
  <si>
    <t>gomer.gonzales</t>
  </si>
  <si>
    <t>cnhasminm</t>
  </si>
  <si>
    <t>Hasmin Mastura</t>
  </si>
  <si>
    <t>hasmin.mastura</t>
  </si>
  <si>
    <t>cnhazell</t>
  </si>
  <si>
    <t>Hazel Lloren</t>
  </si>
  <si>
    <t>hazel.lloren</t>
  </si>
  <si>
    <t>cniannero</t>
  </si>
  <si>
    <t>Ianne Jeune Polette Ramirez Sotelo</t>
  </si>
  <si>
    <t>ianne.sotelo</t>
  </si>
  <si>
    <t>cnibrahimge</t>
  </si>
  <si>
    <t>Ibrahim Gezer</t>
  </si>
  <si>
    <t>ibrahim.gezer</t>
  </si>
  <si>
    <t>cnioanap</t>
  </si>
  <si>
    <t>Ioana Purnavel</t>
  </si>
  <si>
    <t>PM</t>
  </si>
  <si>
    <t>ioana.purnavel</t>
  </si>
  <si>
    <t>cnirenew</t>
  </si>
  <si>
    <t>irene.waban</t>
  </si>
  <si>
    <t>Isah Pendinatar</t>
  </si>
  <si>
    <t>isah.pendinatar</t>
  </si>
  <si>
    <t>cnismaels</t>
  </si>
  <si>
    <t>Ismael Sadji</t>
  </si>
  <si>
    <t>ismael.sadji</t>
  </si>
  <si>
    <t>cnjackquelines</t>
  </si>
  <si>
    <t>Jackqueline Sanchez</t>
  </si>
  <si>
    <t>jackqueline.sanchez</t>
  </si>
  <si>
    <t>cnjailynp</t>
  </si>
  <si>
    <t>Jailyn Joy Pascua</t>
  </si>
  <si>
    <t>jailyn.pascua</t>
  </si>
  <si>
    <t>cnjairag</t>
  </si>
  <si>
    <t>Jaira Garcia</t>
  </si>
  <si>
    <t>jaira.garcia</t>
  </si>
  <si>
    <t>cnjaisaljoneb</t>
  </si>
  <si>
    <t>Jaisal Jone Bautista</t>
  </si>
  <si>
    <t>jaisal.bautista</t>
  </si>
  <si>
    <t>cnjamesj</t>
  </si>
  <si>
    <t>James Janobas</t>
  </si>
  <si>
    <t>james.janobas</t>
  </si>
  <si>
    <t>cnjamesju</t>
  </si>
  <si>
    <t>James Jusa</t>
  </si>
  <si>
    <t>james.jusa</t>
  </si>
  <si>
    <t>cnjanfrela</t>
  </si>
  <si>
    <t>Janfrel Aguilar</t>
  </si>
  <si>
    <t>janfrel.aguilar</t>
  </si>
  <si>
    <t>cnjannynb</t>
  </si>
  <si>
    <t>Jannyn Bangot</t>
  </si>
  <si>
    <t>jannyn.bangot</t>
  </si>
  <si>
    <t>cnjarretterussellp</t>
  </si>
  <si>
    <t>Jarrette Russell Blancaflor Pastoral</t>
  </si>
  <si>
    <t>Rex Ryan Noval</t>
  </si>
  <si>
    <t>jarrette.pastoral</t>
  </si>
  <si>
    <t>cnjeanetted</t>
  </si>
  <si>
    <t>jeanette.delicana</t>
  </si>
  <si>
    <t>cnjefflorda</t>
  </si>
  <si>
    <t>Jefflord Alonzo</t>
  </si>
  <si>
    <t>jefflord.alonzo</t>
  </si>
  <si>
    <t>cnjeianp</t>
  </si>
  <si>
    <t>Jeian Barbie Pangue</t>
  </si>
  <si>
    <t>Jethro Bacrang</t>
  </si>
  <si>
    <t>jeian.pangue</t>
  </si>
  <si>
    <t>Jemel Omay</t>
  </si>
  <si>
    <t>TBA</t>
  </si>
  <si>
    <t>jemel.omay</t>
  </si>
  <si>
    <t>cnjesaviller</t>
  </si>
  <si>
    <t>Jesaville Remitar</t>
  </si>
  <si>
    <t>John Rosete</t>
  </si>
  <si>
    <t>Trainer</t>
  </si>
  <si>
    <t>jesaville.remitar</t>
  </si>
  <si>
    <t>cnjesterp</t>
  </si>
  <si>
    <t>jester.payofilin</t>
  </si>
  <si>
    <t>cnjestonl</t>
  </si>
  <si>
    <t>Jeston Leysa</t>
  </si>
  <si>
    <t>jeston.leysa</t>
  </si>
  <si>
    <t>cnjethroj</t>
  </si>
  <si>
    <t>Jethro Jay Bacrang</t>
  </si>
  <si>
    <t>jethro.bacrang</t>
  </si>
  <si>
    <t>cnjhennyc</t>
  </si>
  <si>
    <t>Jhenny Cordero</t>
  </si>
  <si>
    <t>jhenny.cordero</t>
  </si>
  <si>
    <t>cnjimg</t>
  </si>
  <si>
    <t>Jim Robert Galas</t>
  </si>
  <si>
    <t>jim.galas</t>
  </si>
  <si>
    <t>cnjoelbenjaminv</t>
  </si>
  <si>
    <t>Joel Benjamin Velasquez</t>
  </si>
  <si>
    <t>john.demesa</t>
  </si>
  <si>
    <t>cnjoemaric</t>
  </si>
  <si>
    <t>Joemari Cabigas</t>
  </si>
  <si>
    <t>joemari.cabigas</t>
  </si>
  <si>
    <t>cnjohnalfredc</t>
  </si>
  <si>
    <t>John Alfred Colicot</t>
  </si>
  <si>
    <t>john.colicot</t>
  </si>
  <si>
    <t>cnjohnpe</t>
  </si>
  <si>
    <t>john.pepito</t>
  </si>
  <si>
    <t>cnjohnde</t>
  </si>
  <si>
    <t>John Lloyd De Mesa</t>
  </si>
  <si>
    <t>john.mesa</t>
  </si>
  <si>
    <t>cnjohnrichardr</t>
  </si>
  <si>
    <t>john.rosete</t>
  </si>
  <si>
    <t>cnjonnelc</t>
  </si>
  <si>
    <t>Jonnel Café</t>
  </si>
  <si>
    <t>John Ramirez</t>
  </si>
  <si>
    <t>jonnel.café</t>
  </si>
  <si>
    <t>cnjosemanuelh</t>
  </si>
  <si>
    <t>Jose Manuel Herrera Ortega</t>
  </si>
  <si>
    <t>jose.ortega</t>
  </si>
  <si>
    <t>cnjosueg</t>
  </si>
  <si>
    <t>Josue Gbahi</t>
  </si>
  <si>
    <t>jumareil.rubio</t>
  </si>
  <si>
    <t>cnjoyb</t>
  </si>
  <si>
    <t>Joy Botes</t>
  </si>
  <si>
    <t>joy.botes</t>
  </si>
  <si>
    <t>Juan Ignacio Schemel</t>
  </si>
  <si>
    <t>juan.schemel</t>
  </si>
  <si>
    <t>cnjulietb</t>
  </si>
  <si>
    <t>Juliet Buscagan Bojos</t>
  </si>
  <si>
    <t>juliet.bojos</t>
  </si>
  <si>
    <t>cnjumareilr</t>
  </si>
  <si>
    <t>jumariel.rubio</t>
  </si>
  <si>
    <t>cnjundiea</t>
  </si>
  <si>
    <t>jundie.angat</t>
  </si>
  <si>
    <t>Kareen Quiamco</t>
  </si>
  <si>
    <t>kareen.quiamco</t>
  </si>
  <si>
    <t>cnkarylg</t>
  </si>
  <si>
    <t>Karyl Genzole</t>
  </si>
  <si>
    <t>karyl.genzole</t>
  </si>
  <si>
    <t>cnkcjanep</t>
  </si>
  <si>
    <t>KC Jane Ruz Parala</t>
  </si>
  <si>
    <t>kc.parala</t>
  </si>
  <si>
    <t>cnkend</t>
  </si>
  <si>
    <t>Ken Diaz</t>
  </si>
  <si>
    <t>ken.diaz</t>
  </si>
  <si>
    <t>cnkevinm</t>
  </si>
  <si>
    <t>Kevin Mejia</t>
  </si>
  <si>
    <t>kevin.mejia</t>
  </si>
  <si>
    <t>cnkirem</t>
  </si>
  <si>
    <t>Kire Mclaughlin</t>
  </si>
  <si>
    <t>kire.mclaughlin</t>
  </si>
  <si>
    <t>cnkrisl</t>
  </si>
  <si>
    <t>Kris Lozada</t>
  </si>
  <si>
    <t>kris.lozada</t>
  </si>
  <si>
    <t>Kryzzia Camille Villareal</t>
  </si>
  <si>
    <t>kryzzia.villareal</t>
  </si>
  <si>
    <t>cnkylag</t>
  </si>
  <si>
    <t>Kyla Rhodaniz Garcia</t>
  </si>
  <si>
    <t>kyla.garcia</t>
  </si>
  <si>
    <t>cnlizap</t>
  </si>
  <si>
    <t>Liza Mae Piabol</t>
  </si>
  <si>
    <t>liza.piabol</t>
  </si>
  <si>
    <t>cnloretoe</t>
  </si>
  <si>
    <t>loreto.emactao</t>
  </si>
  <si>
    <t>cnloricl</t>
  </si>
  <si>
    <t>Loric Andre Lumbres</t>
  </si>
  <si>
    <t>loric.lumbres</t>
  </si>
  <si>
    <t>Louise Bajar</t>
  </si>
  <si>
    <t>louise.bajar</t>
  </si>
  <si>
    <t>cnluisangelp</t>
  </si>
  <si>
    <t>Luis Angel Prado</t>
  </si>
  <si>
    <t>luis.prado</t>
  </si>
  <si>
    <t>cnluisb</t>
  </si>
  <si>
    <t>Luis Barrientos</t>
  </si>
  <si>
    <t>luis.barrientos</t>
  </si>
  <si>
    <t>cnluzvimindap</t>
  </si>
  <si>
    <t>Luzviminda Peria</t>
  </si>
  <si>
    <t>luzviminda.peria</t>
  </si>
  <si>
    <t>Ma. Yzzabel Libo-on</t>
  </si>
  <si>
    <t>yzzabel.liboon</t>
  </si>
  <si>
    <t>Mae Vanie Agnes</t>
  </si>
  <si>
    <t>vanie.agnes</t>
  </si>
  <si>
    <t>cnmarcm</t>
  </si>
  <si>
    <t>Marc Malabar</t>
  </si>
  <si>
    <t>marc.malabar</t>
  </si>
  <si>
    <t>cngraciag</t>
  </si>
  <si>
    <t>Maria Gracia Gabasa</t>
  </si>
  <si>
    <t>gracia.gabasa</t>
  </si>
  <si>
    <t>cnmariabi</t>
  </si>
  <si>
    <t>Maria Nina Bialen</t>
  </si>
  <si>
    <t>maria.bialen</t>
  </si>
  <si>
    <t>cnmariamse</t>
  </si>
  <si>
    <t>Mariam Sekkat</t>
  </si>
  <si>
    <t>mariam.sekkat</t>
  </si>
  <si>
    <t>cnmarjoriet</t>
  </si>
  <si>
    <t>Marjorie Tantuan</t>
  </si>
  <si>
    <t>marjorie.tantuan</t>
  </si>
  <si>
    <t>cnmarkjuliusp</t>
  </si>
  <si>
    <t>Mark Julius Poblete</t>
  </si>
  <si>
    <t>mark.poblete</t>
  </si>
  <si>
    <t>cnmarryjeanm</t>
  </si>
  <si>
    <t>Marry Jean Magcanam</t>
  </si>
  <si>
    <t>marry.magcanam</t>
  </si>
  <si>
    <t>cnmarvint</t>
  </si>
  <si>
    <t>Marvin Talamor</t>
  </si>
  <si>
    <t>marvin.talamor</t>
  </si>
  <si>
    <t>cnmaryjanedec</t>
  </si>
  <si>
    <t>mary.decastro</t>
  </si>
  <si>
    <t>cnmarycrisn</t>
  </si>
  <si>
    <t>Marycris Nini</t>
  </si>
  <si>
    <t>marycris.nini</t>
  </si>
  <si>
    <t>cnmelissao</t>
  </si>
  <si>
    <t>Melissa Onate</t>
  </si>
  <si>
    <t>melissa.onate</t>
  </si>
  <si>
    <t>cnmichaelt</t>
  </si>
  <si>
    <t>Michael Tapia</t>
  </si>
  <si>
    <t>michael.tapia</t>
  </si>
  <si>
    <t>cnmiguele</t>
  </si>
  <si>
    <t>Miguel Espinosa</t>
  </si>
  <si>
    <t>miguel.espinosa</t>
  </si>
  <si>
    <t>cnmihaelap</t>
  </si>
  <si>
    <t>mihaela.pavnutescu</t>
  </si>
  <si>
    <t>cnmouradg</t>
  </si>
  <si>
    <t>mourad.ghazouni</t>
  </si>
  <si>
    <t>cnnanez</t>
  </si>
  <si>
    <t>Nane Zakaryan</t>
  </si>
  <si>
    <t>nane.zakaryan</t>
  </si>
  <si>
    <t>cnnaomigo</t>
  </si>
  <si>
    <t>naomi.gobenciong</t>
  </si>
  <si>
    <t>Necole Lucencio</t>
  </si>
  <si>
    <t>necole.lucencio</t>
  </si>
  <si>
    <t>cnnerzam</t>
  </si>
  <si>
    <t>Nerza Magpuyo</t>
  </si>
  <si>
    <t>nerza.magpuyo</t>
  </si>
  <si>
    <t>Nestor Baquiran</t>
  </si>
  <si>
    <t>nestor.baquiran</t>
  </si>
  <si>
    <t>cncoringn</t>
  </si>
  <si>
    <t>Norsam Coring</t>
  </si>
  <si>
    <t>norsam.coring</t>
  </si>
  <si>
    <t>Ofelyn Javier</t>
  </si>
  <si>
    <t>ofelyn.javier</t>
  </si>
  <si>
    <t>cnpatriciaa</t>
  </si>
  <si>
    <t>Patricia Arches</t>
  </si>
  <si>
    <t>patricia.arches</t>
  </si>
  <si>
    <t>cnpatrickh</t>
  </si>
  <si>
    <t>Patrick Huber</t>
  </si>
  <si>
    <t>patrick.huber</t>
  </si>
  <si>
    <t>cnpaulch</t>
  </si>
  <si>
    <t>paul.chiang</t>
  </si>
  <si>
    <t>cnphilipf</t>
  </si>
  <si>
    <t>Philip Lyandro Fabon</t>
  </si>
  <si>
    <t>philip.fabon</t>
  </si>
  <si>
    <t>cnvaleriea</t>
  </si>
  <si>
    <t>Precious Valerie Animas</t>
  </si>
  <si>
    <t>precious.animas</t>
  </si>
  <si>
    <t>cnrachelc</t>
  </si>
  <si>
    <t>Rachel Comora</t>
  </si>
  <si>
    <t>rachel.comora</t>
  </si>
  <si>
    <t>cnradouanee</t>
  </si>
  <si>
    <t>Radouane Erradoui</t>
  </si>
  <si>
    <t>radouane.erradoui</t>
  </si>
  <si>
    <t>cnramundoe</t>
  </si>
  <si>
    <t>raymundo.esquera</t>
  </si>
  <si>
    <t>cnreginad</t>
  </si>
  <si>
    <t>Regina Dumalaga</t>
  </si>
  <si>
    <t>regina.dumalaga</t>
  </si>
  <si>
    <t>CNrened</t>
  </si>
  <si>
    <t>Rene Diaz</t>
  </si>
  <si>
    <t>rene.diaz</t>
  </si>
  <si>
    <t>cnrenejohnel</t>
  </si>
  <si>
    <t>Rene John Ellan</t>
  </si>
  <si>
    <t>rene.ellan</t>
  </si>
  <si>
    <t>cnrexryann</t>
  </si>
  <si>
    <t>rex.noval</t>
  </si>
  <si>
    <t>cnrezr</t>
  </si>
  <si>
    <t>Rez Ramirez</t>
  </si>
  <si>
    <t>rez.ramirez</t>
  </si>
  <si>
    <t>cnricas</t>
  </si>
  <si>
    <t>Rica Salvacion</t>
  </si>
  <si>
    <t>rica.salvacion</t>
  </si>
  <si>
    <t>cnricardot</t>
  </si>
  <si>
    <t>Ricardo Traya Jr</t>
  </si>
  <si>
    <t>ricardo.jr</t>
  </si>
  <si>
    <t>cnrochemaym</t>
  </si>
  <si>
    <t>Roche May Masigcal</t>
  </si>
  <si>
    <t>roche.masigcal</t>
  </si>
  <si>
    <t>cnrochellet</t>
  </si>
  <si>
    <t>Rochelle Te</t>
  </si>
  <si>
    <t>rochelle.te</t>
  </si>
  <si>
    <t>cnrodp</t>
  </si>
  <si>
    <t>Rod Jessie Peloriana</t>
  </si>
  <si>
    <t>rod.peloriana</t>
  </si>
  <si>
    <t>cnrodneyb</t>
  </si>
  <si>
    <t>Rodney Brown</t>
  </si>
  <si>
    <t>rodney.brown</t>
  </si>
  <si>
    <t>cnrodolfoc</t>
  </si>
  <si>
    <t>rodolfo.catague</t>
  </si>
  <si>
    <t>cnrodolom</t>
  </si>
  <si>
    <t>Rodolo Morales</t>
  </si>
  <si>
    <t>rodolo.morales</t>
  </si>
  <si>
    <t>cnrogiel</t>
  </si>
  <si>
    <t>Rogie Logronio</t>
  </si>
  <si>
    <t>rogie.logronio</t>
  </si>
  <si>
    <t>cnromaff</t>
  </si>
  <si>
    <t>Romaf Famor</t>
  </si>
  <si>
    <t>romaf.famor</t>
  </si>
  <si>
    <t>cnromeroa</t>
  </si>
  <si>
    <t>Romero Aguanza</t>
  </si>
  <si>
    <t>romero.aguanza</t>
  </si>
  <si>
    <t>Romnick Lamis</t>
  </si>
  <si>
    <t>romnick.lamis</t>
  </si>
  <si>
    <t>cnronaldh</t>
  </si>
  <si>
    <t>Katherine Araneta</t>
  </si>
  <si>
    <t>ronald.arrosas</t>
  </si>
  <si>
    <t>cnronalyna</t>
  </si>
  <si>
    <t>Ronalyn Alano</t>
  </si>
  <si>
    <t>ronalyn.alano</t>
  </si>
  <si>
    <t>cnroseannem</t>
  </si>
  <si>
    <t>Rose Anne Mahumot</t>
  </si>
  <si>
    <t>rose.mahumot</t>
  </si>
  <si>
    <t>cnsalvadorb</t>
  </si>
  <si>
    <t>Salvador Barbas</t>
  </si>
  <si>
    <t>salvador.barbas</t>
  </si>
  <si>
    <t>cnsarahl</t>
  </si>
  <si>
    <t>Sarah Lagawan</t>
  </si>
  <si>
    <t>sarah.lagawan</t>
  </si>
  <si>
    <t>cnsharac</t>
  </si>
  <si>
    <t>Shara Cirunay</t>
  </si>
  <si>
    <t>shara.cirunay</t>
  </si>
  <si>
    <t>cnsharons</t>
  </si>
  <si>
    <t>Sharon Pedi Sara</t>
  </si>
  <si>
    <t>sharon.sara</t>
  </si>
  <si>
    <t>cnshirlys</t>
  </si>
  <si>
    <t>Shirly Salinas</t>
  </si>
  <si>
    <t>shirly.salinas</t>
  </si>
  <si>
    <t>cnsteffanycafino</t>
  </si>
  <si>
    <t>Steffany Cafino</t>
  </si>
  <si>
    <t>steffany.cafino</t>
  </si>
  <si>
    <t>cnsuzetteannn</t>
  </si>
  <si>
    <t>Suzette Nuttall</t>
  </si>
  <si>
    <t>suzette.nuttall</t>
  </si>
  <si>
    <t>cnunegeng</t>
  </si>
  <si>
    <t>Unegen Galon</t>
  </si>
  <si>
    <t>unegen.galon</t>
  </si>
  <si>
    <t>cnvaleriebe</t>
  </si>
  <si>
    <t>valerie.beard</t>
  </si>
  <si>
    <t>cnvanessaa</t>
  </si>
  <si>
    <t>Vanessa Adlaon</t>
  </si>
  <si>
    <t>RTA</t>
  </si>
  <si>
    <t>vanessa.adlaon</t>
  </si>
  <si>
    <t>cnyanceet</t>
  </si>
  <si>
    <t>Yancee Techo</t>
  </si>
  <si>
    <t>yancee.techo</t>
  </si>
  <si>
    <t>cnzaldyb</t>
  </si>
  <si>
    <t>Zaldy Balinas</t>
  </si>
  <si>
    <t>zaldy.balinas</t>
  </si>
  <si>
    <t>cnluisf</t>
  </si>
  <si>
    <t>Luis Alberto Franco</t>
  </si>
  <si>
    <t>luis.franco</t>
  </si>
  <si>
    <t>cnjuana</t>
  </si>
  <si>
    <t>Juan Pablo Arteaga</t>
  </si>
  <si>
    <t>juan.arteaga</t>
  </si>
  <si>
    <t>cnmegang</t>
  </si>
  <si>
    <t>Dave Tom Frio</t>
  </si>
  <si>
    <t>megan.guerrero</t>
  </si>
  <si>
    <t>cnmariaam</t>
  </si>
  <si>
    <t>maria.marina</t>
  </si>
  <si>
    <t>Bucharest</t>
  </si>
  <si>
    <t>cnalinas</t>
  </si>
  <si>
    <t>Alina Serban</t>
  </si>
  <si>
    <t>alina.serban</t>
  </si>
  <si>
    <t>cnviorelan</t>
  </si>
  <si>
    <t>Viorela Negrutiu</t>
  </si>
  <si>
    <t>viorela negrutiu</t>
  </si>
  <si>
    <t>cnhamzac</t>
  </si>
  <si>
    <t>hamza.cherkaoui</t>
  </si>
  <si>
    <t>cnredac</t>
  </si>
  <si>
    <t>reda.chababi</t>
  </si>
  <si>
    <t>cndanalm</t>
  </si>
  <si>
    <t>daniel.almeida</t>
  </si>
  <si>
    <t>cnandreeas</t>
  </si>
  <si>
    <t>andreea.savulescu</t>
  </si>
  <si>
    <t>cnjohnb</t>
  </si>
  <si>
    <t>jhon.borrero</t>
  </si>
  <si>
    <t>cnromanj</t>
  </si>
  <si>
    <t>roman.joaquin</t>
  </si>
  <si>
    <t>cnbogdanb</t>
  </si>
  <si>
    <t>bogdan.baltaretu</t>
  </si>
  <si>
    <t>cnstelians</t>
  </si>
  <si>
    <t>stelian.savu</t>
  </si>
  <si>
    <t>cnsimonad</t>
  </si>
  <si>
    <t>simona.droanca</t>
  </si>
  <si>
    <t>cnbabym</t>
  </si>
  <si>
    <t>baby.morano</t>
  </si>
  <si>
    <t>cnreanthonysee</t>
  </si>
  <si>
    <t>re.edroso</t>
  </si>
  <si>
    <t>cndanielao</t>
  </si>
  <si>
    <t>daniela.ocampo</t>
  </si>
  <si>
    <t>cndianag</t>
  </si>
  <si>
    <t>diana.sierra</t>
  </si>
  <si>
    <t>cnbogdani</t>
  </si>
  <si>
    <t>Bogdan Ionascu</t>
  </si>
  <si>
    <t>QTC</t>
  </si>
  <si>
    <t>bogdan.ionascu</t>
  </si>
  <si>
    <t>cnalexandruv</t>
  </si>
  <si>
    <t>alexandru.vicol</t>
  </si>
  <si>
    <t>cnchristinec</t>
  </si>
  <si>
    <t>christine.consular</t>
  </si>
  <si>
    <t>cnchristya</t>
  </si>
  <si>
    <t>christy.amolar</t>
  </si>
  <si>
    <t>cnhanzj</t>
  </si>
  <si>
    <t>hanz.jungco</t>
  </si>
  <si>
    <t>cnvincep</t>
  </si>
  <si>
    <t>vince.palmaira</t>
  </si>
  <si>
    <t>cnlorgilz</t>
  </si>
  <si>
    <t>Lorgil Zuniga</t>
  </si>
  <si>
    <t>lorgil.zuniga</t>
  </si>
  <si>
    <t>Line</t>
  </si>
  <si>
    <t>Escalation</t>
  </si>
  <si>
    <t>Weeks</t>
  </si>
  <si>
    <t>CZ</t>
  </si>
  <si>
    <t>AU</t>
  </si>
  <si>
    <t>Other Market</t>
  </si>
  <si>
    <t>INTL AU/CA</t>
  </si>
  <si>
    <t>ItWorks - US EN DT</t>
  </si>
  <si>
    <t>Distributor</t>
  </si>
  <si>
    <t>APAC EN</t>
  </si>
  <si>
    <t>iw0010</t>
  </si>
  <si>
    <t>Australia</t>
  </si>
  <si>
    <t>US ES</t>
  </si>
  <si>
    <t>ItWorks - US EN LC Autoship</t>
  </si>
  <si>
    <t>Loyal Customer</t>
  </si>
  <si>
    <t>iw0011</t>
  </si>
  <si>
    <t>EN_ES</t>
  </si>
  <si>
    <t>Japan</t>
  </si>
  <si>
    <t>INTL MX/SP</t>
  </si>
  <si>
    <t>ItWorks - US EN LC</t>
  </si>
  <si>
    <t>ItWorks - US EN DT Autoship</t>
  </si>
  <si>
    <t>APAC ES</t>
  </si>
  <si>
    <t>iw0051</t>
  </si>
  <si>
    <t>MX</t>
  </si>
  <si>
    <t>New Zealand</t>
  </si>
  <si>
    <t>INTL EU</t>
  </si>
  <si>
    <t>ItWorks - Canada DT</t>
  </si>
  <si>
    <t>iw0035</t>
  </si>
  <si>
    <t>AHT</t>
  </si>
  <si>
    <t>SP</t>
  </si>
  <si>
    <t>Mexico</t>
  </si>
  <si>
    <t>ItWorks - Canada LC</t>
  </si>
  <si>
    <t>iw0048</t>
  </si>
  <si>
    <t>Tickets Closed</t>
  </si>
  <si>
    <t>Spain</t>
  </si>
  <si>
    <t>ItWorks - EN Supervisors</t>
  </si>
  <si>
    <t>iwbe00</t>
  </si>
  <si>
    <t>BE</t>
  </si>
  <si>
    <t>PL</t>
  </si>
  <si>
    <t>NZ</t>
  </si>
  <si>
    <t>Sweden</t>
  </si>
  <si>
    <t>SE</t>
  </si>
  <si>
    <t>ItWorks - Australia DT</t>
  </si>
  <si>
    <t>iw0072</t>
  </si>
  <si>
    <t>SK</t>
  </si>
  <si>
    <t>Tickets&amp;Chats/Hour</t>
  </si>
  <si>
    <t>Ireland</t>
  </si>
  <si>
    <t>IE</t>
  </si>
  <si>
    <t>ItWorks - New Zealand LC</t>
  </si>
  <si>
    <t>iw0054</t>
  </si>
  <si>
    <t>NL</t>
  </si>
  <si>
    <t>Shrinkage</t>
  </si>
  <si>
    <t>UK</t>
  </si>
  <si>
    <t>ItWorks - Australia LC</t>
  </si>
  <si>
    <t>Agent Utilization</t>
  </si>
  <si>
    <t>Philippines</t>
  </si>
  <si>
    <t>ItWorks - New Zealand DT</t>
  </si>
  <si>
    <t>CA FR</t>
  </si>
  <si>
    <t>United Kingdom</t>
  </si>
  <si>
    <t>ItWorks - US ES DT</t>
  </si>
  <si>
    <t>Switzerland</t>
  </si>
  <si>
    <t>CH</t>
  </si>
  <si>
    <t>ItWorks - US ES LC</t>
  </si>
  <si>
    <t>ItWorks - US EN DT VIP</t>
  </si>
  <si>
    <t>Belgium</t>
  </si>
  <si>
    <t>ItWorks - US ES DT VIP</t>
  </si>
  <si>
    <t>AT</t>
  </si>
  <si>
    <t>Netherlands</t>
  </si>
  <si>
    <t>ItWorks - EN Top Leader Support</t>
  </si>
  <si>
    <t>Austria</t>
  </si>
  <si>
    <t>ItWorks - ES Top Leader Support</t>
  </si>
  <si>
    <t>Norway</t>
  </si>
  <si>
    <t>ItWorks - EN CA Top Leader Support</t>
  </si>
  <si>
    <t>iw0014</t>
  </si>
  <si>
    <t>Denmark</t>
  </si>
  <si>
    <t>ItWorks - AU Top Leader Support</t>
  </si>
  <si>
    <t>iw0063</t>
  </si>
  <si>
    <t>APAC/EU</t>
  </si>
  <si>
    <t>ItWorks - Canada DT VIP</t>
  </si>
  <si>
    <t>iw0052</t>
  </si>
  <si>
    <t>cs</t>
  </si>
  <si>
    <t>Czechia</t>
  </si>
  <si>
    <t>ItWorks - Spain</t>
  </si>
  <si>
    <t>iw0013</t>
  </si>
  <si>
    <t>da</t>
  </si>
  <si>
    <t>IT</t>
  </si>
  <si>
    <t>Poland</t>
  </si>
  <si>
    <t>de</t>
  </si>
  <si>
    <t>Slovakia</t>
  </si>
  <si>
    <t>ItWorks - MX DT</t>
  </si>
  <si>
    <t>iw0015</t>
  </si>
  <si>
    <t>en</t>
  </si>
  <si>
    <t>Italy</t>
  </si>
  <si>
    <t>ItWorks - MX LC</t>
  </si>
  <si>
    <t>iw0016</t>
  </si>
  <si>
    <t>es</t>
  </si>
  <si>
    <t>ItWorks - MX DT VIP</t>
  </si>
  <si>
    <t>iw0017</t>
  </si>
  <si>
    <t>fr</t>
  </si>
  <si>
    <t>ItWorks - MX ES LC</t>
  </si>
  <si>
    <t>iw0018</t>
  </si>
  <si>
    <t>no</t>
  </si>
  <si>
    <t>ItWorks - MX ES DT</t>
  </si>
  <si>
    <t>iw0019</t>
  </si>
  <si>
    <t>pl</t>
  </si>
  <si>
    <t>ItWorks - MX EN DT</t>
  </si>
  <si>
    <t>iw0045</t>
  </si>
  <si>
    <t>sk</t>
  </si>
  <si>
    <t>ItWorks - Spain EN DT</t>
  </si>
  <si>
    <t>iw0047</t>
  </si>
  <si>
    <t>nl</t>
  </si>
  <si>
    <t>ItWorks - Spain ES LC</t>
  </si>
  <si>
    <t>iw0061</t>
  </si>
  <si>
    <t>ca</t>
  </si>
  <si>
    <t>ItWorks - Spain ES DT</t>
  </si>
  <si>
    <t>iw0049</t>
  </si>
  <si>
    <t>ItWorks - MX EN LC</t>
  </si>
  <si>
    <t>iwno00</t>
  </si>
  <si>
    <t>ItWorks - Spain EN LC</t>
  </si>
  <si>
    <t>ItWorks - CA LC</t>
  </si>
  <si>
    <t>iwus00</t>
  </si>
  <si>
    <t>ItWorks - CA DT</t>
  </si>
  <si>
    <t>iwus</t>
  </si>
  <si>
    <t>ItWorks - AU LC</t>
  </si>
  <si>
    <t>iwca</t>
  </si>
  <si>
    <t>ItWorks - AU DT</t>
  </si>
  <si>
    <t>iwau00</t>
  </si>
  <si>
    <t>ItWorks - NZ LC</t>
  </si>
  <si>
    <t>iwnz</t>
  </si>
  <si>
    <t>ItWorks - NZ DT</t>
  </si>
  <si>
    <t>iw0033</t>
  </si>
  <si>
    <t>ITWorks - DE</t>
  </si>
  <si>
    <t>iw001+</t>
  </si>
  <si>
    <t>ItWorks - Canada FR</t>
  </si>
  <si>
    <t>iw0080</t>
  </si>
  <si>
    <t>ItWorks - FR</t>
  </si>
  <si>
    <t>iw0060</t>
  </si>
  <si>
    <t>ItWorks - BE</t>
  </si>
  <si>
    <t>iw0064</t>
  </si>
  <si>
    <t>ItWorks - DK</t>
  </si>
  <si>
    <t>iw0062</t>
  </si>
  <si>
    <t>ItWorks - UK</t>
  </si>
  <si>
    <t>iw0012</t>
  </si>
  <si>
    <t>ItWorks - NO</t>
  </si>
  <si>
    <t>ItWorks - IE</t>
  </si>
  <si>
    <t>iw0066</t>
  </si>
  <si>
    <t>ItWorks - NO VIP</t>
  </si>
  <si>
    <t>iw0040</t>
  </si>
  <si>
    <t>iw0044</t>
  </si>
  <si>
    <t>iw0037</t>
  </si>
  <si>
    <t>iw001u</t>
  </si>
  <si>
    <t>iw0021</t>
  </si>
  <si>
    <t>52</t>
  </si>
  <si>
    <t>iw0097</t>
  </si>
  <si>
    <t>iw0050</t>
  </si>
  <si>
    <t>iw0041</t>
  </si>
  <si>
    <t>iw0065</t>
  </si>
  <si>
    <t>iw0043</t>
  </si>
  <si>
    <t>iw0046</t>
  </si>
  <si>
    <t>iw0059</t>
  </si>
  <si>
    <t>iw0074</t>
  </si>
  <si>
    <t>iw0036</t>
  </si>
  <si>
    <t>iw0031</t>
  </si>
  <si>
    <t>iw0057</t>
  </si>
  <si>
    <t>iw0067</t>
  </si>
  <si>
    <t>iw0076</t>
  </si>
  <si>
    <t>iw0026</t>
  </si>
  <si>
    <t>iwfr00</t>
  </si>
  <si>
    <t>iw0069</t>
  </si>
  <si>
    <t>iwde00</t>
  </si>
  <si>
    <t>iwdk00</t>
  </si>
  <si>
    <t>iw0032</t>
  </si>
  <si>
    <t>iw0068</t>
  </si>
  <si>
    <t>iw0042</t>
  </si>
  <si>
    <t>iw0034</t>
  </si>
  <si>
    <t>cngeorget</t>
  </si>
  <si>
    <t>George Tomic</t>
  </si>
  <si>
    <t>cnfabricem</t>
  </si>
  <si>
    <t>Fabrice Mwolo</t>
  </si>
  <si>
    <t>cnjuanmc</t>
  </si>
  <si>
    <t>george.tomic</t>
  </si>
  <si>
    <t>fabrice.mwolo</t>
  </si>
  <si>
    <t>juan.caicedo</t>
  </si>
  <si>
    <t>Agent</t>
  </si>
  <si>
    <t>Agent ID</t>
  </si>
  <si>
    <t>Quality Assurance</t>
  </si>
  <si>
    <t>Emails</t>
  </si>
  <si>
    <t>Juan Caicedo</t>
  </si>
  <si>
    <t>Week 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</si>
</sst>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hh:mm:ss"/>
    <numFmt numFmtId="165" formatCode="yyyy\-mm\-dd"/>
    <numFmt numFmtId="166" formatCode="mmmm\ yyyy"/>
    <numFmt numFmtId="167" formatCode="[$-409]d\-mmm\-yy;@"/>
    <numFmt numFmtId="168" formatCode="\+0%;\-0%"/>
    <numFmt numFmtId="169" formatCode="#,##0.0"/>
    <numFmt numFmtId="170" formatCode="0.0000%"/>
    <numFmt numFmtId="171" formatCode="0.00%;\-0.00%;0.00%"/>
    <numFmt numFmtId="172" formatCode="mmm\ \-\ dd"/>
    <numFmt numFmtId="173" formatCode="mmm\ \-dd"/>
    <numFmt numFmtId="174" formatCode="h:mm:ss;@"/>
  </numFmts>
  <fonts count="52" x14ac:knownFonts="1">
    <font>
      <sz val="11"/>
      <color theme="1"/>
      <name val="Calibri"/>
      <family val="2"/>
      <scheme val="minor"/>
    </font>
    <font>
      <sz val="11"/>
      <color theme="1"/>
      <name val="Calibri"/>
      <family val="2"/>
      <scheme val="minor"/>
    </font>
    <font>
      <sz val="11"/>
      <color theme="0"/>
      <name val="Calibri"/>
      <family val="2"/>
      <scheme val="minor"/>
    </font>
    <font>
      <sz val="8"/>
      <color theme="1"/>
      <name val="Arial"/>
      <family val="2"/>
    </font>
    <font>
      <sz val="8"/>
      <color theme="1"/>
      <name val="Tahoma"/>
      <family val="2"/>
    </font>
    <font>
      <sz val="8"/>
      <name val="Calibri"/>
      <family val="2"/>
      <scheme val="minor"/>
    </font>
    <font>
      <sz val="8.5"/>
      <color theme="1"/>
      <name val="Arial"/>
      <family val="2"/>
    </font>
    <font>
      <sz val="11"/>
      <color theme="8"/>
      <name val="Calibri"/>
      <family val="2"/>
      <scheme val="minor"/>
    </font>
    <font>
      <sz val="9"/>
      <color theme="8"/>
      <name val="Calibri"/>
      <family val="2"/>
      <scheme val="minor"/>
    </font>
    <font>
      <sz val="11"/>
      <color theme="8" tint="0.59999389629810485"/>
      <name val="Calibri"/>
      <family val="2"/>
      <scheme val="minor"/>
    </font>
    <font>
      <sz val="8"/>
      <color theme="8" tint="0.59999389629810485"/>
      <name val="Gadugi"/>
      <family val="2"/>
    </font>
    <font>
      <sz val="11"/>
      <color theme="9" tint="-0.249977111117893"/>
      <name val="Calibri"/>
      <family val="2"/>
      <scheme val="minor"/>
    </font>
    <font>
      <sz val="9"/>
      <color theme="1"/>
      <name val="Calibri"/>
      <family val="2"/>
      <scheme val="minor"/>
    </font>
    <font>
      <sz val="8"/>
      <color theme="1"/>
      <name val="Calibri"/>
      <family val="2"/>
      <scheme val="minor"/>
    </font>
    <font>
      <b/>
      <sz val="9"/>
      <color theme="1"/>
      <name val="Calibri"/>
      <family val="2"/>
      <scheme val="minor"/>
    </font>
    <font>
      <sz val="8"/>
      <color rgb="FFFF0000"/>
      <name val="Calibri"/>
      <family val="2"/>
      <scheme val="minor"/>
    </font>
    <font>
      <sz val="8"/>
      <color rgb="FF00B050"/>
      <name val="Calibri"/>
      <family val="2"/>
      <scheme val="minor"/>
    </font>
    <font>
      <b/>
      <sz val="9"/>
      <color theme="8" tint="0.59999389629810485"/>
      <name val="Aptos"/>
      <family val="2"/>
    </font>
    <font>
      <sz val="13"/>
      <color theme="8" tint="0.59999389629810485"/>
      <name val="Georgia"/>
      <family val="1"/>
    </font>
    <font>
      <sz val="8.9"/>
      <color theme="0"/>
      <name val="Rockwell Nova"/>
      <family val="1"/>
    </font>
    <font>
      <sz val="10"/>
      <color theme="0"/>
      <name val="Calibri"/>
      <family val="2"/>
      <scheme val="minor"/>
    </font>
    <font>
      <sz val="12"/>
      <color theme="1"/>
      <name val="Courier New"/>
      <family val="3"/>
    </font>
    <font>
      <sz val="15"/>
      <color rgb="FFC00000"/>
      <name val="Courier New"/>
      <family val="3"/>
    </font>
    <font>
      <b/>
      <sz val="15"/>
      <color theme="2"/>
      <name val="Courier New"/>
      <family val="3"/>
    </font>
    <font>
      <sz val="10.5"/>
      <color theme="1"/>
      <name val="Courier New"/>
      <family val="3"/>
    </font>
    <font>
      <sz val="11.5"/>
      <color theme="1"/>
      <name val="Courier New"/>
      <family val="3"/>
    </font>
    <font>
      <b/>
      <sz val="13"/>
      <color theme="1"/>
      <name val="Courier New"/>
      <family val="3"/>
    </font>
    <font>
      <sz val="8.5"/>
      <name val="Arial"/>
      <family val="2"/>
    </font>
    <font>
      <sz val="9"/>
      <color theme="1"/>
      <name val="Rockwell Nova"/>
      <family val="1"/>
    </font>
    <font>
      <sz val="10"/>
      <color theme="1"/>
      <name val="Calibri"/>
      <family val="2"/>
      <scheme val="minor"/>
    </font>
    <font>
      <sz val="8.5"/>
      <color theme="1"/>
      <name val="Rockwell Nova"/>
      <family val="1"/>
    </font>
    <font>
      <sz val="8.5"/>
      <color theme="1"/>
      <name val="Rockwell Nova Light"/>
      <family val="1"/>
    </font>
    <font>
      <sz val="8.5"/>
      <color theme="0"/>
      <name val="Rockwell Nova"/>
      <family val="1"/>
    </font>
    <font>
      <sz val="9"/>
      <color theme="5"/>
      <name val="Rockwell Nova"/>
      <family val="1"/>
    </font>
    <font>
      <sz val="7.5"/>
      <color theme="1"/>
      <name val="Tahoma"/>
      <family val="2"/>
    </font>
    <font>
      <sz val="7.5"/>
      <color theme="1"/>
      <name val="Calibri"/>
      <family val="2"/>
      <scheme val="minor"/>
    </font>
    <font>
      <sz val="7.5"/>
      <color theme="0"/>
      <name val="Calibri"/>
      <family val="2"/>
      <scheme val="minor"/>
    </font>
    <font>
      <b/>
      <sz val="7.5"/>
      <color theme="0"/>
      <name val="Calibri"/>
      <family val="2"/>
      <scheme val="minor"/>
    </font>
    <font>
      <b/>
      <sz val="7.5"/>
      <color theme="1"/>
      <name val="Calibri"/>
      <family val="2"/>
      <scheme val="minor"/>
    </font>
    <font>
      <b/>
      <sz val="24"/>
      <color rgb="FFC00000"/>
      <name val="Aptos"/>
      <family val="2"/>
    </font>
    <font>
      <sz val="8"/>
      <color theme="1"/>
      <name val="Rockwell Nova Light"/>
      <family val="1"/>
    </font>
    <font>
      <sz val="5"/>
      <color theme="0" tint="-0.249977111117893"/>
      <name val="Arial"/>
      <family val="2"/>
    </font>
    <font>
      <sz val="5"/>
      <color theme="0" tint="-0.249977111117893"/>
      <name val="Calibri"/>
      <family val="2"/>
      <scheme val="minor"/>
    </font>
    <font>
      <sz val="8"/>
      <color rgb="FFC00000"/>
      <name val="Tahoma"/>
      <family val="2"/>
    </font>
    <font>
      <sz val="11"/>
      <color rgb="FFC00000"/>
      <name val="Calibri"/>
      <family val="2"/>
      <scheme val="minor"/>
    </font>
    <font>
      <sz val="8"/>
      <color rgb="FF0070C0"/>
      <name val="Tahoma"/>
      <family val="2"/>
    </font>
    <font>
      <sz val="9"/>
      <color theme="0"/>
      <name val="Rockwell Nova"/>
      <family val="1"/>
    </font>
    <font>
      <sz val="10"/>
      <color theme="1"/>
      <name val="Aptos"/>
      <family val="2"/>
    </font>
    <font>
      <sz val="12"/>
      <color theme="0"/>
      <name val="Aptos"/>
      <family val="2"/>
    </font>
    <font>
      <sz val="11"/>
      <color theme="0"/>
      <name val="Aptos"/>
      <family val="2"/>
    </font>
    <font>
      <sz val="12"/>
      <color theme="1"/>
      <name val="Aptos"/>
      <family val="2"/>
    </font>
    <font>
      <sz val="11"/>
      <color theme="1"/>
      <name val="Aptos"/>
      <family val="2"/>
    </font>
  </fonts>
  <fills count="27">
    <fill>
      <patternFill patternType="none"/>
    </fill>
    <fill>
      <patternFill patternType="gray125"/>
    </fill>
    <fill>
      <patternFill patternType="solid">
        <fgColor theme="9" tint="0.39997558519241921"/>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7"/>
        <bgColor indexed="64"/>
      </patternFill>
    </fill>
    <fill>
      <patternFill patternType="solid">
        <fgColor theme="9" tint="-0.249977111117893"/>
        <bgColor theme="9" tint="-0.249977111117893"/>
      </patternFill>
    </fill>
    <fill>
      <patternFill patternType="solid">
        <fgColor theme="9" tint="-0.499984740745262"/>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9"/>
        <bgColor indexed="64"/>
      </patternFill>
    </fill>
    <fill>
      <patternFill patternType="solid">
        <fgColor theme="2" tint="-0.249977111117893"/>
        <bgColor indexed="64"/>
      </patternFill>
    </fill>
    <fill>
      <patternFill patternType="solid">
        <fgColor theme="0" tint="-0.34998626667073579"/>
        <bgColor indexed="64"/>
      </patternFill>
    </fill>
    <fill>
      <patternFill patternType="solid">
        <fgColor theme="2"/>
        <bgColor indexed="64"/>
      </patternFill>
    </fill>
    <fill>
      <patternFill patternType="solid">
        <fgColor rgb="FFFEA8A8"/>
        <bgColor indexed="64"/>
      </patternFill>
    </fill>
    <fill>
      <patternFill patternType="solid">
        <fgColor rgb="FFE44E4E"/>
        <bgColor indexed="64"/>
      </patternFill>
    </fill>
  </fills>
  <borders count="62">
    <border>
      <left/>
      <right/>
      <top/>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theme="4" tint="0.79998168889431442"/>
      </left>
      <right/>
      <top style="double">
        <color theme="4" tint="0.79998168889431442"/>
      </top>
      <bottom style="double">
        <color theme="4" tint="0.79998168889431442"/>
      </bottom>
      <diagonal/>
    </border>
    <border>
      <left/>
      <right/>
      <top style="double">
        <color theme="4" tint="0.79998168889431442"/>
      </top>
      <bottom style="double">
        <color theme="4" tint="0.79998168889431442"/>
      </bottom>
      <diagonal/>
    </border>
    <border>
      <left/>
      <right style="double">
        <color theme="4" tint="0.79998168889431442"/>
      </right>
      <top style="double">
        <color theme="4" tint="0.79998168889431442"/>
      </top>
      <bottom style="double">
        <color theme="4" tint="0.79998168889431442"/>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double">
        <color theme="8" tint="0.59996337778862885"/>
      </left>
      <right/>
      <top style="double">
        <color theme="8" tint="0.59996337778862885"/>
      </top>
      <bottom style="double">
        <color theme="8" tint="0.59996337778862885"/>
      </bottom>
      <diagonal/>
    </border>
    <border>
      <left/>
      <right/>
      <top style="double">
        <color theme="8" tint="0.59996337778862885"/>
      </top>
      <bottom style="double">
        <color theme="8" tint="0.59996337778862885"/>
      </bottom>
      <diagonal/>
    </border>
    <border>
      <left style="thin">
        <color theme="9" tint="0.39997558519241921"/>
      </left>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bottom/>
      <diagonal/>
    </border>
    <border>
      <left/>
      <right style="thin">
        <color indexed="64"/>
      </right>
      <top/>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style="thin">
        <color indexed="64"/>
      </left>
      <right style="thin">
        <color indexed="64"/>
      </right>
      <top style="thin">
        <color indexed="64"/>
      </top>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medium">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medium">
        <color indexed="64"/>
      </right>
      <top style="thin">
        <color indexed="64"/>
      </top>
      <bottom/>
      <diagonal/>
    </border>
    <border>
      <left style="thin">
        <color indexed="64"/>
      </left>
      <right style="medium">
        <color indexed="64"/>
      </right>
      <top style="double">
        <color indexed="64"/>
      </top>
      <bottom/>
      <diagonal/>
    </border>
    <border>
      <left style="medium">
        <color indexed="64"/>
      </left>
      <right style="thin">
        <color indexed="64"/>
      </right>
      <top style="thin">
        <color auto="1"/>
      </top>
      <bottom/>
      <diagonal/>
    </border>
    <border>
      <left style="medium">
        <color indexed="64"/>
      </left>
      <right style="thin">
        <color indexed="64"/>
      </right>
      <top/>
      <bottom style="double">
        <color indexed="64"/>
      </bottom>
      <diagonal/>
    </border>
    <border>
      <left style="medium">
        <color indexed="64"/>
      </left>
      <right style="thin">
        <color auto="1"/>
      </right>
      <top style="double">
        <color indexed="64"/>
      </top>
      <bottom/>
      <diagonal/>
    </border>
    <border>
      <left style="medium">
        <color indexed="64"/>
      </left>
      <right style="thin">
        <color auto="1"/>
      </right>
      <top/>
      <bottom style="thin">
        <color auto="1"/>
      </bottom>
      <diagonal/>
    </border>
    <border>
      <left style="thin">
        <color indexed="64"/>
      </left>
      <right style="thin">
        <color auto="1"/>
      </right>
      <top style="double">
        <color indexed="64"/>
      </top>
      <bottom/>
      <diagonal/>
    </border>
    <border>
      <left style="thin">
        <color indexed="64"/>
      </left>
      <right style="medium">
        <color indexed="64"/>
      </right>
      <top/>
      <bottom style="double">
        <color indexed="64"/>
      </bottom>
      <diagonal/>
    </border>
    <border>
      <left style="thin">
        <color indexed="64"/>
      </left>
      <right style="medium">
        <color indexed="64"/>
      </right>
      <top/>
      <bottom/>
      <diagonal/>
    </border>
    <border>
      <left/>
      <right/>
      <top style="thin">
        <color theme="1"/>
      </top>
      <bottom style="thin">
        <color theme="1"/>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theme="8" tint="0.79998168889431442"/>
      </left>
      <right/>
      <top style="thin">
        <color theme="8" tint="0.79998168889431442"/>
      </top>
      <bottom style="thin">
        <color theme="8" tint="0.79998168889431442"/>
      </bottom>
      <diagonal/>
    </border>
    <border>
      <left/>
      <right/>
      <top style="thin">
        <color theme="8" tint="0.79998168889431442"/>
      </top>
      <bottom style="thin">
        <color theme="8" tint="0.79998168889431442"/>
      </bottom>
      <diagonal/>
    </border>
    <border>
      <left/>
      <right style="thin">
        <color theme="8" tint="0.79998168889431442"/>
      </right>
      <top style="thin">
        <color theme="8" tint="0.79998168889431442"/>
      </top>
      <bottom style="thin">
        <color theme="8" tint="0.79998168889431442"/>
      </bottom>
      <diagonal/>
    </border>
    <border>
      <left style="thin">
        <color indexed="64"/>
      </left>
      <right/>
      <top style="thin">
        <color indexed="64"/>
      </top>
      <bottom/>
      <diagonal/>
    </border>
    <border>
      <left/>
      <right/>
      <top style="thin">
        <color indexed="64"/>
      </top>
      <bottom/>
      <diagonal/>
    </border>
  </borders>
  <cellStyleXfs count="4">
    <xf numFmtId="0" fontId="0" fillId="0" borderId="0"/>
    <xf numFmtId="0" fontId="1" fillId="0" borderId="0"/>
    <xf numFmtId="0" fontId="3" fillId="0" borderId="0"/>
    <xf numFmtId="9" fontId="3" fillId="0" borderId="0" applyFont="0" applyFill="0" applyBorder="0" applyAlignment="0" applyProtection="0"/>
  </cellStyleXfs>
  <cellXfs count="318">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xf>
    <xf numFmtId="0" fontId="0" fillId="2" borderId="0" xfId="0" applyFill="1"/>
    <xf numFmtId="0" fontId="3" fillId="0" borderId="0" xfId="0" applyFont="1"/>
    <xf numFmtId="0" fontId="4" fillId="5" borderId="0" xfId="0" applyFont="1" applyFill="1" applyAlignment="1">
      <alignment horizontal="right"/>
    </xf>
    <xf numFmtId="0" fontId="4" fillId="5" borderId="0" xfId="0" applyFont="1" applyFill="1" applyAlignment="1">
      <alignment horizontal="center"/>
    </xf>
    <xf numFmtId="0" fontId="4" fillId="5" borderId="0" xfId="0" applyFont="1" applyFill="1" applyAlignment="1">
      <alignment horizontal="left"/>
    </xf>
    <xf numFmtId="165" fontId="4" fillId="6" borderId="0" xfId="0" applyNumberFormat="1" applyFont="1" applyFill="1" applyAlignment="1">
      <alignment horizontal="right"/>
    </xf>
    <xf numFmtId="166" fontId="4" fillId="6" borderId="0" xfId="0" applyNumberFormat="1" applyFont="1" applyFill="1" applyAlignment="1">
      <alignment horizontal="center"/>
    </xf>
    <xf numFmtId="0" fontId="4" fillId="6" borderId="0" xfId="0" applyFont="1" applyFill="1" applyAlignment="1">
      <alignment horizontal="left" vertical="top"/>
    </xf>
    <xf numFmtId="2" fontId="4" fillId="4" borderId="0" xfId="0" applyNumberFormat="1" applyFont="1" applyFill="1" applyAlignment="1">
      <alignment horizontal="right"/>
    </xf>
    <xf numFmtId="2" fontId="4" fillId="4" borderId="0" xfId="0" applyNumberFormat="1" applyFont="1" applyFill="1" applyAlignment="1">
      <alignment horizontal="center"/>
    </xf>
    <xf numFmtId="2" fontId="4" fillId="4" borderId="0" xfId="0" applyNumberFormat="1" applyFont="1" applyFill="1" applyAlignment="1">
      <alignment horizontal="left"/>
    </xf>
    <xf numFmtId="164" fontId="4" fillId="7" borderId="0" xfId="0" applyNumberFormat="1" applyFont="1" applyFill="1" applyAlignment="1">
      <alignment horizontal="right"/>
    </xf>
    <xf numFmtId="164" fontId="4" fillId="7" borderId="0" xfId="0" applyNumberFormat="1" applyFont="1" applyFill="1" applyAlignment="1">
      <alignment horizontal="center"/>
    </xf>
    <xf numFmtId="0" fontId="6" fillId="8" borderId="1" xfId="0" applyFont="1" applyFill="1" applyBorder="1" applyAlignment="1">
      <alignment horizontal="right" vertical="center" wrapText="1"/>
    </xf>
    <xf numFmtId="0" fontId="6" fillId="8" borderId="1" xfId="0" applyFont="1" applyFill="1" applyBorder="1" applyAlignment="1">
      <alignment horizontal="center" vertical="center" wrapText="1"/>
    </xf>
    <xf numFmtId="0" fontId="6" fillId="9" borderId="1" xfId="0" applyFont="1" applyFill="1" applyBorder="1" applyAlignment="1">
      <alignment horizontal="right" vertical="center"/>
    </xf>
    <xf numFmtId="0" fontId="6" fillId="9" borderId="1" xfId="0" applyFont="1" applyFill="1" applyBorder="1" applyAlignment="1">
      <alignment horizontal="center" vertical="center" wrapText="1"/>
    </xf>
    <xf numFmtId="0" fontId="6" fillId="9" borderId="1" xfId="0" applyFont="1" applyFill="1" applyBorder="1" applyAlignment="1">
      <alignment horizontal="left" vertical="center" wrapText="1"/>
    </xf>
    <xf numFmtId="0" fontId="6" fillId="10" borderId="1" xfId="0" applyFont="1" applyFill="1" applyBorder="1" applyAlignment="1">
      <alignment horizontal="right" vertical="center" wrapText="1"/>
    </xf>
    <xf numFmtId="0" fontId="6" fillId="10" borderId="1" xfId="0" applyFont="1" applyFill="1" applyBorder="1" applyAlignment="1">
      <alignment horizontal="center" vertical="center" wrapText="1"/>
    </xf>
    <xf numFmtId="0" fontId="6" fillId="10" borderId="1" xfId="0" applyFont="1" applyFill="1" applyBorder="1" applyAlignment="1">
      <alignment horizontal="left" vertical="center" wrapText="1"/>
    </xf>
    <xf numFmtId="0" fontId="6" fillId="11" borderId="1" xfId="0" applyFont="1" applyFill="1" applyBorder="1" applyAlignment="1">
      <alignment horizontal="right" vertical="center" wrapText="1"/>
    </xf>
    <xf numFmtId="0" fontId="6" fillId="11" borderId="1" xfId="0" applyFont="1" applyFill="1" applyBorder="1" applyAlignment="1">
      <alignment horizontal="left" vertical="center" wrapText="1"/>
    </xf>
    <xf numFmtId="0" fontId="6" fillId="11" borderId="1" xfId="0" applyFont="1" applyFill="1" applyBorder="1" applyAlignment="1">
      <alignment horizontal="center" vertical="center" wrapText="1"/>
    </xf>
    <xf numFmtId="0" fontId="7" fillId="0" borderId="0" xfId="0" applyFont="1"/>
    <xf numFmtId="4" fontId="8" fillId="0" borderId="0" xfId="1" applyNumberFormat="1" applyFont="1" applyAlignment="1">
      <alignment horizontal="center"/>
    </xf>
    <xf numFmtId="0" fontId="8" fillId="0" borderId="0" xfId="1" applyFont="1" applyAlignment="1">
      <alignment horizontal="center"/>
    </xf>
    <xf numFmtId="0" fontId="7" fillId="2" borderId="0" xfId="0" applyFont="1" applyFill="1"/>
    <xf numFmtId="0" fontId="9" fillId="2" borderId="0" xfId="0" applyFont="1" applyFill="1"/>
    <xf numFmtId="0" fontId="10" fillId="3" borderId="0" xfId="0" applyFont="1" applyFill="1" applyAlignment="1">
      <alignment horizontal="center" vertical="center" wrapText="1"/>
    </xf>
    <xf numFmtId="0" fontId="10" fillId="3" borderId="0" xfId="2" applyFont="1" applyFill="1" applyAlignment="1">
      <alignment horizontal="left" vertical="center"/>
    </xf>
    <xf numFmtId="0" fontId="10" fillId="3" borderId="0" xfId="2" applyFont="1" applyFill="1" applyAlignment="1">
      <alignment horizontal="center" vertical="center"/>
    </xf>
    <xf numFmtId="0" fontId="10" fillId="3" borderId="0" xfId="1" applyFont="1" applyFill="1" applyAlignment="1">
      <alignment horizontal="center"/>
    </xf>
    <xf numFmtId="167" fontId="10" fillId="3" borderId="0" xfId="1" applyNumberFormat="1" applyFont="1" applyFill="1" applyAlignment="1">
      <alignment horizontal="center"/>
    </xf>
    <xf numFmtId="14" fontId="10" fillId="3" borderId="0" xfId="1" applyNumberFormat="1" applyFont="1" applyFill="1" applyAlignment="1">
      <alignment horizontal="center"/>
    </xf>
    <xf numFmtId="0" fontId="10" fillId="3" borderId="0" xfId="1" applyFont="1" applyFill="1" applyAlignment="1">
      <alignment horizontal="left"/>
    </xf>
    <xf numFmtId="0" fontId="10" fillId="3" borderId="0" xfId="1" applyFont="1" applyFill="1" applyAlignment="1">
      <alignment horizontal="left" vertical="center"/>
    </xf>
    <xf numFmtId="0" fontId="6" fillId="12" borderId="1" xfId="0" applyFont="1" applyFill="1" applyBorder="1" applyAlignment="1">
      <alignment horizontal="right" vertical="center" wrapText="1"/>
    </xf>
    <xf numFmtId="0" fontId="6" fillId="12" borderId="1" xfId="0" applyFont="1" applyFill="1" applyBorder="1" applyAlignment="1">
      <alignment horizontal="left" vertical="center" wrapText="1"/>
    </xf>
    <xf numFmtId="0" fontId="6" fillId="12" borderId="1" xfId="0" applyFont="1" applyFill="1" applyBorder="1" applyAlignment="1">
      <alignment horizontal="right" wrapText="1"/>
    </xf>
    <xf numFmtId="0" fontId="6" fillId="12" borderId="1" xfId="0" applyFont="1" applyFill="1" applyBorder="1" applyAlignment="1">
      <alignment horizontal="left" wrapText="1"/>
    </xf>
    <xf numFmtId="2" fontId="4" fillId="13" borderId="0" xfId="0" applyNumberFormat="1" applyFont="1" applyFill="1" applyAlignment="1">
      <alignment horizontal="right"/>
    </xf>
    <xf numFmtId="2" fontId="4" fillId="13" borderId="0" xfId="0" applyNumberFormat="1" applyFont="1" applyFill="1" applyAlignment="1">
      <alignment horizontal="left"/>
    </xf>
    <xf numFmtId="0" fontId="4" fillId="13" borderId="0" xfId="0" applyFont="1" applyFill="1" applyAlignment="1">
      <alignment horizontal="right"/>
    </xf>
    <xf numFmtId="0" fontId="4" fillId="13" borderId="0" xfId="0" applyFont="1" applyFill="1" applyAlignment="1">
      <alignment horizontal="left"/>
    </xf>
    <xf numFmtId="0" fontId="12" fillId="0" borderId="0" xfId="2" applyFont="1"/>
    <xf numFmtId="20" fontId="12" fillId="0" borderId="0" xfId="2" applyNumberFormat="1" applyFont="1"/>
    <xf numFmtId="0" fontId="13" fillId="0" borderId="0" xfId="2" applyFont="1"/>
    <xf numFmtId="3" fontId="12" fillId="0" borderId="0" xfId="2" applyNumberFormat="1" applyFont="1" applyAlignment="1">
      <alignment horizontal="center"/>
    </xf>
    <xf numFmtId="21" fontId="12" fillId="0" borderId="0" xfId="2" applyNumberFormat="1" applyFont="1" applyAlignment="1">
      <alignment horizontal="center"/>
    </xf>
    <xf numFmtId="0" fontId="12" fillId="0" borderId="2" xfId="2" applyFont="1" applyBorder="1"/>
    <xf numFmtId="0" fontId="12" fillId="0" borderId="3" xfId="2" applyFont="1" applyBorder="1"/>
    <xf numFmtId="0" fontId="14" fillId="0" borderId="3" xfId="2" applyFont="1" applyBorder="1" applyAlignment="1">
      <alignment horizontal="center"/>
    </xf>
    <xf numFmtId="0" fontId="12" fillId="0" borderId="4" xfId="2" applyFont="1" applyBorder="1"/>
    <xf numFmtId="168" fontId="12" fillId="0" borderId="0" xfId="2" applyNumberFormat="1" applyFont="1" applyAlignment="1">
      <alignment horizontal="center"/>
    </xf>
    <xf numFmtId="0" fontId="12" fillId="14" borderId="5" xfId="2" applyFont="1" applyFill="1" applyBorder="1"/>
    <xf numFmtId="0" fontId="12" fillId="0" borderId="6" xfId="2" applyFont="1" applyBorder="1"/>
    <xf numFmtId="0" fontId="12" fillId="0" borderId="5" xfId="2" applyFont="1" applyBorder="1"/>
    <xf numFmtId="168" fontId="12" fillId="0" borderId="6" xfId="2" applyNumberFormat="1" applyFont="1" applyBorder="1" applyAlignment="1">
      <alignment horizontal="center"/>
    </xf>
    <xf numFmtId="169" fontId="12" fillId="0" borderId="0" xfId="2" applyNumberFormat="1" applyFont="1" applyAlignment="1">
      <alignment horizontal="center"/>
    </xf>
    <xf numFmtId="9" fontId="12" fillId="0" borderId="0" xfId="2" applyNumberFormat="1" applyFont="1" applyAlignment="1">
      <alignment horizontal="center"/>
    </xf>
    <xf numFmtId="0" fontId="12" fillId="0" borderId="0" xfId="2" applyFont="1" applyAlignment="1">
      <alignment horizontal="center"/>
    </xf>
    <xf numFmtId="9" fontId="12" fillId="0" borderId="6" xfId="3" applyFont="1" applyBorder="1" applyAlignment="1">
      <alignment horizontal="center"/>
    </xf>
    <xf numFmtId="0" fontId="12" fillId="0" borderId="7" xfId="2" applyFont="1" applyBorder="1"/>
    <xf numFmtId="0" fontId="12" fillId="0" borderId="8" xfId="2" applyFont="1" applyBorder="1"/>
    <xf numFmtId="9" fontId="12" fillId="0" borderId="8" xfId="2" applyNumberFormat="1" applyFont="1" applyBorder="1" applyAlignment="1">
      <alignment horizontal="center"/>
    </xf>
    <xf numFmtId="168" fontId="12" fillId="0" borderId="9" xfId="2" applyNumberFormat="1" applyFont="1" applyBorder="1" applyAlignment="1">
      <alignment horizontal="center"/>
    </xf>
    <xf numFmtId="0" fontId="15" fillId="0" borderId="0" xfId="2" applyFont="1"/>
    <xf numFmtId="0" fontId="16" fillId="0" borderId="0" xfId="2" applyFont="1"/>
    <xf numFmtId="170" fontId="12" fillId="0" borderId="0" xfId="3" applyNumberFormat="1" applyFont="1"/>
    <xf numFmtId="0" fontId="0" fillId="2" borderId="0" xfId="0" applyFill="1" applyAlignment="1">
      <alignment horizontal="right"/>
    </xf>
    <xf numFmtId="0" fontId="17" fillId="3" borderId="0" xfId="0" applyFont="1" applyFill="1" applyAlignment="1">
      <alignment horizontal="right"/>
    </xf>
    <xf numFmtId="14" fontId="17" fillId="3" borderId="0" xfId="0" applyNumberFormat="1" applyFont="1" applyFill="1" applyAlignment="1">
      <alignment horizontal="left"/>
    </xf>
    <xf numFmtId="0" fontId="17" fillId="3" borderId="0" xfId="0" applyFont="1" applyFill="1" applyAlignment="1">
      <alignment horizontal="left"/>
    </xf>
    <xf numFmtId="0" fontId="4" fillId="13" borderId="0" xfId="0" applyFont="1" applyFill="1" applyAlignment="1">
      <alignment horizontal="center"/>
    </xf>
    <xf numFmtId="0" fontId="0" fillId="2" borderId="11" xfId="0" applyFill="1" applyBorder="1"/>
    <xf numFmtId="0" fontId="21" fillId="0" borderId="13" xfId="0" applyFont="1" applyBorder="1" applyAlignment="1">
      <alignment horizontal="center" vertical="center" wrapText="1"/>
    </xf>
    <xf numFmtId="0" fontId="21" fillId="0" borderId="13" xfId="0" applyFont="1" applyBorder="1" applyAlignment="1">
      <alignment horizontal="center" wrapText="1"/>
    </xf>
    <xf numFmtId="0" fontId="23" fillId="16" borderId="13" xfId="0" applyFont="1" applyFill="1" applyBorder="1" applyAlignment="1">
      <alignment horizontal="center" vertical="center"/>
    </xf>
    <xf numFmtId="0" fontId="24" fillId="0" borderId="0" xfId="0" applyFont="1" applyAlignment="1">
      <alignment horizontal="center" vertical="center" wrapText="1"/>
    </xf>
    <xf numFmtId="0" fontId="25" fillId="0" borderId="13" xfId="0" applyFont="1" applyBorder="1" applyAlignment="1">
      <alignment horizontal="center" vertical="center" wrapText="1"/>
    </xf>
    <xf numFmtId="0" fontId="26" fillId="0" borderId="13" xfId="0" applyFont="1" applyBorder="1" applyAlignment="1">
      <alignment horizontal="center" vertical="center" wrapText="1"/>
    </xf>
    <xf numFmtId="0" fontId="6" fillId="17" borderId="1" xfId="0" applyFont="1" applyFill="1" applyBorder="1" applyAlignment="1">
      <alignment horizontal="right" wrapText="1"/>
    </xf>
    <xf numFmtId="0" fontId="6" fillId="17" borderId="1" xfId="0" applyFont="1" applyFill="1" applyBorder="1" applyAlignment="1">
      <alignment horizontal="left" wrapText="1"/>
    </xf>
    <xf numFmtId="0" fontId="6" fillId="17" borderId="1" xfId="0" applyFont="1" applyFill="1" applyBorder="1" applyAlignment="1">
      <alignment horizontal="right" vertical="center" wrapText="1"/>
    </xf>
    <xf numFmtId="0" fontId="6" fillId="17" borderId="1" xfId="0" applyFont="1" applyFill="1" applyBorder="1" applyAlignment="1">
      <alignment horizontal="left" vertical="center" wrapText="1"/>
    </xf>
    <xf numFmtId="0" fontId="4" fillId="17" borderId="0" xfId="0" applyFont="1" applyFill="1" applyAlignment="1">
      <alignment horizontal="right"/>
    </xf>
    <xf numFmtId="0" fontId="4" fillId="17" borderId="0" xfId="0" applyFont="1" applyFill="1" applyAlignment="1">
      <alignment horizontal="center"/>
    </xf>
    <xf numFmtId="0" fontId="4" fillId="17" borderId="0" xfId="0" applyFont="1" applyFill="1" applyAlignment="1">
      <alignment horizontal="left"/>
    </xf>
    <xf numFmtId="2" fontId="4" fillId="17" borderId="0" xfId="0" applyNumberFormat="1" applyFont="1" applyFill="1" applyAlignment="1">
      <alignment horizontal="right"/>
    </xf>
    <xf numFmtId="2" fontId="4" fillId="17" borderId="0" xfId="0" applyNumberFormat="1" applyFont="1" applyFill="1" applyAlignment="1">
      <alignment horizontal="left"/>
    </xf>
    <xf numFmtId="0" fontId="29" fillId="0" borderId="0" xfId="0" applyFont="1"/>
    <xf numFmtId="0" fontId="30" fillId="2" borderId="13" xfId="0" applyFont="1" applyFill="1" applyBorder="1" applyAlignment="1">
      <alignment horizontal="center" vertical="center"/>
    </xf>
    <xf numFmtId="0" fontId="30" fillId="17" borderId="13" xfId="0" applyFont="1" applyFill="1" applyBorder="1" applyAlignment="1">
      <alignment horizontal="center"/>
    </xf>
    <xf numFmtId="0" fontId="30" fillId="17" borderId="13" xfId="0" applyFont="1" applyFill="1" applyBorder="1" applyAlignment="1">
      <alignment horizontal="center" vertical="center"/>
    </xf>
    <xf numFmtId="10" fontId="30" fillId="17" borderId="13" xfId="0" applyNumberFormat="1" applyFont="1" applyFill="1" applyBorder="1" applyAlignment="1">
      <alignment horizontal="center" vertical="center"/>
    </xf>
    <xf numFmtId="2" fontId="30" fillId="17" borderId="13" xfId="0" applyNumberFormat="1" applyFont="1" applyFill="1" applyBorder="1" applyAlignment="1">
      <alignment horizontal="center" vertical="center"/>
    </xf>
    <xf numFmtId="0" fontId="30" fillId="0" borderId="0" xfId="0" applyFont="1"/>
    <xf numFmtId="0" fontId="30" fillId="20" borderId="24" xfId="0" applyFont="1" applyFill="1" applyBorder="1" applyAlignment="1">
      <alignment horizontal="center" vertical="center" wrapText="1"/>
    </xf>
    <xf numFmtId="46" fontId="31" fillId="13" borderId="16" xfId="0" applyNumberFormat="1" applyFont="1" applyFill="1" applyBorder="1" applyAlignment="1">
      <alignment horizontal="center" vertical="center"/>
    </xf>
    <xf numFmtId="46" fontId="31" fillId="13" borderId="13" xfId="0" applyNumberFormat="1" applyFont="1" applyFill="1" applyBorder="1" applyAlignment="1">
      <alignment horizontal="center" vertical="center"/>
    </xf>
    <xf numFmtId="0" fontId="31" fillId="7" borderId="13" xfId="0" applyFont="1" applyFill="1" applyBorder="1" applyAlignment="1">
      <alignment horizontal="center" vertical="center"/>
    </xf>
    <xf numFmtId="10" fontId="31" fillId="7" borderId="13" xfId="0" applyNumberFormat="1" applyFont="1" applyFill="1" applyBorder="1" applyAlignment="1">
      <alignment horizontal="center" vertical="center"/>
    </xf>
    <xf numFmtId="2" fontId="31" fillId="7" borderId="13" xfId="0" applyNumberFormat="1" applyFont="1" applyFill="1" applyBorder="1" applyAlignment="1">
      <alignment horizontal="center" vertical="center"/>
    </xf>
    <xf numFmtId="0" fontId="27" fillId="23" borderId="1" xfId="0" applyFont="1" applyFill="1" applyBorder="1" applyAlignment="1">
      <alignment horizontal="left" vertical="center" wrapText="1"/>
    </xf>
    <xf numFmtId="164" fontId="4" fillId="23" borderId="0" xfId="0" applyNumberFormat="1" applyFont="1" applyFill="1" applyAlignment="1">
      <alignment horizontal="left"/>
    </xf>
    <xf numFmtId="0" fontId="10" fillId="3" borderId="53" xfId="2" applyFont="1" applyFill="1" applyBorder="1" applyAlignment="1">
      <alignment horizontal="center" vertical="center"/>
    </xf>
    <xf numFmtId="0" fontId="0" fillId="0" borderId="0" xfId="0" applyAlignment="1">
      <alignment horizontal="center" vertical="center"/>
    </xf>
    <xf numFmtId="0" fontId="0" fillId="2" borderId="17" xfId="0" applyFill="1" applyBorder="1" applyAlignment="1">
      <alignment horizontal="center" vertical="center"/>
    </xf>
    <xf numFmtId="0" fontId="0" fillId="2" borderId="18" xfId="0" applyFill="1" applyBorder="1" applyAlignment="1">
      <alignment horizontal="center" vertical="center"/>
    </xf>
    <xf numFmtId="0" fontId="0" fillId="0" borderId="19" xfId="0" applyBorder="1" applyAlignment="1">
      <alignment horizontal="center" vertical="center"/>
    </xf>
    <xf numFmtId="166" fontId="12" fillId="0" borderId="0" xfId="2" applyNumberFormat="1" applyFont="1"/>
    <xf numFmtId="0" fontId="34" fillId="24" borderId="13" xfId="0" applyFont="1" applyFill="1" applyBorder="1" applyAlignment="1">
      <alignment horizontal="right" vertical="center"/>
    </xf>
    <xf numFmtId="0" fontId="35" fillId="0" borderId="0" xfId="0" applyFont="1"/>
    <xf numFmtId="0" fontId="36" fillId="0" borderId="0" xfId="0" applyFont="1"/>
    <xf numFmtId="166" fontId="37" fillId="21" borderId="42" xfId="0" applyNumberFormat="1" applyFont="1" applyFill="1" applyBorder="1" applyAlignment="1">
      <alignment horizontal="center"/>
    </xf>
    <xf numFmtId="166" fontId="37" fillId="22" borderId="42" xfId="0" applyNumberFormat="1" applyFont="1" applyFill="1" applyBorder="1" applyAlignment="1">
      <alignment horizontal="center"/>
    </xf>
    <xf numFmtId="0" fontId="35" fillId="7" borderId="43" xfId="0" applyFont="1" applyFill="1" applyBorder="1" applyAlignment="1">
      <alignment horizontal="left"/>
    </xf>
    <xf numFmtId="4" fontId="35" fillId="7" borderId="43" xfId="0" applyNumberFormat="1" applyFont="1" applyFill="1" applyBorder="1" applyAlignment="1">
      <alignment horizontal="center"/>
    </xf>
    <xf numFmtId="9" fontId="35" fillId="7" borderId="43" xfId="0" applyNumberFormat="1" applyFont="1" applyFill="1" applyBorder="1" applyAlignment="1">
      <alignment horizontal="center"/>
    </xf>
    <xf numFmtId="0" fontId="38" fillId="8" borderId="43" xfId="0" applyFont="1" applyFill="1" applyBorder="1" applyAlignment="1">
      <alignment horizontal="left"/>
    </xf>
    <xf numFmtId="4" fontId="38" fillId="8" borderId="43" xfId="0" applyNumberFormat="1" applyFont="1" applyFill="1" applyBorder="1" applyAlignment="1">
      <alignment horizontal="center"/>
    </xf>
    <xf numFmtId="9" fontId="38" fillId="8" borderId="43" xfId="0" applyNumberFormat="1" applyFont="1" applyFill="1" applyBorder="1" applyAlignment="1">
      <alignment horizontal="center"/>
    </xf>
    <xf numFmtId="0" fontId="0" fillId="2" borderId="10" xfId="0" applyFill="1" applyBorder="1" applyAlignment="1">
      <alignment horizontal="center"/>
    </xf>
    <xf numFmtId="0" fontId="0" fillId="2" borderId="11" xfId="0" applyFill="1" applyBorder="1" applyAlignment="1">
      <alignment horizontal="center"/>
    </xf>
    <xf numFmtId="0" fontId="0" fillId="2" borderId="12" xfId="0" applyFill="1" applyBorder="1" applyAlignment="1">
      <alignment horizontal="center"/>
    </xf>
    <xf numFmtId="0" fontId="10" fillId="3" borderId="0" xfId="0" applyFont="1" applyFill="1" applyAlignment="1">
      <alignment horizontal="center"/>
    </xf>
    <xf numFmtId="167" fontId="10" fillId="3" borderId="0" xfId="0" applyNumberFormat="1" applyFont="1" applyFill="1" applyAlignment="1">
      <alignment horizontal="center"/>
    </xf>
    <xf numFmtId="14" fontId="10" fillId="3" borderId="0" xfId="0" applyNumberFormat="1" applyFont="1" applyFill="1" applyAlignment="1">
      <alignment horizontal="center"/>
    </xf>
    <xf numFmtId="0" fontId="10" fillId="3" borderId="0" xfId="0" applyFont="1" applyFill="1" applyAlignment="1">
      <alignment horizontal="left"/>
    </xf>
    <xf numFmtId="0" fontId="0" fillId="0" borderId="0" xfId="0" pivotButton="1"/>
    <xf numFmtId="0" fontId="0" fillId="11" borderId="0" xfId="0" applyFill="1"/>
    <xf numFmtId="171" fontId="0" fillId="0" borderId="0" xfId="0" applyNumberFormat="1"/>
    <xf numFmtId="14" fontId="0" fillId="0" borderId="0" xfId="0" applyNumberFormat="1" applyAlignment="1">
      <alignment horizontal="left"/>
    </xf>
    <xf numFmtId="2" fontId="4" fillId="25" borderId="0" xfId="0" applyNumberFormat="1" applyFont="1" applyFill="1" applyAlignment="1">
      <alignment horizontal="center"/>
    </xf>
    <xf numFmtId="0" fontId="6" fillId="26" borderId="1" xfId="0" applyFont="1" applyFill="1" applyBorder="1" applyAlignment="1">
      <alignment horizontal="center" vertical="center" wrapText="1"/>
    </xf>
    <xf numFmtId="2" fontId="0" fillId="0" borderId="0" xfId="0" applyNumberFormat="1"/>
    <xf numFmtId="0" fontId="19" fillId="3" borderId="15" xfId="0" applyFont="1" applyFill="1" applyBorder="1" applyAlignment="1">
      <alignment horizontal="center" vertical="center" wrapText="1"/>
    </xf>
    <xf numFmtId="164" fontId="20" fillId="3" borderId="15" xfId="0" applyNumberFormat="1" applyFont="1" applyFill="1" applyBorder="1" applyAlignment="1">
      <alignment horizontal="center" vertical="center"/>
    </xf>
    <xf numFmtId="9" fontId="20" fillId="3" borderId="15" xfId="0" applyNumberFormat="1" applyFont="1" applyFill="1" applyBorder="1" applyAlignment="1">
      <alignment horizontal="center" vertical="center"/>
    </xf>
    <xf numFmtId="0" fontId="6" fillId="23" borderId="1" xfId="0" applyFont="1" applyFill="1" applyBorder="1" applyAlignment="1">
      <alignment horizontal="right" vertical="center"/>
    </xf>
    <xf numFmtId="0" fontId="6" fillId="23" borderId="1" xfId="0" applyFont="1" applyFill="1" applyBorder="1" applyAlignment="1">
      <alignment horizontal="left" vertical="center"/>
    </xf>
    <xf numFmtId="0" fontId="0" fillId="11" borderId="26" xfId="0" applyFill="1" applyBorder="1"/>
    <xf numFmtId="0" fontId="0" fillId="0" borderId="26" xfId="0" applyBorder="1"/>
    <xf numFmtId="0" fontId="0" fillId="0" borderId="14" xfId="0" applyBorder="1"/>
    <xf numFmtId="0" fontId="0" fillId="11" borderId="14" xfId="0" applyFill="1" applyBorder="1"/>
    <xf numFmtId="0" fontId="0" fillId="11" borderId="15" xfId="0" applyFill="1" applyBorder="1"/>
    <xf numFmtId="172" fontId="28" fillId="7" borderId="13" xfId="0" applyNumberFormat="1" applyFont="1" applyFill="1" applyBorder="1"/>
    <xf numFmtId="172" fontId="2" fillId="0" borderId="0" xfId="0" applyNumberFormat="1" applyFont="1"/>
    <xf numFmtId="173" fontId="30" fillId="6" borderId="24" xfId="0" applyNumberFormat="1" applyFont="1" applyFill="1" applyBorder="1" applyAlignment="1">
      <alignment horizontal="center" vertical="center"/>
    </xf>
    <xf numFmtId="173" fontId="32" fillId="0" borderId="0" xfId="0" applyNumberFormat="1" applyFont="1"/>
    <xf numFmtId="0" fontId="0" fillId="11" borderId="16" xfId="0" applyFill="1" applyBorder="1"/>
    <xf numFmtId="0" fontId="0" fillId="17" borderId="33" xfId="0" applyFill="1" applyBorder="1"/>
    <xf numFmtId="0" fontId="0" fillId="17" borderId="31" xfId="0" applyFill="1" applyBorder="1"/>
    <xf numFmtId="0" fontId="0" fillId="17" borderId="28" xfId="0" applyFill="1" applyBorder="1"/>
    <xf numFmtId="0" fontId="0" fillId="17" borderId="54" xfId="0" applyFill="1" applyBorder="1"/>
    <xf numFmtId="0" fontId="0" fillId="17" borderId="26" xfId="0" applyFill="1" applyBorder="1"/>
    <xf numFmtId="0" fontId="0" fillId="17" borderId="55" xfId="0" applyFill="1" applyBorder="1"/>
    <xf numFmtId="0" fontId="0" fillId="0" borderId="56" xfId="0" applyBorder="1"/>
    <xf numFmtId="0" fontId="12" fillId="0" borderId="0" xfId="0" applyFont="1"/>
    <xf numFmtId="46" fontId="40" fillId="20" borderId="37" xfId="0" applyNumberFormat="1" applyFont="1" applyFill="1" applyBorder="1" applyAlignment="1">
      <alignment horizontal="center" vertical="center"/>
    </xf>
    <xf numFmtId="0" fontId="0" fillId="3" borderId="57" xfId="0" applyFill="1" applyBorder="1" applyAlignment="1">
      <alignment horizontal="center" vertical="center"/>
    </xf>
    <xf numFmtId="0" fontId="0" fillId="3" borderId="58" xfId="0" applyFill="1" applyBorder="1"/>
    <xf numFmtId="0" fontId="0" fillId="3" borderId="59" xfId="0" applyFill="1" applyBorder="1" applyAlignment="1">
      <alignment horizontal="center" vertical="center"/>
    </xf>
    <xf numFmtId="0" fontId="41" fillId="0" borderId="0" xfId="0" applyFont="1" applyAlignment="1">
      <alignment horizontal="left" vertical="center"/>
    </xf>
    <xf numFmtId="0" fontId="42" fillId="0" borderId="0" xfId="0" applyFont="1" applyAlignment="1">
      <alignment horizontal="left"/>
    </xf>
    <xf numFmtId="49" fontId="10" fillId="3" borderId="0" xfId="2" applyNumberFormat="1" applyFont="1" applyFill="1" applyAlignment="1">
      <alignment horizontal="left" vertical="center"/>
    </xf>
    <xf numFmtId="49" fontId="10" fillId="3" borderId="0" xfId="2" applyNumberFormat="1" applyFont="1" applyFill="1"/>
    <xf numFmtId="1" fontId="43" fillId="8" borderId="0" xfId="0" applyNumberFormat="1" applyFont="1" applyFill="1" applyAlignment="1">
      <alignment horizontal="right"/>
    </xf>
    <xf numFmtId="0" fontId="44" fillId="0" borderId="0" xfId="0" applyFont="1" applyAlignment="1">
      <alignment horizontal="right"/>
    </xf>
    <xf numFmtId="0" fontId="43" fillId="8" borderId="0" xfId="0" applyFont="1" applyFill="1" applyAlignment="1">
      <alignment horizontal="right" vertical="center"/>
    </xf>
    <xf numFmtId="0" fontId="43" fillId="8" borderId="0" xfId="0" applyFont="1" applyFill="1" applyAlignment="1">
      <alignment horizontal="left" vertical="center"/>
    </xf>
    <xf numFmtId="0" fontId="45" fillId="8" borderId="0" xfId="0" applyFont="1" applyFill="1" applyAlignment="1">
      <alignment horizontal="left" vertical="center"/>
    </xf>
    <xf numFmtId="0" fontId="11" fillId="15" borderId="13" xfId="0" applyFont="1" applyFill="1" applyBorder="1" applyAlignment="1">
      <alignment horizontal="center" vertical="center"/>
    </xf>
    <xf numFmtId="0" fontId="19" fillId="3" borderId="14" xfId="0" applyFont="1" applyFill="1" applyBorder="1" applyAlignment="1">
      <alignment horizontal="center" vertical="center" wrapText="1"/>
    </xf>
    <xf numFmtId="164" fontId="20" fillId="3" borderId="14" xfId="0" applyNumberFormat="1" applyFont="1" applyFill="1" applyBorder="1" applyAlignment="1">
      <alignment horizontal="center" vertical="center"/>
    </xf>
    <xf numFmtId="0" fontId="19" fillId="3" borderId="13" xfId="0" applyFont="1" applyFill="1" applyBorder="1" applyAlignment="1">
      <alignment horizontal="center" vertical="center" wrapText="1"/>
    </xf>
    <xf numFmtId="0" fontId="46" fillId="3" borderId="16" xfId="0" applyFont="1" applyFill="1" applyBorder="1" applyAlignment="1">
      <alignment horizontal="center" vertical="center" wrapText="1"/>
    </xf>
    <xf numFmtId="0" fontId="0" fillId="0" borderId="60" xfId="0" applyBorder="1"/>
    <xf numFmtId="0" fontId="0" fillId="0" borderId="16" xfId="0" applyBorder="1" applyAlignment="1">
      <alignment horizontal="center" vertical="center"/>
    </xf>
    <xf numFmtId="174" fontId="0" fillId="0" borderId="0" xfId="0" applyNumberFormat="1"/>
    <xf numFmtId="21" fontId="0" fillId="0" borderId="0" xfId="0" applyNumberFormat="1"/>
    <xf numFmtId="0" fontId="6" fillId="12" borderId="1" xfId="0" applyFont="1" applyFill="1" applyBorder="1" applyAlignment="1">
      <alignment horizontal="center" vertical="center" wrapText="1"/>
    </xf>
    <xf numFmtId="0" fontId="0" fillId="4" borderId="14" xfId="0" applyFill="1" applyBorder="1"/>
    <xf numFmtId="0" fontId="0" fillId="4" borderId="15" xfId="0" applyFill="1" applyBorder="1"/>
    <xf numFmtId="0" fontId="0" fillId="4" borderId="16" xfId="0" applyFill="1" applyBorder="1"/>
    <xf numFmtId="0" fontId="0" fillId="4" borderId="31" xfId="0" applyFill="1" applyBorder="1"/>
    <xf numFmtId="172" fontId="33" fillId="7" borderId="13" xfId="0" applyNumberFormat="1" applyFont="1" applyFill="1" applyBorder="1" applyProtection="1">
      <protection locked="0"/>
    </xf>
    <xf numFmtId="173" fontId="30" fillId="6" borderId="23" xfId="0" applyNumberFormat="1" applyFont="1" applyFill="1" applyBorder="1" applyAlignment="1" applyProtection="1">
      <alignment horizontal="center" vertical="center"/>
      <protection locked="0"/>
    </xf>
    <xf numFmtId="0" fontId="34" fillId="24" borderId="13" xfId="0" applyFont="1" applyFill="1" applyBorder="1" applyAlignment="1" applyProtection="1">
      <alignment horizontal="center"/>
      <protection locked="0"/>
    </xf>
    <xf numFmtId="0" fontId="34" fillId="24" borderId="13" xfId="0" applyFont="1" applyFill="1" applyBorder="1" applyProtection="1">
      <protection locked="0"/>
    </xf>
    <xf numFmtId="166" fontId="34" fillId="24" borderId="13" xfId="0" applyNumberFormat="1" applyFont="1" applyFill="1" applyBorder="1" applyAlignment="1" applyProtection="1">
      <alignment horizontal="center" vertical="center"/>
      <protection locked="0"/>
    </xf>
    <xf numFmtId="0" fontId="47" fillId="11" borderId="31" xfId="0" applyFont="1" applyFill="1" applyBorder="1" applyAlignment="1">
      <alignment horizontal="right" vertical="center"/>
    </xf>
    <xf numFmtId="0" fontId="48" fillId="3" borderId="13" xfId="0" applyFont="1" applyFill="1" applyBorder="1" applyAlignment="1">
      <alignment horizontal="left"/>
    </xf>
    <xf numFmtId="0" fontId="51" fillId="0" borderId="14" xfId="0" applyFont="1" applyBorder="1" applyAlignment="1">
      <alignment horizontal="center" vertical="center"/>
    </xf>
    <xf numFmtId="0" fontId="51" fillId="0" borderId="15" xfId="0" applyFont="1" applyBorder="1" applyAlignment="1">
      <alignment horizontal="center" vertical="center"/>
    </xf>
    <xf numFmtId="0" fontId="51" fillId="0" borderId="16" xfId="0" applyFont="1" applyBorder="1" applyAlignment="1">
      <alignment horizontal="center" vertical="center"/>
    </xf>
    <xf numFmtId="171" fontId="51" fillId="0" borderId="60" xfId="0" applyNumberFormat="1" applyFont="1" applyBorder="1" applyAlignment="1">
      <alignment horizontal="center" vertical="center"/>
    </xf>
    <xf numFmtId="171" fontId="51" fillId="0" borderId="61" xfId="0" applyNumberFormat="1" applyFont="1" applyBorder="1" applyAlignment="1">
      <alignment horizontal="center" vertical="center"/>
    </xf>
    <xf numFmtId="171" fontId="51" fillId="0" borderId="25" xfId="0" applyNumberFormat="1" applyFont="1" applyBorder="1" applyAlignment="1">
      <alignment horizontal="center" vertical="center"/>
    </xf>
    <xf numFmtId="171" fontId="49" fillId="3" borderId="14" xfId="0" applyNumberFormat="1" applyFont="1" applyFill="1" applyBorder="1" applyAlignment="1">
      <alignment horizontal="center" vertical="center"/>
    </xf>
    <xf numFmtId="171" fontId="49" fillId="3" borderId="15" xfId="0" applyNumberFormat="1" applyFont="1" applyFill="1" applyBorder="1" applyAlignment="1">
      <alignment horizontal="center" vertical="center"/>
    </xf>
    <xf numFmtId="0" fontId="50" fillId="11" borderId="31" xfId="0" applyFont="1" applyFill="1" applyBorder="1" applyAlignment="1">
      <alignment horizontal="left"/>
    </xf>
    <xf numFmtId="171" fontId="51" fillId="0" borderId="26" xfId="0" applyNumberFormat="1" applyFont="1" applyBorder="1" applyAlignment="1">
      <alignment horizontal="center"/>
    </xf>
    <xf numFmtId="171" fontId="49" fillId="3" borderId="16" xfId="0" applyNumberFormat="1" applyFont="1" applyFill="1" applyBorder="1" applyAlignment="1">
      <alignment horizontal="center"/>
    </xf>
    <xf numFmtId="171" fontId="49" fillId="3" borderId="14" xfId="0" applyNumberFormat="1" applyFont="1" applyFill="1" applyBorder="1" applyAlignment="1">
      <alignment horizontal="center"/>
    </xf>
    <xf numFmtId="171" fontId="49" fillId="3" borderId="15" xfId="0" applyNumberFormat="1" applyFont="1" applyFill="1" applyBorder="1" applyAlignment="1">
      <alignment horizontal="center"/>
    </xf>
    <xf numFmtId="0" fontId="51" fillId="0" borderId="14" xfId="0" applyFont="1" applyBorder="1" applyAlignment="1">
      <alignment horizontal="center"/>
    </xf>
    <xf numFmtId="0" fontId="51" fillId="0" borderId="15" xfId="0" applyFont="1" applyBorder="1" applyAlignment="1">
      <alignment horizontal="center"/>
    </xf>
    <xf numFmtId="171" fontId="49" fillId="3" borderId="16" xfId="0" applyNumberFormat="1" applyFont="1" applyFill="1" applyBorder="1" applyAlignment="1">
      <alignment horizontal="center" vertical="center"/>
    </xf>
    <xf numFmtId="0" fontId="51" fillId="0" borderId="60" xfId="0" applyFont="1" applyBorder="1"/>
    <xf numFmtId="0" fontId="51" fillId="11" borderId="33" xfId="0" applyFont="1" applyFill="1" applyBorder="1" applyAlignment="1">
      <alignment horizontal="left"/>
    </xf>
    <xf numFmtId="0" fontId="51" fillId="11" borderId="31" xfId="0" applyFont="1" applyFill="1" applyBorder="1" applyAlignment="1">
      <alignment horizontal="left"/>
    </xf>
    <xf numFmtId="0" fontId="50" fillId="11" borderId="33" xfId="0" applyFont="1" applyFill="1" applyBorder="1" applyAlignment="1">
      <alignment horizontal="left"/>
    </xf>
    <xf numFmtId="171" fontId="51" fillId="0" borderId="26" xfId="0" applyNumberFormat="1" applyFont="1" applyBorder="1" applyAlignment="1">
      <alignment horizontal="center" vertical="center"/>
    </xf>
    <xf numFmtId="171" fontId="51" fillId="0" borderId="54" xfId="0" applyNumberFormat="1" applyFont="1" applyBorder="1" applyAlignment="1">
      <alignment horizontal="center" vertical="center"/>
    </xf>
    <xf numFmtId="0" fontId="50" fillId="11" borderId="28" xfId="0" applyFont="1" applyFill="1" applyBorder="1" applyAlignment="1">
      <alignment horizontal="left"/>
    </xf>
    <xf numFmtId="0" fontId="51" fillId="0" borderId="54" xfId="0" applyFont="1" applyBorder="1" applyAlignment="1">
      <alignment horizontal="center" vertical="center"/>
    </xf>
    <xf numFmtId="171" fontId="48" fillId="3" borderId="14" xfId="0" applyNumberFormat="1" applyFont="1" applyFill="1" applyBorder="1" applyAlignment="1">
      <alignment horizontal="center" vertical="center"/>
    </xf>
    <xf numFmtId="171" fontId="48" fillId="3" borderId="15" xfId="0" applyNumberFormat="1" applyFont="1" applyFill="1" applyBorder="1" applyAlignment="1">
      <alignment horizontal="center" vertical="center"/>
    </xf>
    <xf numFmtId="171" fontId="48" fillId="3" borderId="16" xfId="0" applyNumberFormat="1" applyFont="1" applyFill="1" applyBorder="1" applyAlignment="1">
      <alignment horizontal="center" vertical="center"/>
    </xf>
    <xf numFmtId="0" fontId="51" fillId="11" borderId="28" xfId="0" applyFont="1" applyFill="1" applyBorder="1" applyAlignment="1">
      <alignment horizontal="left"/>
    </xf>
    <xf numFmtId="0" fontId="22" fillId="4" borderId="14" xfId="0" applyFont="1" applyFill="1" applyBorder="1" applyAlignment="1">
      <alignment horizontal="center" vertical="center" wrapText="1"/>
    </xf>
    <xf numFmtId="0" fontId="22" fillId="4" borderId="15" xfId="0" applyFont="1" applyFill="1" applyBorder="1" applyAlignment="1">
      <alignment horizontal="center" vertical="center" wrapText="1"/>
    </xf>
    <xf numFmtId="0" fontId="22" fillId="4" borderId="16" xfId="0" applyFont="1" applyFill="1" applyBorder="1" applyAlignment="1">
      <alignment horizontal="center" vertical="center" wrapText="1"/>
    </xf>
    <xf numFmtId="0" fontId="0" fillId="0" borderId="0" xfId="0" applyAlignment="1">
      <alignment horizontal="center"/>
    </xf>
    <xf numFmtId="0" fontId="23" fillId="16" borderId="14" xfId="0" applyFont="1" applyFill="1" applyBorder="1" applyAlignment="1">
      <alignment horizontal="center" vertical="center"/>
    </xf>
    <xf numFmtId="0" fontId="23" fillId="16" borderId="15" xfId="0" applyFont="1" applyFill="1" applyBorder="1" applyAlignment="1">
      <alignment horizontal="center" vertical="center"/>
    </xf>
    <xf numFmtId="0" fontId="23" fillId="16" borderId="16" xfId="0" applyFont="1" applyFill="1" applyBorder="1" applyAlignment="1">
      <alignment horizontal="center" vertical="center"/>
    </xf>
    <xf numFmtId="0" fontId="39" fillId="17" borderId="26" xfId="0" applyFont="1" applyFill="1" applyBorder="1" applyAlignment="1">
      <alignment horizontal="center" vertical="center" textRotation="90" wrapText="1"/>
    </xf>
    <xf numFmtId="0" fontId="39" fillId="17" borderId="31" xfId="0" applyFont="1" applyFill="1" applyBorder="1" applyAlignment="1">
      <alignment horizontal="center" vertical="center" textRotation="90" wrapText="1"/>
    </xf>
    <xf numFmtId="2" fontId="40" fillId="20" borderId="33" xfId="0" applyNumberFormat="1" applyFont="1" applyFill="1" applyBorder="1" applyAlignment="1">
      <alignment horizontal="center" vertical="center"/>
    </xf>
    <xf numFmtId="0" fontId="40" fillId="20" borderId="32" xfId="0" applyFont="1" applyFill="1" applyBorder="1" applyAlignment="1">
      <alignment horizontal="center" vertical="center"/>
    </xf>
    <xf numFmtId="1" fontId="40" fillId="20" borderId="33" xfId="0" applyNumberFormat="1" applyFont="1" applyFill="1" applyBorder="1" applyAlignment="1">
      <alignment horizontal="center" vertical="center"/>
    </xf>
    <xf numFmtId="46" fontId="40" fillId="20" borderId="50" xfId="0" applyNumberFormat="1" applyFont="1" applyFill="1" applyBorder="1" applyAlignment="1">
      <alignment horizontal="center" vertical="center"/>
    </xf>
    <xf numFmtId="0" fontId="40" fillId="20" borderId="28" xfId="0" applyFont="1" applyFill="1" applyBorder="1" applyAlignment="1">
      <alignment horizontal="center" vertical="center"/>
    </xf>
    <xf numFmtId="46" fontId="31" fillId="0" borderId="48" xfId="0" applyNumberFormat="1" applyFont="1" applyBorder="1" applyAlignment="1">
      <alignment horizontal="center" vertical="center"/>
    </xf>
    <xf numFmtId="46" fontId="31" fillId="0" borderId="49" xfId="0" applyNumberFormat="1" applyFont="1" applyBorder="1" applyAlignment="1">
      <alignment horizontal="center" vertical="center"/>
    </xf>
    <xf numFmtId="0" fontId="30" fillId="19" borderId="45" xfId="0" applyFont="1" applyFill="1" applyBorder="1" applyAlignment="1">
      <alignment horizontal="center" vertical="center"/>
    </xf>
    <xf numFmtId="0" fontId="30" fillId="19" borderId="27" xfId="0" applyFont="1" applyFill="1" applyBorder="1" applyAlignment="1">
      <alignment horizontal="center" vertical="center"/>
    </xf>
    <xf numFmtId="0" fontId="30" fillId="19" borderId="44" xfId="0" applyFont="1" applyFill="1" applyBorder="1" applyAlignment="1">
      <alignment horizontal="center" vertical="center"/>
    </xf>
    <xf numFmtId="0" fontId="30" fillId="19" borderId="51" xfId="0" applyFont="1" applyFill="1" applyBorder="1" applyAlignment="1">
      <alignment horizontal="center" vertical="center"/>
    </xf>
    <xf numFmtId="2" fontId="31" fillId="13" borderId="48" xfId="0" applyNumberFormat="1" applyFont="1" applyFill="1" applyBorder="1" applyAlignment="1">
      <alignment horizontal="center" vertical="center"/>
    </xf>
    <xf numFmtId="2" fontId="31" fillId="13" borderId="49" xfId="0" applyNumberFormat="1" applyFont="1" applyFill="1" applyBorder="1" applyAlignment="1">
      <alignment horizontal="center" vertical="center"/>
    </xf>
    <xf numFmtId="2" fontId="31" fillId="13" borderId="46" xfId="0" applyNumberFormat="1" applyFont="1" applyFill="1" applyBorder="1" applyAlignment="1">
      <alignment horizontal="center" vertical="center"/>
    </xf>
    <xf numFmtId="2" fontId="31" fillId="13" borderId="47" xfId="0" applyNumberFormat="1" applyFont="1" applyFill="1" applyBorder="1" applyAlignment="1">
      <alignment horizontal="center" vertical="center"/>
    </xf>
    <xf numFmtId="46" fontId="31" fillId="0" borderId="46" xfId="0" applyNumberFormat="1" applyFont="1" applyBorder="1" applyAlignment="1">
      <alignment horizontal="center" vertical="center"/>
    </xf>
    <xf numFmtId="46" fontId="31" fillId="0" borderId="47" xfId="0" applyNumberFormat="1" applyFont="1" applyBorder="1" applyAlignment="1">
      <alignment horizontal="center" vertical="center"/>
    </xf>
    <xf numFmtId="0" fontId="30" fillId="19" borderId="52" xfId="0" applyFont="1" applyFill="1" applyBorder="1" applyAlignment="1">
      <alignment horizontal="center" vertical="center"/>
    </xf>
    <xf numFmtId="1" fontId="31" fillId="0" borderId="48" xfId="0" applyNumberFormat="1" applyFont="1" applyBorder="1" applyAlignment="1">
      <alignment horizontal="center" vertical="center"/>
    </xf>
    <xf numFmtId="1" fontId="31" fillId="0" borderId="49" xfId="0" applyNumberFormat="1" applyFont="1" applyBorder="1" applyAlignment="1">
      <alignment horizontal="center" vertical="center"/>
    </xf>
    <xf numFmtId="1" fontId="31" fillId="0" borderId="46" xfId="0" applyNumberFormat="1" applyFont="1" applyBorder="1" applyAlignment="1">
      <alignment horizontal="center" vertical="center"/>
    </xf>
    <xf numFmtId="0" fontId="28" fillId="18" borderId="14" xfId="0" applyFont="1" applyFill="1" applyBorder="1" applyAlignment="1">
      <alignment horizontal="center"/>
    </xf>
    <xf numFmtId="0" fontId="28" fillId="18" borderId="16" xfId="0" applyFont="1" applyFill="1" applyBorder="1" applyAlignment="1">
      <alignment horizontal="center"/>
    </xf>
    <xf numFmtId="0" fontId="30" fillId="2" borderId="13" xfId="0" applyFont="1" applyFill="1" applyBorder="1" applyAlignment="1">
      <alignment horizontal="center" vertical="center" wrapText="1"/>
    </xf>
    <xf numFmtId="0" fontId="30" fillId="19" borderId="20" xfId="0" applyFont="1" applyFill="1" applyBorder="1" applyAlignment="1">
      <alignment horizontal="center" vertical="center" wrapText="1"/>
    </xf>
    <xf numFmtId="0" fontId="30" fillId="19" borderId="21" xfId="0" applyFont="1" applyFill="1" applyBorder="1" applyAlignment="1">
      <alignment horizontal="center" vertical="center" wrapText="1"/>
    </xf>
    <xf numFmtId="0" fontId="30" fillId="19" borderId="22" xfId="0" applyFont="1" applyFill="1" applyBorder="1" applyAlignment="1">
      <alignment horizontal="center" vertical="center" wrapText="1"/>
    </xf>
    <xf numFmtId="0" fontId="30" fillId="19" borderId="25" xfId="0" applyFont="1" applyFill="1" applyBorder="1" applyAlignment="1">
      <alignment horizontal="center" vertical="center"/>
    </xf>
    <xf numFmtId="0" fontId="30" fillId="19" borderId="26" xfId="0" applyFont="1" applyFill="1" applyBorder="1" applyAlignment="1">
      <alignment horizontal="center" vertical="center"/>
    </xf>
    <xf numFmtId="0" fontId="30" fillId="19" borderId="29" xfId="0" applyFont="1" applyFill="1" applyBorder="1" applyAlignment="1">
      <alignment horizontal="center" vertical="center"/>
    </xf>
    <xf numFmtId="0" fontId="30" fillId="19" borderId="30" xfId="0" applyFont="1" applyFill="1" applyBorder="1" applyAlignment="1">
      <alignment horizontal="center" vertical="center"/>
    </xf>
    <xf numFmtId="0" fontId="30" fillId="2" borderId="14" xfId="0" applyFont="1" applyFill="1" applyBorder="1" applyAlignment="1">
      <alignment horizontal="center"/>
    </xf>
    <xf numFmtId="0" fontId="30" fillId="2" borderId="15" xfId="0" applyFont="1" applyFill="1" applyBorder="1" applyAlignment="1">
      <alignment horizontal="center"/>
    </xf>
    <xf numFmtId="0" fontId="30" fillId="2" borderId="16" xfId="0" applyFont="1" applyFill="1" applyBorder="1" applyAlignment="1">
      <alignment horizontal="center"/>
    </xf>
    <xf numFmtId="0" fontId="40" fillId="20" borderId="50" xfId="0" applyFont="1" applyFill="1" applyBorder="1" applyAlignment="1">
      <alignment horizontal="center" vertical="center"/>
    </xf>
    <xf numFmtId="0" fontId="31" fillId="13" borderId="46" xfId="0" applyFont="1" applyFill="1" applyBorder="1" applyAlignment="1">
      <alignment horizontal="center" vertical="center"/>
    </xf>
    <xf numFmtId="0" fontId="31" fillId="13" borderId="47" xfId="0" applyFont="1" applyFill="1" applyBorder="1" applyAlignment="1">
      <alignment horizontal="center" vertical="center"/>
    </xf>
    <xf numFmtId="0" fontId="31" fillId="13" borderId="48" xfId="0" applyFont="1" applyFill="1" applyBorder="1" applyAlignment="1">
      <alignment horizontal="center" vertical="center"/>
    </xf>
    <xf numFmtId="0" fontId="31" fillId="13" borderId="49" xfId="0" applyFont="1" applyFill="1" applyBorder="1" applyAlignment="1">
      <alignment horizontal="center" vertical="center"/>
    </xf>
    <xf numFmtId="0" fontId="31" fillId="13" borderId="50" xfId="0" applyFont="1" applyFill="1" applyBorder="1" applyAlignment="1">
      <alignment horizontal="center" vertical="center"/>
    </xf>
    <xf numFmtId="0" fontId="31" fillId="13" borderId="28" xfId="0" applyFont="1" applyFill="1" applyBorder="1" applyAlignment="1">
      <alignment horizontal="center" vertical="center"/>
    </xf>
    <xf numFmtId="0" fontId="37" fillId="21" borderId="38" xfId="0" applyFont="1" applyFill="1" applyBorder="1" applyAlignment="1">
      <alignment horizontal="center" vertical="center"/>
    </xf>
    <xf numFmtId="0" fontId="37" fillId="21" borderId="42" xfId="0" applyFont="1" applyFill="1" applyBorder="1" applyAlignment="1">
      <alignment horizontal="center" vertical="center"/>
    </xf>
    <xf numFmtId="0" fontId="37" fillId="21" borderId="39" xfId="0" applyFont="1" applyFill="1" applyBorder="1" applyAlignment="1">
      <alignment horizontal="center"/>
    </xf>
    <xf numFmtId="0" fontId="37" fillId="21" borderId="40" xfId="0" applyFont="1" applyFill="1" applyBorder="1" applyAlignment="1">
      <alignment horizontal="center"/>
    </xf>
    <xf numFmtId="0" fontId="37" fillId="21" borderId="41" xfId="0" applyFont="1" applyFill="1" applyBorder="1" applyAlignment="1">
      <alignment horizontal="center"/>
    </xf>
    <xf numFmtId="0" fontId="37" fillId="22" borderId="39" xfId="0" applyFont="1" applyFill="1" applyBorder="1" applyAlignment="1">
      <alignment horizontal="center"/>
    </xf>
    <xf numFmtId="0" fontId="37" fillId="22" borderId="40" xfId="0" applyFont="1" applyFill="1" applyBorder="1" applyAlignment="1">
      <alignment horizontal="center"/>
    </xf>
    <xf numFmtId="0" fontId="37" fillId="22" borderId="41" xfId="0" applyFont="1" applyFill="1" applyBorder="1" applyAlignment="1">
      <alignment horizontal="center"/>
    </xf>
    <xf numFmtId="0" fontId="30" fillId="19" borderId="28" xfId="0" applyFont="1" applyFill="1" applyBorder="1" applyAlignment="1">
      <alignment horizontal="center" vertical="center" wrapText="1"/>
    </xf>
    <xf numFmtId="0" fontId="30" fillId="19" borderId="13" xfId="0" applyFont="1" applyFill="1" applyBorder="1" applyAlignment="1">
      <alignment horizontal="center" vertical="center" wrapText="1"/>
    </xf>
    <xf numFmtId="0" fontId="30" fillId="19" borderId="24" xfId="0" applyFont="1" applyFill="1" applyBorder="1" applyAlignment="1">
      <alignment horizontal="center" vertical="center" wrapText="1"/>
    </xf>
    <xf numFmtId="0" fontId="30" fillId="19" borderId="31" xfId="0" applyFont="1" applyFill="1" applyBorder="1" applyAlignment="1">
      <alignment horizontal="center" vertical="center" wrapText="1"/>
    </xf>
    <xf numFmtId="0" fontId="30" fillId="19" borderId="32" xfId="0" applyFont="1" applyFill="1" applyBorder="1" applyAlignment="1">
      <alignment horizontal="center" vertical="center" wrapText="1"/>
    </xf>
    <xf numFmtId="0" fontId="31" fillId="13" borderId="33" xfId="0" applyFont="1" applyFill="1" applyBorder="1" applyAlignment="1">
      <alignment horizontal="center" vertical="center"/>
    </xf>
    <xf numFmtId="0" fontId="31" fillId="13" borderId="32" xfId="0" applyFont="1" applyFill="1" applyBorder="1" applyAlignment="1">
      <alignment horizontal="center" vertical="center"/>
    </xf>
    <xf numFmtId="0" fontId="30" fillId="19" borderId="34" xfId="0" applyFont="1" applyFill="1" applyBorder="1" applyAlignment="1">
      <alignment horizontal="center" vertical="center"/>
    </xf>
    <xf numFmtId="0" fontId="30" fillId="19" borderId="35" xfId="0" applyFont="1" applyFill="1" applyBorder="1" applyAlignment="1">
      <alignment horizontal="center" vertical="center"/>
    </xf>
    <xf numFmtId="0" fontId="30" fillId="19" borderId="36" xfId="0" applyFont="1" applyFill="1" applyBorder="1" applyAlignment="1">
      <alignment horizontal="center" vertical="center"/>
    </xf>
    <xf numFmtId="0" fontId="18" fillId="3" borderId="0" xfId="0" applyFont="1" applyFill="1" applyAlignment="1">
      <alignment horizontal="center" vertical="center"/>
    </xf>
    <xf numFmtId="0" fontId="0" fillId="0" borderId="0" xfId="0" applyNumberFormat="1"/>
    <xf numFmtId="14" fontId="0" fillId="0" borderId="0" xfId="0" applyNumberFormat="1"/>
    <xf numFmtId="0" fontId="43" fillId="8" borderId="0" xfId="0" applyNumberFormat="1" applyFont="1" applyFill="1" applyAlignment="1">
      <alignment horizontal="right" vertical="center"/>
    </xf>
    <xf numFmtId="0" fontId="43" fillId="8" borderId="0" xfId="0" applyNumberFormat="1" applyFont="1" applyFill="1" applyAlignment="1">
      <alignment horizontal="left" vertical="center"/>
    </xf>
    <xf numFmtId="0" fontId="4" fillId="6" borderId="0" xfId="0" applyNumberFormat="1" applyFont="1" applyFill="1" applyAlignment="1">
      <alignment horizontal="left" vertical="top"/>
    </xf>
    <xf numFmtId="0" fontId="4" fillId="5" borderId="0" xfId="0" applyNumberFormat="1" applyFont="1" applyFill="1" applyAlignment="1">
      <alignment horizontal="right"/>
    </xf>
    <xf numFmtId="0" fontId="4" fillId="5" borderId="0" xfId="0" applyNumberFormat="1" applyFont="1" applyFill="1" applyAlignment="1">
      <alignment horizontal="center"/>
    </xf>
    <xf numFmtId="0" fontId="4" fillId="5" borderId="0" xfId="0" applyNumberFormat="1" applyFont="1" applyFill="1" applyAlignment="1">
      <alignment horizontal="left"/>
    </xf>
    <xf numFmtId="0" fontId="4" fillId="13" borderId="0" xfId="0" applyNumberFormat="1" applyFont="1" applyFill="1" applyAlignment="1">
      <alignment horizontal="right"/>
    </xf>
    <xf numFmtId="0" fontId="4" fillId="13" borderId="0" xfId="0" applyNumberFormat="1" applyFont="1" applyFill="1" applyAlignment="1">
      <alignment horizontal="center"/>
    </xf>
    <xf numFmtId="0" fontId="4" fillId="13" borderId="0" xfId="0" applyNumberFormat="1" applyFont="1" applyFill="1" applyAlignment="1">
      <alignment horizontal="left"/>
    </xf>
    <xf numFmtId="164" fontId="29" fillId="0" borderId="0" xfId="0" applyNumberFormat="1" applyFont="1" applyBorder="1" applyAlignment="1">
      <alignment horizontal="center" vertical="center"/>
    </xf>
    <xf numFmtId="164" fontId="29" fillId="4" borderId="0" xfId="0" applyNumberFormat="1" applyFont="1" applyFill="1" applyBorder="1" applyAlignment="1">
      <alignment horizontal="center" vertical="center"/>
    </xf>
    <xf numFmtId="0" fontId="29" fillId="0" borderId="0" xfId="0" applyNumberFormat="1" applyFont="1" applyBorder="1" applyAlignment="1">
      <alignment horizontal="center" vertical="center"/>
    </xf>
    <xf numFmtId="0" fontId="29" fillId="4" borderId="0" xfId="0" applyNumberFormat="1" applyFont="1" applyFill="1" applyBorder="1" applyAlignment="1">
      <alignment horizontal="center" vertical="center"/>
    </xf>
    <xf numFmtId="9" fontId="29" fillId="4" borderId="0" xfId="0" applyNumberFormat="1" applyFont="1" applyFill="1" applyBorder="1" applyAlignment="1">
      <alignment horizontal="center" vertical="center"/>
    </xf>
    <xf numFmtId="9" fontId="29" fillId="0" borderId="0" xfId="0" applyNumberFormat="1" applyFont="1" applyBorder="1" applyAlignment="1">
      <alignment horizontal="center" vertical="center"/>
    </xf>
    <xf numFmtId="0" fontId="20" fillId="3" borderId="15" xfId="0" applyNumberFormat="1" applyFont="1" applyFill="1" applyBorder="1" applyAlignment="1">
      <alignment horizontal="center" vertical="center"/>
    </xf>
    <xf numFmtId="0" fontId="20" fillId="3" borderId="16" xfId="0" applyNumberFormat="1" applyFont="1" applyFill="1" applyBorder="1" applyAlignment="1">
      <alignment horizontal="center" vertical="center"/>
    </xf>
    <xf numFmtId="0" fontId="29" fillId="0" borderId="26" xfId="0" applyNumberFormat="1" applyFont="1" applyBorder="1" applyAlignment="1">
      <alignment horizontal="center" vertical="center"/>
    </xf>
    <xf numFmtId="171" fontId="51" fillId="0" borderId="0" xfId="0" applyNumberFormat="1" applyFont="1" applyBorder="1" applyAlignment="1">
      <alignment horizontal="center" vertical="center"/>
    </xf>
    <xf numFmtId="0" fontId="50" fillId="0" borderId="0" xfId="0" applyFont="1" applyBorder="1"/>
    <xf numFmtId="171" fontId="51" fillId="0" borderId="0" xfId="0" applyNumberFormat="1" applyFont="1" applyBorder="1" applyAlignment="1">
      <alignment horizontal="center"/>
    </xf>
  </cellXfs>
  <cellStyles count="4">
    <cellStyle name="Normal" xfId="0" builtinId="0"/>
    <cellStyle name="Normal 2 5" xfId="2" xr:uid="{39DE9D5D-775B-4C6F-91DB-39656E5A0153}"/>
    <cellStyle name="Normal 7 4" xfId="1" xr:uid="{DD9CB4A1-4668-4ACD-9205-7D81AB7AB9DF}"/>
    <cellStyle name="Percent 2 2" xfId="3" xr:uid="{EDF3E616-48EA-4E91-9D2D-C82C7E5435CB}"/>
  </cellStyles>
  <dxfs count="462">
    <dxf>
      <font>
        <sz val="11"/>
      </font>
    </dxf>
    <dxf>
      <font>
        <b val="0"/>
        <i val="0"/>
        <strike val="0"/>
        <condense val="0"/>
        <extend val="0"/>
        <outline val="0"/>
        <shadow val="0"/>
        <u val="none"/>
        <vertAlign val="baseline"/>
        <sz val="8"/>
        <color theme="1"/>
        <name val="Tahoma"/>
        <family val="2"/>
        <scheme val="none"/>
      </font>
      <numFmt numFmtId="2" formatCode="0.00"/>
      <fill>
        <patternFill patternType="solid">
          <fgColor indexed="64"/>
          <bgColor rgb="FFFEA8A8"/>
        </patternFill>
      </fill>
      <alignment horizontal="center" vertical="bottom" textRotation="0" wrapText="0" indent="0" justifyLastLine="0" shrinkToFit="0" readingOrder="0"/>
    </dxf>
    <dxf>
      <font>
        <color rgb="FF9C0006"/>
      </font>
      <fill>
        <patternFill>
          <bgColor rgb="FFFFC7CE"/>
        </patternFill>
      </fill>
    </dxf>
    <dxf>
      <font>
        <b/>
        <i val="0"/>
        <color rgb="FFC00000"/>
      </font>
    </dxf>
    <dxf>
      <font>
        <b/>
        <i val="0"/>
        <strike val="0"/>
        <color rgb="FFC00000"/>
      </font>
    </dxf>
    <dxf>
      <numFmt numFmtId="174" formatCode="h:mm:ss;@"/>
    </dxf>
    <dxf>
      <numFmt numFmtId="174" formatCode="h:mm:ss;@"/>
    </dxf>
    <dxf>
      <numFmt numFmtId="174" formatCode="h:mm:ss;@"/>
    </dxf>
    <dxf>
      <numFmt numFmtId="174" formatCode="h:mm:ss;@"/>
    </dxf>
    <dxf>
      <numFmt numFmtId="174" formatCode="h:mm:ss;@"/>
    </dxf>
    <dxf>
      <numFmt numFmtId="174" formatCode="h:mm:ss;@"/>
    </dxf>
    <dxf>
      <numFmt numFmtId="174" formatCode="h:mm:ss;@"/>
    </dxf>
    <dxf>
      <numFmt numFmtId="174" formatCode="h:mm:ss;@"/>
    </dxf>
    <dxf>
      <numFmt numFmtId="174" formatCode="h:mm:ss;@"/>
    </dxf>
    <dxf>
      <numFmt numFmtId="174" formatCode="h:mm:ss;@"/>
    </dxf>
    <dxf>
      <numFmt numFmtId="174" formatCode="h:mm:ss;@"/>
    </dxf>
    <dxf>
      <numFmt numFmtId="174" formatCode="h:mm:ss;@"/>
    </dxf>
    <dxf>
      <numFmt numFmtId="174" formatCode="h:mm:ss;@"/>
    </dxf>
    <dxf>
      <numFmt numFmtId="174" formatCode="h:mm:ss;@"/>
    </dxf>
    <dxf>
      <numFmt numFmtId="174" formatCode="h:mm:ss;@"/>
    </dxf>
    <dxf>
      <numFmt numFmtId="174" formatCode="h:mm:ss;@"/>
    </dxf>
    <dxf>
      <numFmt numFmtId="19" formatCode="m/d/yyyy"/>
    </dxf>
    <dxf>
      <numFmt numFmtId="0" formatCode="General"/>
    </dxf>
    <dxf>
      <font>
        <b val="0"/>
        <i val="0"/>
        <strike val="0"/>
        <condense val="0"/>
        <extend val="0"/>
        <outline val="0"/>
        <shadow val="0"/>
        <u val="none"/>
        <vertAlign val="baseline"/>
        <sz val="9"/>
        <color theme="1"/>
        <name val="Calibri"/>
        <family val="2"/>
        <scheme val="minor"/>
      </font>
      <fill>
        <patternFill patternType="none">
          <fgColor indexed="64"/>
          <bgColor indexed="65"/>
        </patternFill>
      </fill>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fill>
        <patternFill patternType="none">
          <fgColor indexed="64"/>
          <bgColor indexed="65"/>
        </patternFill>
      </fill>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fill>
        <patternFill patternType="none">
          <fgColor indexed="64"/>
          <bgColor indexed="65"/>
        </patternFill>
      </fill>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8"/>
        <color theme="8" tint="0.59999389629810485"/>
        <name val="Gadugi"/>
        <family val="2"/>
        <scheme val="none"/>
      </font>
      <fill>
        <patternFill patternType="solid">
          <fgColor indexed="64"/>
          <bgColor theme="9" tint="-0.249977111117893"/>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8"/>
        <color theme="8" tint="0.59999389629810485"/>
        <name val="Gadugi"/>
        <family val="2"/>
        <scheme val="none"/>
      </font>
      <numFmt numFmtId="19" formatCode="m/d/yyyy"/>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8"/>
        <color theme="8" tint="0.59999389629810485"/>
        <name val="Gadugi"/>
        <family val="2"/>
        <scheme val="none"/>
      </font>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8"/>
        <color theme="8" tint="0.59999389629810485"/>
        <name val="Gadugi"/>
        <family val="2"/>
        <scheme val="none"/>
      </font>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8"/>
        <color theme="8" tint="0.59999389629810485"/>
        <name val="Gadugi"/>
        <family val="2"/>
        <scheme val="none"/>
      </font>
      <numFmt numFmtId="167" formatCode="[$-409]d\-mmm\-yy;@"/>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8"/>
        <color theme="8" tint="0.59999389629810485"/>
        <name val="Gadugi"/>
        <family val="2"/>
        <scheme val="none"/>
      </font>
      <numFmt numFmtId="167" formatCode="[$-409]d\-mmm\-yy;@"/>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8"/>
        <color theme="8" tint="0.59999389629810485"/>
        <name val="Gadugi"/>
        <family val="2"/>
        <scheme val="none"/>
      </font>
      <numFmt numFmtId="167" formatCode="[$-409]d\-mmm\-yy;@"/>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8"/>
        <color theme="8" tint="0.59999389629810485"/>
        <name val="Gadugi"/>
        <family val="2"/>
        <scheme val="none"/>
      </font>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8"/>
        <color theme="8" tint="0.59999389629810485"/>
        <name val="Gadugi"/>
        <family val="2"/>
        <scheme val="none"/>
      </font>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8"/>
        <color theme="8" tint="0.59999389629810485"/>
        <name val="Gadugi"/>
        <family val="2"/>
        <scheme val="none"/>
      </font>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8"/>
        <color theme="8" tint="0.59999389629810485"/>
        <name val="Gadugi"/>
        <family val="2"/>
        <scheme val="none"/>
      </fon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8"/>
        <color theme="8" tint="0.59999389629810485"/>
        <name val="Gadugi"/>
        <family val="2"/>
        <scheme val="none"/>
      </font>
      <numFmt numFmtId="30" formatCode="@"/>
      <fill>
        <patternFill patternType="solid">
          <fgColor indexed="64"/>
          <bgColor theme="9" tint="-0.249977111117893"/>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8"/>
        <color theme="8" tint="0.59999389629810485"/>
        <name val="Gadugi"/>
        <family val="2"/>
        <scheme val="none"/>
      </font>
      <fill>
        <patternFill patternType="solid">
          <fgColor indexed="64"/>
          <bgColor theme="9" tint="-0.249977111117893"/>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8"/>
        <color theme="8" tint="0.59999389629810485"/>
        <name val="Gadugi"/>
        <family val="2"/>
        <scheme val="none"/>
      </font>
      <fill>
        <patternFill patternType="solid">
          <fgColor indexed="64"/>
          <bgColor theme="9" tint="-0.249977111117893"/>
        </patternFill>
      </fill>
      <alignment horizontal="left" vertical="center" textRotation="0" wrapText="0" indent="0" justifyLastLine="0" shrinkToFit="0" readingOrder="0"/>
    </dxf>
    <dxf>
      <font>
        <strike val="0"/>
        <outline val="0"/>
        <shadow val="0"/>
        <u val="none"/>
        <vertAlign val="baseline"/>
        <sz val="8"/>
        <color theme="8" tint="0.59999389629810485"/>
        <name val="Gadugi"/>
        <family val="2"/>
        <scheme val="none"/>
      </font>
      <fill>
        <patternFill patternType="solid">
          <fgColor indexed="64"/>
          <bgColor theme="9" tint="-0.249977111117893"/>
        </patternFill>
      </fill>
    </dxf>
    <dxf>
      <font>
        <strike val="0"/>
        <outline val="0"/>
        <shadow val="0"/>
        <u val="none"/>
        <vertAlign val="baseline"/>
        <sz val="8"/>
        <color theme="8" tint="0.59999389629810485"/>
        <name val="Gadugi"/>
        <family val="2"/>
        <scheme val="none"/>
      </font>
      <fill>
        <patternFill patternType="solid">
          <fgColor indexed="64"/>
          <bgColor theme="9" tint="-0.249977111117893"/>
        </patternFill>
      </fill>
    </dxf>
    <dxf>
      <font>
        <strike val="0"/>
        <outline val="0"/>
        <shadow val="0"/>
        <u val="none"/>
        <vertAlign val="baseline"/>
        <sz val="8"/>
        <color theme="8" tint="0.59999389629810485"/>
        <name val="Gadugi"/>
        <family val="2"/>
        <scheme val="none"/>
      </font>
      <fill>
        <patternFill patternType="solid">
          <fgColor indexed="64"/>
          <bgColor theme="9" tint="-0.249977111117893"/>
        </patternFill>
      </fill>
      <alignment horizontal="center" vertical="center" textRotation="0" wrapText="1" indent="0" justifyLastLine="0" shrinkToFit="0" readingOrder="0"/>
    </dxf>
    <dxf>
      <font>
        <strike val="0"/>
        <outline val="0"/>
        <shadow val="0"/>
        <u val="none"/>
        <vertAlign val="baseline"/>
        <sz val="8"/>
        <color theme="1"/>
        <name val="Tahoma"/>
        <family val="2"/>
        <scheme val="none"/>
      </font>
      <numFmt numFmtId="2" formatCode="0.00"/>
      <fill>
        <patternFill patternType="solid">
          <fgColor indexed="64"/>
          <bgColor theme="7" tint="0.79998168889431442"/>
        </patternFill>
      </fill>
      <alignment horizontal="left" vertical="bottom" textRotation="0" wrapText="0" indent="0" justifyLastLine="0" shrinkToFit="0" readingOrder="0"/>
    </dxf>
    <dxf>
      <font>
        <strike val="0"/>
        <outline val="0"/>
        <shadow val="0"/>
        <u val="none"/>
        <vertAlign val="baseline"/>
        <sz val="8"/>
        <color theme="1"/>
        <name val="Tahoma"/>
        <family val="2"/>
        <scheme val="none"/>
      </font>
      <numFmt numFmtId="2" formatCode="0.00"/>
      <fill>
        <patternFill patternType="solid">
          <fgColor indexed="64"/>
          <bgColor theme="7" tint="0.79998168889431442"/>
        </patternFill>
      </fill>
      <alignment horizontal="right" vertical="bottom" textRotation="0" wrapText="0" indent="0" justifyLastLine="0" shrinkToFit="0" readingOrder="0"/>
    </dxf>
    <dxf>
      <font>
        <strike val="0"/>
        <outline val="0"/>
        <shadow val="0"/>
        <u val="none"/>
        <vertAlign val="baseline"/>
        <sz val="8"/>
        <color theme="1"/>
        <name val="Tahoma"/>
        <family val="2"/>
        <scheme val="none"/>
      </font>
      <numFmt numFmtId="2" formatCode="0.00"/>
      <fill>
        <patternFill patternType="solid">
          <fgColor indexed="64"/>
          <bgColor theme="7" tint="0.79998168889431442"/>
        </patternFill>
      </fill>
      <alignment horizontal="left" vertical="bottom" textRotation="0" wrapText="0" indent="0" justifyLastLine="0" shrinkToFit="0" readingOrder="0"/>
    </dxf>
    <dxf>
      <font>
        <strike val="0"/>
        <outline val="0"/>
        <shadow val="0"/>
        <u val="none"/>
        <vertAlign val="baseline"/>
        <sz val="8"/>
        <color theme="1"/>
        <name val="Tahoma"/>
        <family val="2"/>
        <scheme val="none"/>
      </font>
      <numFmt numFmtId="2" formatCode="0.00"/>
      <fill>
        <patternFill patternType="solid">
          <fgColor indexed="64"/>
          <bgColor theme="7" tint="0.79998168889431442"/>
        </patternFill>
      </fill>
      <alignment horizontal="right" vertical="bottom" textRotation="0" wrapText="0" indent="0" justifyLastLine="0" shrinkToFit="0" readingOrder="0"/>
    </dxf>
    <dxf>
      <font>
        <strike val="0"/>
        <outline val="0"/>
        <shadow val="0"/>
        <u val="none"/>
        <vertAlign val="baseline"/>
        <sz val="8"/>
        <color theme="1"/>
        <name val="Tahoma"/>
        <family val="2"/>
        <scheme val="none"/>
      </font>
      <numFmt numFmtId="0" formatCode="General"/>
      <fill>
        <patternFill patternType="solid">
          <fgColor indexed="64"/>
          <bgColor theme="7" tint="0.7999816888943144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Tahoma"/>
        <family val="2"/>
        <scheme val="none"/>
      </font>
      <numFmt numFmtId="0" formatCode="General"/>
      <fill>
        <patternFill patternType="solid">
          <fgColor indexed="64"/>
          <bgColor theme="7" tint="0.7999816888943144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0" formatCode="General"/>
      <fill>
        <patternFill patternType="solid">
          <fgColor indexed="64"/>
          <bgColor theme="7" tint="0.79998168889431442"/>
        </patternFill>
      </fill>
      <alignment horizontal="right" vertical="bottom" textRotation="0" wrapText="0" indent="0" justifyLastLine="0" shrinkToFit="0" readingOrder="0"/>
    </dxf>
    <dxf>
      <font>
        <strike val="0"/>
        <outline val="0"/>
        <shadow val="0"/>
        <u val="none"/>
        <vertAlign val="baseline"/>
        <sz val="8"/>
        <color theme="1"/>
        <name val="Tahoma"/>
        <family val="2"/>
        <scheme val="none"/>
      </font>
      <numFmt numFmtId="2" formatCode="0.00"/>
      <fill>
        <patternFill patternType="solid">
          <fgColor indexed="64"/>
          <bgColor theme="7" tint="0.79998168889431442"/>
        </patternFill>
      </fill>
      <alignment horizontal="left" vertical="bottom" textRotation="0" wrapText="0" indent="0" justifyLastLine="0" shrinkToFit="0" readingOrder="0"/>
    </dxf>
    <dxf>
      <font>
        <strike val="0"/>
        <outline val="0"/>
        <shadow val="0"/>
        <u val="none"/>
        <vertAlign val="baseline"/>
        <sz val="8"/>
        <color theme="1"/>
        <name val="Tahoma"/>
        <family val="2"/>
        <scheme val="none"/>
      </font>
      <numFmt numFmtId="2" formatCode="0.00"/>
      <fill>
        <patternFill patternType="solid">
          <fgColor indexed="64"/>
          <bgColor theme="7"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Tahoma"/>
        <family val="2"/>
        <scheme val="none"/>
      </font>
      <numFmt numFmtId="0" formatCode="General"/>
      <fill>
        <patternFill patternType="solid">
          <fgColor indexed="64"/>
          <bgColor theme="7" tint="0.7999816888943144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Tahoma"/>
        <family val="2"/>
        <scheme val="none"/>
      </font>
      <numFmt numFmtId="0" formatCode="General"/>
      <fill>
        <patternFill patternType="solid">
          <fgColor indexed="64"/>
          <bgColor theme="7" tint="0.79998168889431442"/>
        </patternFill>
      </fill>
      <alignment horizontal="right" vertical="bottom" textRotation="0" wrapText="0" indent="0" justifyLastLine="0" shrinkToFit="0" readingOrder="0"/>
    </dxf>
    <dxf>
      <font>
        <strike val="0"/>
        <outline val="0"/>
        <shadow val="0"/>
        <u val="none"/>
        <vertAlign val="baseline"/>
        <sz val="8"/>
        <color theme="1"/>
        <name val="Tahoma"/>
        <family val="2"/>
        <scheme val="none"/>
      </font>
      <numFmt numFmtId="0" formatCode="General"/>
      <fill>
        <patternFill patternType="solid">
          <fgColor indexed="64"/>
          <bgColor theme="7" tint="0.7999816888943144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0" formatCode="General"/>
      <fill>
        <patternFill patternType="solid">
          <fgColor indexed="64"/>
          <bgColor theme="7" tint="0.79998168889431442"/>
        </patternFill>
      </fill>
      <alignment horizontal="right" vertical="bottom" textRotation="0" wrapText="0" indent="0" justifyLastLine="0" shrinkToFit="0" readingOrder="0"/>
    </dxf>
    <dxf>
      <font>
        <strike val="0"/>
        <outline val="0"/>
        <shadow val="0"/>
        <u val="none"/>
        <vertAlign val="baseline"/>
        <sz val="8"/>
        <color theme="1"/>
        <name val="Tahoma"/>
        <family val="2"/>
        <scheme val="none"/>
      </font>
      <numFmt numFmtId="2" formatCode="0.00"/>
      <fill>
        <patternFill patternType="solid">
          <fgColor indexed="64"/>
          <bgColor theme="9" tint="0.7999816888943144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2" formatCode="0.00"/>
      <fill>
        <patternFill patternType="solid">
          <fgColor indexed="64"/>
          <bgColor theme="9" tint="0.79998168889431442"/>
        </patternFill>
      </fill>
      <alignment horizontal="left" vertical="bottom" textRotation="0" wrapText="0" indent="0" justifyLastLine="0" shrinkToFit="0" readingOrder="0"/>
    </dxf>
    <dxf>
      <font>
        <strike val="0"/>
        <outline val="0"/>
        <shadow val="0"/>
        <u val="none"/>
        <vertAlign val="baseline"/>
        <sz val="8"/>
        <color theme="1"/>
        <name val="Tahoma"/>
        <family val="2"/>
        <scheme val="none"/>
      </font>
      <numFmt numFmtId="2" formatCode="0.00"/>
      <fill>
        <patternFill patternType="solid">
          <fgColor indexed="64"/>
          <bgColor theme="9" tint="0.79998168889431442"/>
        </patternFill>
      </fill>
      <alignment horizontal="right" vertical="bottom" textRotation="0" wrapText="0" indent="0" justifyLastLine="0" shrinkToFit="0" readingOrder="0"/>
    </dxf>
    <dxf>
      <font>
        <strike val="0"/>
        <outline val="0"/>
        <shadow val="0"/>
        <u val="none"/>
        <vertAlign val="baseline"/>
        <sz val="8"/>
        <color theme="1"/>
        <name val="Tahoma"/>
        <family val="2"/>
        <scheme val="none"/>
      </font>
      <numFmt numFmtId="2" formatCode="0.00"/>
      <fill>
        <patternFill patternType="solid">
          <fgColor indexed="64"/>
          <bgColor theme="9" tint="0.79998168889431442"/>
        </patternFill>
      </fill>
      <alignment horizontal="left" vertical="bottom" textRotation="0" wrapText="0" indent="0" justifyLastLine="0" shrinkToFit="0" readingOrder="0"/>
    </dxf>
    <dxf>
      <font>
        <strike val="0"/>
        <outline val="0"/>
        <shadow val="0"/>
        <u val="none"/>
        <vertAlign val="baseline"/>
        <sz val="8"/>
        <color theme="1"/>
        <name val="Tahoma"/>
        <family val="2"/>
        <scheme val="none"/>
      </font>
      <numFmt numFmtId="2" formatCode="0.00"/>
      <fill>
        <patternFill patternType="solid">
          <fgColor indexed="64"/>
          <bgColor theme="9" tint="0.79998168889431442"/>
        </patternFill>
      </fill>
      <alignment horizontal="right" vertical="bottom" textRotation="0" wrapText="0" indent="0" justifyLastLine="0" shrinkToFit="0" readingOrder="0"/>
    </dxf>
    <dxf>
      <font>
        <strike val="0"/>
        <outline val="0"/>
        <shadow val="0"/>
        <u val="none"/>
        <vertAlign val="baseline"/>
        <sz val="8"/>
        <color theme="1"/>
        <name val="Tahoma"/>
        <family val="2"/>
        <scheme val="none"/>
      </font>
      <numFmt numFmtId="0" formatCode="General"/>
      <fill>
        <patternFill patternType="solid">
          <fgColor indexed="64"/>
          <bgColor theme="5" tint="0.79998168889431442"/>
        </patternFill>
      </fill>
      <alignment horizontal="left" vertical="bottom" textRotation="0" wrapText="0" indent="0" justifyLastLine="0" shrinkToFit="0" readingOrder="0"/>
    </dxf>
    <dxf>
      <font>
        <strike val="0"/>
        <outline val="0"/>
        <shadow val="0"/>
        <u val="none"/>
        <vertAlign val="baseline"/>
        <sz val="8"/>
        <color theme="1"/>
        <name val="Tahoma"/>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0" formatCode="General"/>
      <fill>
        <patternFill patternType="solid">
          <fgColor indexed="64"/>
          <bgColor theme="5" tint="0.79998168889431442"/>
        </patternFill>
      </fill>
      <alignment horizontal="right" vertical="bottom" textRotation="0" wrapText="0" indent="0" justifyLastLine="0" shrinkToFit="0" readingOrder="0"/>
    </dxf>
    <dxf>
      <font>
        <strike val="0"/>
        <outline val="0"/>
        <shadow val="0"/>
        <u val="none"/>
        <vertAlign val="baseline"/>
        <sz val="8"/>
        <color theme="1"/>
        <name val="Tahoma"/>
        <family val="2"/>
        <scheme val="none"/>
      </font>
      <numFmt numFmtId="0" formatCode="General"/>
      <fill>
        <patternFill patternType="solid">
          <fgColor indexed="64"/>
          <bgColor theme="3" tint="0.79998168889431442"/>
        </patternFill>
      </fill>
      <alignment horizontal="left" vertical="top" textRotation="0" wrapText="0" indent="0" justifyLastLine="0" shrinkToFit="0" readingOrder="0"/>
    </dxf>
    <dxf>
      <font>
        <strike val="0"/>
        <outline val="0"/>
        <shadow val="0"/>
        <u val="none"/>
        <vertAlign val="baseline"/>
        <sz val="8"/>
        <color theme="1"/>
        <name val="Tahoma"/>
        <family val="2"/>
        <scheme val="none"/>
      </font>
      <numFmt numFmtId="166" formatCode="mmmm\ yyyy"/>
      <fill>
        <patternFill patternType="solid">
          <fgColor indexed="64"/>
          <bgColor theme="3" tint="0.7999816888943144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165" formatCode="yyyy\-mm\-dd"/>
      <fill>
        <patternFill patternType="solid">
          <fgColor indexed="64"/>
          <bgColor theme="3" tint="0.79998168889431442"/>
        </patternFill>
      </fill>
      <alignment horizontal="right" vertical="bottom" textRotation="0" wrapText="0" indent="0" justifyLastLine="0" shrinkToFit="0" readingOrder="0"/>
    </dxf>
    <dxf>
      <font>
        <strike val="0"/>
        <outline val="0"/>
        <shadow val="0"/>
        <u val="none"/>
        <vertAlign val="baseline"/>
        <sz val="8"/>
        <color theme="1"/>
        <name val="Tahoma"/>
        <family val="2"/>
        <scheme val="none"/>
      </font>
      <numFmt numFmtId="164" formatCode="hh:mm:ss"/>
      <fill>
        <patternFill patternType="solid">
          <fgColor indexed="64"/>
          <bgColor theme="0" tint="-0.34998626667073579"/>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Tahoma"/>
        <family val="2"/>
        <scheme val="none"/>
      </font>
      <numFmt numFmtId="164" formatCode="hh:mm:ss"/>
      <fill>
        <patternFill patternType="solid">
          <fgColor indexed="64"/>
          <bgColor theme="0" tint="-4.9989318521683403E-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164" formatCode="hh:mm:ss"/>
      <fill>
        <patternFill patternType="solid">
          <fgColor indexed="64"/>
          <bgColor theme="0" tint="-4.9989318521683403E-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164" formatCode="hh:mm:ss"/>
      <fill>
        <patternFill patternType="solid">
          <fgColor indexed="64"/>
          <bgColor theme="0" tint="-4.9989318521683403E-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164" formatCode="hh:mm:ss"/>
      <fill>
        <patternFill patternType="solid">
          <fgColor indexed="64"/>
          <bgColor theme="0" tint="-4.9989318521683403E-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164" formatCode="hh:mm:ss"/>
      <fill>
        <patternFill patternType="solid">
          <fgColor indexed="64"/>
          <bgColor theme="0" tint="-4.9989318521683403E-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164" formatCode="hh:mm:ss"/>
      <fill>
        <patternFill patternType="solid">
          <fgColor indexed="64"/>
          <bgColor theme="0" tint="-4.9989318521683403E-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164" formatCode="hh:mm:ss"/>
      <fill>
        <patternFill patternType="solid">
          <fgColor indexed="64"/>
          <bgColor theme="0" tint="-4.9989318521683403E-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164" formatCode="hh:mm:ss"/>
      <fill>
        <patternFill patternType="solid">
          <fgColor indexed="64"/>
          <bgColor theme="0" tint="-4.9989318521683403E-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164" formatCode="hh:mm:ss"/>
      <fill>
        <patternFill patternType="solid">
          <fgColor indexed="64"/>
          <bgColor theme="0" tint="-4.9989318521683403E-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164" formatCode="hh:mm:ss"/>
      <fill>
        <patternFill patternType="solid">
          <fgColor indexed="64"/>
          <bgColor theme="0" tint="-4.9989318521683403E-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164" formatCode="hh:mm:ss"/>
      <fill>
        <patternFill patternType="solid">
          <fgColor indexed="64"/>
          <bgColor theme="0" tint="-4.9989318521683403E-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164" formatCode="hh:mm:ss"/>
      <fill>
        <patternFill patternType="solid">
          <fgColor indexed="64"/>
          <bgColor theme="0" tint="-4.9989318521683403E-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164" formatCode="hh:mm:ss"/>
      <fill>
        <patternFill patternType="solid">
          <fgColor indexed="64"/>
          <bgColor theme="0" tint="-4.9989318521683403E-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164" formatCode="hh:mm:ss"/>
      <fill>
        <patternFill patternType="solid">
          <fgColor indexed="64"/>
          <bgColor theme="0" tint="-4.9989318521683403E-2"/>
        </patternFill>
      </fill>
      <alignment horizontal="center" vertical="bottom" textRotation="0" wrapText="0" indent="0" justifyLastLine="0" shrinkToFit="0" readingOrder="0"/>
    </dxf>
    <dxf>
      <font>
        <strike val="0"/>
        <outline val="0"/>
        <shadow val="0"/>
        <u val="none"/>
        <vertAlign val="baseline"/>
        <sz val="8"/>
        <color theme="1"/>
        <name val="Tahoma"/>
        <family val="2"/>
        <scheme val="none"/>
      </font>
      <numFmt numFmtId="164" formatCode="hh:mm:ss"/>
      <fill>
        <patternFill patternType="solid">
          <fgColor indexed="64"/>
          <bgColor theme="0" tint="-4.9989318521683403E-2"/>
        </patternFill>
      </fill>
      <alignment horizontal="right" vertical="bottom" textRotation="0" wrapText="0" indent="0" justifyLastLine="0" shrinkToFit="0" readingOrder="0"/>
    </dxf>
    <dxf>
      <font>
        <b val="0"/>
        <i val="0"/>
        <strike val="0"/>
        <condense val="0"/>
        <extend val="0"/>
        <outline val="0"/>
        <shadow val="0"/>
        <u val="none"/>
        <vertAlign val="baseline"/>
        <sz val="8"/>
        <color rgb="FFC00000"/>
        <name val="Tahoma"/>
        <family val="2"/>
        <scheme val="none"/>
      </font>
      <numFmt numFmtId="0" formatCode="General"/>
      <fill>
        <patternFill patternType="solid">
          <fgColor indexed="64"/>
          <bgColor theme="0" tint="-0.14999847407452621"/>
        </patternFill>
      </fill>
      <alignment horizontal="left" vertical="center" textRotation="0" wrapText="0" indent="0" justifyLastLine="0" shrinkToFit="0" readingOrder="0"/>
    </dxf>
    <dxf>
      <font>
        <b val="0"/>
        <i val="0"/>
        <strike val="0"/>
        <condense val="0"/>
        <extend val="0"/>
        <outline val="0"/>
        <shadow val="0"/>
        <u val="none"/>
        <vertAlign val="baseline"/>
        <sz val="8"/>
        <color rgb="FFC00000"/>
        <name val="Tahoma"/>
        <family val="2"/>
        <scheme val="none"/>
      </font>
      <numFmt numFmtId="0" formatCode="General"/>
      <fill>
        <patternFill patternType="solid">
          <fgColor indexed="64"/>
          <bgColor theme="0" tint="-0.14999847407452621"/>
        </patternFill>
      </fill>
      <alignment horizontal="left" vertical="center" textRotation="0" wrapText="0" indent="0" justifyLastLine="0" shrinkToFit="0" readingOrder="0"/>
    </dxf>
    <dxf>
      <font>
        <b val="0"/>
        <i val="0"/>
        <strike val="0"/>
        <condense val="0"/>
        <extend val="0"/>
        <outline val="0"/>
        <shadow val="0"/>
        <u val="none"/>
        <vertAlign val="baseline"/>
        <sz val="8"/>
        <color rgb="FFC00000"/>
        <name val="Tahoma"/>
        <family val="2"/>
        <scheme val="none"/>
      </font>
      <numFmt numFmtId="0" formatCode="General"/>
      <fill>
        <patternFill patternType="solid">
          <fgColor indexed="64"/>
          <bgColor theme="0" tint="-0.14999847407452621"/>
        </patternFill>
      </fill>
      <alignment horizontal="right" vertical="center" textRotation="0" wrapText="0" indent="0" justifyLastLine="0" shrinkToFit="0" readingOrder="0"/>
    </dxf>
    <dxf>
      <font>
        <strike val="0"/>
        <outline val="0"/>
        <shadow val="0"/>
        <u val="none"/>
        <vertAlign val="baseline"/>
        <sz val="8"/>
        <color rgb="FF0070C0"/>
        <name val="Tahoma"/>
        <family val="2"/>
        <scheme val="none"/>
      </font>
      <fill>
        <patternFill patternType="solid">
          <fgColor indexed="64"/>
          <bgColor theme="0" tint="-0.14999847407452621"/>
        </patternFill>
      </fill>
      <alignment horizontal="left" vertical="center" textRotation="0" wrapText="0" indent="0" justifyLastLine="0" shrinkToFit="0" readingOrder="0"/>
    </dxf>
    <dxf>
      <font>
        <strike val="0"/>
        <outline val="0"/>
        <shadow val="0"/>
        <u val="none"/>
        <vertAlign val="baseline"/>
        <sz val="8"/>
        <color rgb="FFC00000"/>
        <name val="Tahoma"/>
        <family val="2"/>
        <scheme val="none"/>
      </font>
      <numFmt numFmtId="1" formatCode="0"/>
      <fill>
        <patternFill patternType="solid">
          <fgColor indexed="64"/>
          <bgColor theme="0" tint="-0.14999847407452621"/>
        </patternFill>
      </fill>
      <alignment horizontal="right" vertical="bottom" textRotation="0" wrapText="0" indent="0" justifyLastLine="0" shrinkToFit="0" readingOrder="0"/>
    </dxf>
    <dxf>
      <font>
        <strike val="0"/>
        <outline val="0"/>
        <shadow val="0"/>
        <u val="none"/>
        <vertAlign val="baseline"/>
        <sz val="8"/>
        <color theme="1"/>
        <name val="Tahoma"/>
        <family val="2"/>
        <scheme val="none"/>
      </font>
      <alignment horizontal="center" vertical="bottom" textRotation="0" wrapText="0" indent="0" justifyLastLine="0" shrinkToFit="0" readingOrder="0"/>
    </dxf>
    <dxf>
      <border>
        <bottom style="thin">
          <color indexed="64"/>
        </bottom>
      </border>
    </dxf>
    <dxf>
      <font>
        <strike val="0"/>
        <outline val="0"/>
        <shadow val="0"/>
        <u val="none"/>
        <vertAlign val="baseline"/>
        <sz val="8.5"/>
        <color theme="1"/>
        <name val="Arial"/>
        <family val="2"/>
        <scheme val="none"/>
      </font>
      <alignment horizontal="center" vertical="bottom" textRotation="0" wrapText="1" indent="0" justifyLastLine="0" shrinkToFit="0" readingOrder="0"/>
    </dxf>
    <dxf>
      <border>
        <right style="thin">
          <color indexed="64"/>
        </right>
      </border>
    </dxf>
    <dxf>
      <border>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vertical/>
        <horizontal/>
      </border>
    </dxf>
    <dxf>
      <border>
        <left/>
        <right/>
        <top/>
        <bottom/>
        <vertical/>
        <horizontal/>
      </border>
    </dxf>
    <dxf>
      <border>
        <left/>
        <right/>
        <top/>
        <bottom/>
        <vertical/>
        <horizontal/>
      </border>
    </dxf>
    <dxf>
      <font>
        <sz val="9"/>
      </font>
    </dxf>
    <dxf>
      <font>
        <name val="Rockwell Nova"/>
        <family val="1"/>
        <scheme val="none"/>
      </font>
    </dxf>
    <dxf>
      <font>
        <color theme="0"/>
      </font>
    </dxf>
    <dxf>
      <alignment wrapText="1"/>
    </dxf>
    <dxf>
      <fill>
        <patternFill patternType="solid">
          <bgColor theme="9" tint="-0.249977111117893"/>
        </patternFill>
      </fill>
    </dxf>
    <dxf>
      <font>
        <sz val="10"/>
      </font>
    </dxf>
    <dxf>
      <font>
        <name val="Aptos"/>
        <scheme val="none"/>
      </font>
    </dxf>
    <dxf>
      <fill>
        <patternFill patternType="solid">
          <bgColor theme="9" tint="0.59999389629810485"/>
        </patternFill>
      </fill>
    </dxf>
    <dxf>
      <border>
        <right style="thin">
          <color indexed="64"/>
        </right>
      </border>
    </dxf>
    <dxf>
      <font>
        <color theme="0"/>
      </font>
    </dxf>
    <dxf>
      <border>
        <left style="thin">
          <color indexed="64"/>
        </left>
        <top style="thin">
          <color indexed="64"/>
        </top>
        <bottom style="thin">
          <color indexed="64"/>
        </bottom>
      </border>
    </dxf>
    <dxf>
      <fill>
        <patternFill>
          <bgColor theme="9" tint="-0.249977111117893"/>
        </patternFill>
      </fill>
    </dxf>
    <dxf>
      <fill>
        <patternFill patternType="solid">
          <bgColor theme="9" tint="0.59999389629810485"/>
        </patternFill>
      </fill>
    </dxf>
    <dxf>
      <alignment horizontal="right"/>
    </dxf>
    <dxf>
      <border>
        <right style="thin">
          <color indexed="64"/>
        </right>
        <bottom style="thin">
          <color indexed="64"/>
        </bottom>
      </border>
    </dxf>
    <dxf>
      <border>
        <left style="thin">
          <color indexed="64"/>
        </left>
        <right style="thin">
          <color indexed="64"/>
        </right>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border>
        <right style="thin">
          <color theme="9" tint="0.39997558519241921"/>
        </right>
      </border>
    </dxf>
    <dxf>
      <border>
        <right style="thin">
          <color theme="9" tint="0.39997558519241921"/>
        </right>
      </border>
    </dxf>
    <dxf>
      <font>
        <sz val="10"/>
      </font>
    </dxf>
    <dxf>
      <alignment horizontal="center"/>
    </dxf>
    <dxf>
      <alignment horizontal="center"/>
    </dxf>
    <dxf>
      <alignment horizontal="center"/>
    </dxf>
    <dxf>
      <fill>
        <patternFill>
          <bgColor theme="9" tint="-0.249977111117893"/>
        </patternFill>
      </fill>
    </dxf>
    <dxf>
      <fill>
        <patternFill>
          <bgColor theme="9" tint="-0.249977111117893"/>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ont>
        <sz val="8.9"/>
      </font>
    </dxf>
    <dxf>
      <font>
        <sz val="8.9"/>
      </font>
    </dxf>
    <dxf>
      <font>
        <name val="Rockwell Nova"/>
        <family val="1"/>
        <scheme val="none"/>
      </font>
    </dxf>
    <dxf>
      <font>
        <name val="Rockwell Nova"/>
        <family val="1"/>
        <scheme val="none"/>
      </font>
    </dxf>
    <dxf>
      <font>
        <color theme="0"/>
      </font>
    </dxf>
    <dxf>
      <fill>
        <patternFill patternType="solid">
          <bgColor theme="9" tint="-0.249977111117893"/>
        </patternFill>
      </fill>
    </dxf>
    <dxf>
      <alignment horizontal="left"/>
    </dxf>
    <dxf>
      <alignment horizontal="left"/>
    </dxf>
    <dxf>
      <alignment horizontal="right"/>
    </dxf>
    <dxf>
      <alignment horizontal="right"/>
    </dxf>
    <dxf>
      <alignment horizontal="left"/>
    </dxf>
    <dxf>
      <alignment horizontal="left"/>
    </dxf>
    <dxf>
      <alignment horizontal="right"/>
    </dxf>
    <dxf>
      <alignment horizontal="right"/>
    </dxf>
    <dxf>
      <alignment horizontal="left"/>
    </dxf>
    <dxf>
      <alignment horizontal="left"/>
    </dxf>
    <dxf>
      <alignment horizontal="right"/>
    </dxf>
    <dxf>
      <alignment horizontal="right"/>
    </dxf>
    <dxf>
      <alignment horizontal="left"/>
    </dxf>
    <dxf>
      <alignment horizontal="left"/>
    </dxf>
    <dxf>
      <alignment horizontal="right"/>
    </dxf>
    <dxf>
      <alignment horizontal="right"/>
    </dxf>
    <dxf>
      <alignment horizontal="left"/>
    </dxf>
    <dxf>
      <alignment horizontal="left"/>
    </dxf>
    <dxf>
      <alignment horizontal="right"/>
    </dxf>
    <dxf>
      <alignment horizontal="right"/>
    </dxf>
    <dxf>
      <alignment horizontal="right"/>
    </dxf>
    <dxf>
      <alignment horizontal="right"/>
    </dxf>
    <dxf>
      <alignment vertical="center"/>
    </dxf>
    <dxf>
      <alignment vertical="center"/>
    </dxf>
    <dxf>
      <alignment wrapText="1"/>
    </dxf>
    <dxf>
      <alignment wrapText="1"/>
    </dxf>
    <dxf>
      <alignment horizontal="left"/>
    </dxf>
    <dxf>
      <alignment horizontal="left"/>
    </dxf>
    <dxf>
      <alignment horizontal="right"/>
    </dxf>
    <dxf>
      <alignment horizontal="right"/>
    </dxf>
    <dxf>
      <alignment horizontal="left"/>
    </dxf>
    <dxf>
      <alignment horizontal="right"/>
    </dxf>
    <dxf>
      <numFmt numFmtId="13" formatCode="0%"/>
    </dxf>
    <dxf>
      <numFmt numFmtId="13" formatCode="0%"/>
    </dxf>
    <dxf>
      <numFmt numFmtId="13" formatCode="0%"/>
    </dxf>
    <dxf>
      <numFmt numFmtId="13" formatCode="0%"/>
    </dxf>
    <dxf>
      <numFmt numFmtId="164" formatCode="hh:mm:ss"/>
    </dxf>
    <dxf>
      <numFmt numFmtId="164" formatCode="hh:mm:ss"/>
    </dxf>
    <dxf>
      <alignment vertical="center"/>
    </dxf>
    <dxf>
      <alignment horizontal="center"/>
    </dxf>
    <dxf>
      <font>
        <color theme="9" tint="-0.249977111117893"/>
      </font>
    </dxf>
    <dxf>
      <font>
        <color theme="0"/>
      </font>
      <fill>
        <patternFill>
          <fgColor theme="9" tint="-0.249977111117893"/>
        </patternFill>
      </fill>
      <alignment horizontal="center"/>
    </dxf>
    <dxf>
      <font>
        <sz val="10"/>
      </font>
    </dxf>
    <dxf>
      <font>
        <name val="Book Antiqua"/>
        <family val="1"/>
        <scheme val="none"/>
      </font>
    </dxf>
    <dxf>
      <font>
        <color theme="9" tint="-0.249977111117893"/>
      </font>
    </dxf>
    <dxf>
      <font>
        <sz val="11"/>
      </font>
    </dxf>
    <dxf>
      <font>
        <name val="Tahoma"/>
        <scheme val="none"/>
      </font>
    </dxf>
    <dxf>
      <alignment horizontal="left"/>
    </dxf>
    <dxf>
      <alignment horizontal="center"/>
    </dxf>
    <dxf>
      <alignment horizontal="center"/>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79998168889431442"/>
        </patternFill>
      </fill>
    </dxf>
    <dxf>
      <font>
        <color theme="0"/>
      </font>
    </dxf>
    <dxf>
      <fill>
        <patternFill>
          <bgColor theme="9" tint="-0.249977111117893"/>
        </patternFill>
      </fill>
    </dxf>
    <dxf>
      <fill>
        <patternFill patternType="solid">
          <bgColor theme="9" tint="0.39997558519241921"/>
        </patternFill>
      </fill>
    </dxf>
    <dxf>
      <alignment horizontal="center"/>
    </dxf>
    <dxf>
      <alignment horizontal="right"/>
    </dxf>
    <dxf>
      <border>
        <bottom style="thin">
          <color indexed="64"/>
        </bottom>
      </border>
    </dxf>
    <dxf>
      <alignment vertical="center"/>
    </dxf>
    <dxf>
      <alignment horizontal="center"/>
    </dxf>
    <dxf>
      <border>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right/>
        <top/>
        <bottom/>
        <horizontal/>
      </border>
    </dxf>
    <dxf>
      <border>
        <right/>
        <top/>
        <bottom/>
        <horizontal/>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2"/>
      </font>
    </dxf>
    <dxf>
      <font>
        <sz val="12"/>
      </font>
    </dxf>
    <dxf>
      <font>
        <sz val="12"/>
      </font>
    </dxf>
    <dxf>
      <fill>
        <patternFill patternType="solid">
          <bgColor theme="9" tint="0.59999389629810485"/>
        </patternFill>
      </fill>
    </dxf>
    <dxf>
      <border>
        <right style="thin">
          <color indexed="64"/>
        </right>
      </border>
    </dxf>
    <dxf>
      <border>
        <left style="thin">
          <color indexed="64"/>
        </left>
        <top style="thin">
          <color indexed="64"/>
        </top>
      </border>
    </dxf>
    <dxf>
      <border>
        <left style="thin">
          <color indexed="64"/>
        </left>
        <top style="thin">
          <color indexed="64"/>
        </top>
      </border>
    </dxf>
    <dxf>
      <font>
        <sz val="12"/>
      </font>
    </dxf>
    <dxf>
      <font>
        <name val="Aptos"/>
        <scheme val="none"/>
      </font>
    </dxf>
    <dxf>
      <font>
        <name val="Aptos"/>
        <scheme val="none"/>
      </font>
    </dxf>
    <dxf>
      <font>
        <name val="Aptos"/>
        <scheme val="none"/>
      </font>
    </dxf>
    <dxf>
      <font>
        <name val="Aptos"/>
        <scheme val="none"/>
      </font>
    </dxf>
    <dxf>
      <alignment vertical="center"/>
    </dxf>
    <dxf>
      <alignment vertical="center"/>
    </dxf>
    <dxf>
      <alignment horizontal="center"/>
    </dxf>
    <dxf>
      <alignment horizontal="center"/>
    </dxf>
    <dxf>
      <border>
        <left style="thin">
          <color indexed="64"/>
        </left>
        <right style="thin">
          <color indexed="64"/>
        </right>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theme="0"/>
      </font>
    </dxf>
    <dxf>
      <fill>
        <patternFill patternType="solid">
          <bgColor theme="9" tint="-0.249977111117893"/>
        </patternFill>
      </fill>
    </dxf>
    <dxf>
      <alignment vertical="center"/>
    </dxf>
    <dxf>
      <alignment horizontal="cent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right/>
        <top/>
        <bottom/>
        <horizontal/>
      </border>
    </dxf>
    <dxf>
      <border>
        <right/>
        <top/>
        <bottom/>
        <horizontal/>
      </border>
    </dxf>
    <dxf>
      <border>
        <right style="thin">
          <color indexed="64"/>
        </right>
      </border>
    </dxf>
    <dxf>
      <border>
        <right style="thin">
          <color indexed="64"/>
        </righ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top style="thin">
          <color indexed="64"/>
        </top>
        <bottom style="thin">
          <color indexed="64"/>
        </bottom>
      </border>
    </dxf>
    <dxf>
      <border>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2"/>
      </font>
    </dxf>
    <dxf>
      <font>
        <sz val="12"/>
      </font>
    </dxf>
    <dxf>
      <font>
        <sz val="12"/>
      </font>
    </dxf>
    <dxf>
      <fill>
        <patternFill patternType="solid">
          <bgColor theme="9" tint="0.59999389629810485"/>
        </patternFill>
      </fill>
    </dxf>
    <dxf>
      <border>
        <right style="thin">
          <color indexed="64"/>
        </right>
      </border>
    </dxf>
    <dxf>
      <border>
        <right style="thin">
          <color indexed="64"/>
        </right>
      </border>
    </dxf>
    <dxf>
      <border>
        <right style="thin">
          <color indexed="64"/>
        </right>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font>
        <sz val="12"/>
      </font>
    </dxf>
    <dxf>
      <font>
        <name val="Aptos"/>
        <scheme val="none"/>
      </font>
    </dxf>
    <dxf>
      <font>
        <name val="Aptos"/>
        <scheme val="none"/>
      </font>
    </dxf>
    <dxf>
      <font>
        <name val="Aptos"/>
        <scheme val="none"/>
      </font>
    </dxf>
    <dxf>
      <font>
        <name val="Aptos"/>
        <scheme val="none"/>
      </font>
    </dxf>
    <dxf>
      <alignment vertical="center"/>
    </dxf>
    <dxf>
      <alignment vertical="center"/>
    </dxf>
    <dxf>
      <alignment horizontal="center"/>
    </dxf>
    <dxf>
      <alignment horizontal="center"/>
    </dxf>
    <dxf>
      <border>
        <left style="thin">
          <color indexed="64"/>
        </left>
        <right style="thin">
          <color indexed="64"/>
        </right>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theme="0"/>
      </font>
    </dxf>
    <dxf>
      <fill>
        <patternFill patternType="solid">
          <bgColor theme="9" tint="-0.249977111117893"/>
        </patternFill>
      </fill>
    </dxf>
    <dxf>
      <alignment vertical="center"/>
    </dxf>
    <dxf>
      <alignment horizontal="center"/>
    </dxf>
    <dxf>
      <border>
        <right style="thin">
          <color indexed="64"/>
        </right>
        <top style="thin">
          <color indexed="64"/>
        </top>
        <bottom style="thin">
          <color indexed="64"/>
        </bottom>
      </border>
    </dxf>
    <dxf>
      <border>
        <left/>
        <right/>
        <top/>
        <bottom/>
      </border>
    </dxf>
    <dxf>
      <fill>
        <patternFill patternType="solid">
          <bgColor theme="9" tint="0.59999389629810485"/>
        </patternFill>
      </fill>
    </dxf>
    <dxf>
      <font>
        <name val="Aptos"/>
        <scheme val="none"/>
      </font>
    </dxf>
    <dxf>
      <font>
        <name val="Aptos"/>
        <scheme val="none"/>
      </font>
    </dxf>
    <dxf>
      <font>
        <name val="Aptos"/>
        <scheme val="none"/>
      </font>
    </dxf>
    <dxf>
      <font>
        <sz val="12"/>
      </font>
    </dxf>
    <dxf>
      <font>
        <sz val="12"/>
      </font>
    </dxf>
    <dxf>
      <font>
        <name val="Aptos"/>
        <scheme val="none"/>
      </font>
    </dxf>
    <dxf>
      <font>
        <name val="Aptos"/>
        <scheme val="none"/>
      </font>
    </dxf>
    <dxf>
      <font>
        <color theme="0"/>
      </font>
    </dxf>
    <dxf>
      <font>
        <color theme="0"/>
      </font>
    </dxf>
    <dxf>
      <fill>
        <patternFill patternType="solid">
          <bgColor theme="9" tint="-0.249977111117893"/>
        </patternFill>
      </fill>
    </dxf>
    <dxf>
      <fill>
        <patternFill patternType="solid">
          <bgColor theme="9" tint="-0.249977111117893"/>
        </patternFill>
      </fill>
    </dxf>
    <dxf>
      <alignment vertical="center"/>
    </dxf>
    <dxf>
      <alignment vertical="center"/>
    </dxf>
    <dxf>
      <alignment horizontal="center"/>
    </dxf>
    <dxf>
      <alignment horizontal="center"/>
    </dxf>
    <dxf>
      <border>
        <right style="thin">
          <color indexed="64"/>
        </right>
      </border>
    </dxf>
    <dxf>
      <border>
        <right style="thin">
          <color indexed="64"/>
        </right>
      </border>
    </dxf>
    <dxf>
      <border>
        <top style="thin">
          <color indexed="64"/>
        </top>
      </border>
    </dxf>
    <dxf>
      <border>
        <top style="thin">
          <color indexed="64"/>
        </top>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horizontal="center"/>
    </dxf>
    <dxf>
      <border>
        <top style="thin">
          <color indexed="64"/>
        </top>
        <bottom style="thin">
          <color indexed="64"/>
        </bottom>
      </border>
    </dxf>
    <dxf>
      <alignment vertical="bottom"/>
    </dxf>
    <dxf>
      <alignment vertical="bottom"/>
    </dxf>
    <dxf>
      <alignment horizontal="center"/>
    </dxf>
    <dxf>
      <alignment horizontal="center"/>
    </dxf>
    <dxf>
      <border>
        <top style="thin">
          <color indexed="64"/>
        </top>
        <bottom style="thin">
          <color indexed="64"/>
        </bottom>
      </border>
    </dxf>
    <dxf>
      <border>
        <left style="thin">
          <color indexed="64"/>
        </left>
        <top style="thin">
          <color indexed="64"/>
        </top>
        <bottom style="thin">
          <color indexed="64"/>
        </bottom>
      </border>
    </dxf>
    <dxf>
      <border>
        <right/>
        <top/>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border>
        <left/>
        <right/>
        <top/>
        <bottom/>
      </border>
    </dxf>
    <dxf>
      <border>
        <top style="thin">
          <color indexed="64"/>
        </top>
        <bottom style="thin">
          <color indexed="64"/>
        </bottom>
      </border>
    </dxf>
    <dxf>
      <border>
        <right style="thin">
          <color indexed="64"/>
        </right>
        <top style="thin">
          <color indexed="64"/>
        </top>
        <bottom style="thin">
          <color indexed="64"/>
        </bottom>
      </border>
    </dxf>
    <dxf>
      <border>
        <right style="thin">
          <color indexed="64"/>
        </right>
      </border>
    </dxf>
    <dxf>
      <alignment horizontal="center"/>
    </dxf>
    <dxf>
      <alignment horizontal="general"/>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9" tint="0.59999389629810485"/>
        </patternFill>
      </fill>
    </dxf>
    <dxf>
      <fill>
        <patternFill>
          <bgColor theme="9" tint="-0.249977111117893"/>
        </patternFill>
      </fill>
    </dxf>
    <dxf>
      <fill>
        <patternFill>
          <bgColor theme="9" tint="-0.249977111117893"/>
        </patternFill>
      </fill>
    </dxf>
    <dxf>
      <font>
        <sz val="11"/>
      </font>
    </dxf>
    <dxf>
      <font>
        <sz val="11"/>
      </font>
    </dxf>
    <dxf>
      <alignment vertical="center"/>
    </dxf>
    <dxf>
      <alignment horizontal="center"/>
    </dxf>
    <dxf>
      <font>
        <sz val="12"/>
      </font>
    </dxf>
    <dxf>
      <font>
        <sz val="12"/>
      </font>
    </dxf>
    <dxf>
      <font>
        <sz val="12"/>
      </font>
    </dxf>
    <dxf>
      <font>
        <sz val="12"/>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theme="0"/>
      </font>
    </dxf>
    <dxf>
      <fill>
        <patternFill patternType="solid">
          <bgColor theme="9" tint="-0.249977111117893"/>
        </patternFill>
      </fill>
    </dxf>
    <dxf>
      <alignment vertical="center"/>
    </dxf>
    <dxf>
      <alignment horizontal="cent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right/>
        <top/>
        <bottom/>
        <horizontal/>
      </border>
    </dxf>
    <dxf>
      <border>
        <right/>
        <top/>
        <bottom/>
        <horizontal/>
      </border>
    </dxf>
    <dxf>
      <border>
        <right style="thin">
          <color indexed="64"/>
        </right>
      </border>
    </dxf>
    <dxf>
      <border>
        <right style="thin">
          <color indexed="64"/>
        </righ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top style="thin">
          <color indexed="64"/>
        </top>
        <bottom style="thin">
          <color indexed="64"/>
        </bottom>
      </border>
    </dxf>
    <dxf>
      <border>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59999389629810485"/>
        </patternFill>
      </fill>
    </dxf>
    <dxf>
      <font>
        <sz val="12"/>
      </font>
    </dxf>
    <dxf>
      <font>
        <sz val="12"/>
      </font>
    </dxf>
    <dxf>
      <font>
        <sz val="12"/>
      </font>
    </dxf>
    <dxf>
      <border>
        <right style="thin">
          <color indexed="64"/>
        </right>
      </border>
    </dxf>
    <dxf>
      <border>
        <left style="thin">
          <color indexed="64"/>
        </left>
        <top style="thin">
          <color indexed="64"/>
        </top>
      </border>
    </dxf>
    <dxf>
      <border>
        <left style="thin">
          <color indexed="64"/>
        </left>
        <top style="thin">
          <color indexed="64"/>
        </top>
      </border>
    </dxf>
    <dxf>
      <font>
        <sz val="12"/>
      </font>
    </dxf>
    <dxf>
      <font>
        <name val="Aptos"/>
        <scheme val="none"/>
      </font>
    </dxf>
    <dxf>
      <font>
        <name val="Aptos"/>
        <scheme val="none"/>
      </font>
    </dxf>
    <dxf>
      <font>
        <name val="Aptos"/>
        <scheme val="none"/>
      </font>
    </dxf>
    <dxf>
      <font>
        <name val="Aptos"/>
        <scheme val="none"/>
      </font>
    </dxf>
    <dxf>
      <alignment vertical="center"/>
    </dxf>
    <dxf>
      <alignment vertical="center"/>
    </dxf>
    <dxf>
      <alignment horizontal="center"/>
    </dxf>
    <dxf>
      <alignment horizontal="center"/>
    </dxf>
    <dxf>
      <border>
        <left style="thin">
          <color indexed="64"/>
        </left>
        <right style="thin">
          <color indexed="64"/>
        </right>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theme="0"/>
      </font>
    </dxf>
    <dxf>
      <fill>
        <patternFill patternType="solid">
          <bgColor theme="9" tint="-0.249977111117893"/>
        </patternFill>
      </fill>
    </dxf>
    <dxf>
      <border>
        <vertical style="double">
          <color auto="1"/>
        </vertical>
        <horizontal/>
      </border>
    </dxf>
    <dxf>
      <fill>
        <patternFill>
          <bgColor theme="9" tint="0.79998168889431442"/>
        </patternFill>
      </fill>
    </dxf>
    <dxf>
      <fill>
        <patternFill>
          <bgColor theme="0" tint="-4.9989318521683403E-2"/>
        </patternFill>
      </fill>
    </dxf>
    <dxf>
      <fill>
        <patternFill>
          <bgColor theme="3" tint="0.79998168889431442"/>
        </patternFill>
      </fill>
    </dxf>
  </dxfs>
  <tableStyles count="2" defaultTableStyle="TableStyleMedium2" defaultPivotStyle="PivotStyleLight16">
    <tableStyle name="Invisible" pivot="0" table="0" count="0" xr9:uid="{3807A7A7-0164-4CF7-9E1F-CD0EB1FE6ECF}"/>
    <tableStyle name="ItWorks!~" table="0" count="4" xr9:uid="{8FAF94A7-9732-4006-B702-E68E677882B5}">
      <tableStyleElement type="headerRow" dxfId="461"/>
      <tableStyleElement type="firstColumn" dxfId="460"/>
      <tableStyleElement type="firstRowStripe" dxfId="459"/>
      <tableStyleElement type="pageFieldLabels" dxfId="458"/>
    </tableStyle>
  </tableStyles>
  <colors>
    <mruColors>
      <color rgb="FFF8C7B6"/>
      <color rgb="FFEC7146"/>
      <color rgb="FF98C671"/>
      <color rgb="FFC5DFAF"/>
      <color rgb="FF6EBFB6"/>
      <color rgb="FFC7E7E3"/>
      <color rgb="FFF2BE21"/>
      <color rgb="FFFAE6A4"/>
      <color rgb="FFF2AB9F"/>
      <color rgb="FFFADCD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6.xml"/><Relationship Id="rId21" Type="http://schemas.openxmlformats.org/officeDocument/2006/relationships/pivotCacheDefinition" Target="pivotCache/pivotCacheDefinition11.xml"/><Relationship Id="rId42" Type="http://schemas.microsoft.com/office/2007/relationships/slicerCache" Target="slicerCaches/slicerCache16.xml"/><Relationship Id="rId47" Type="http://schemas.microsoft.com/office/2007/relationships/slicerCache" Target="slicerCaches/slicerCache21.xml"/><Relationship Id="rId63" Type="http://schemas.microsoft.com/office/2011/relationships/timelineCache" Target="timelineCaches/timelineCache2.xml"/><Relationship Id="rId68" Type="http://schemas.openxmlformats.org/officeDocument/2006/relationships/sheetMetadata" Target="metadata.xml"/><Relationship Id="rId84" Type="http://schemas.openxmlformats.org/officeDocument/2006/relationships/customXml" Target="../customXml/item14.xml"/><Relationship Id="rId89" Type="http://schemas.openxmlformats.org/officeDocument/2006/relationships/customXml" Target="../customXml/item19.xml"/><Relationship Id="rId16" Type="http://schemas.openxmlformats.org/officeDocument/2006/relationships/pivotCacheDefinition" Target="pivotCache/pivotCacheDefinition6.xml"/><Relationship Id="rId11" Type="http://schemas.openxmlformats.org/officeDocument/2006/relationships/pivotCacheDefinition" Target="pivotCache/pivotCacheDefinition1.xml"/><Relationship Id="rId32" Type="http://schemas.microsoft.com/office/2007/relationships/slicerCache" Target="slicerCaches/slicerCache6.xml"/><Relationship Id="rId37" Type="http://schemas.microsoft.com/office/2007/relationships/slicerCache" Target="slicerCaches/slicerCache11.xml"/><Relationship Id="rId53" Type="http://schemas.openxmlformats.org/officeDocument/2006/relationships/pivotCacheDefinition" Target="pivotCache/pivotCacheDefinition20.xml"/><Relationship Id="rId58" Type="http://schemas.openxmlformats.org/officeDocument/2006/relationships/pivotTable" Target="pivotTables/pivotTable4.xml"/><Relationship Id="rId74" Type="http://schemas.openxmlformats.org/officeDocument/2006/relationships/customXml" Target="../customXml/item4.xml"/><Relationship Id="rId79" Type="http://schemas.openxmlformats.org/officeDocument/2006/relationships/customXml" Target="../customXml/item9.xml"/><Relationship Id="rId102" Type="http://schemas.openxmlformats.org/officeDocument/2006/relationships/customXml" Target="../customXml/item32.xml"/><Relationship Id="rId5" Type="http://schemas.openxmlformats.org/officeDocument/2006/relationships/worksheet" Target="worksheets/sheet5.xml"/><Relationship Id="rId90" Type="http://schemas.openxmlformats.org/officeDocument/2006/relationships/customXml" Target="../customXml/item20.xml"/><Relationship Id="rId95" Type="http://schemas.openxmlformats.org/officeDocument/2006/relationships/customXml" Target="../customXml/item25.xml"/><Relationship Id="rId22" Type="http://schemas.openxmlformats.org/officeDocument/2006/relationships/pivotCacheDefinition" Target="pivotCache/pivotCacheDefinition12.xml"/><Relationship Id="rId27" Type="http://schemas.microsoft.com/office/2007/relationships/slicerCache" Target="slicerCaches/slicerCache1.xml"/><Relationship Id="rId43" Type="http://schemas.microsoft.com/office/2007/relationships/slicerCache" Target="slicerCaches/slicerCache17.xml"/><Relationship Id="rId48" Type="http://schemas.microsoft.com/office/2007/relationships/slicerCache" Target="slicerCaches/slicerCache22.xml"/><Relationship Id="rId64" Type="http://schemas.openxmlformats.org/officeDocument/2006/relationships/theme" Target="theme/theme1.xml"/><Relationship Id="rId69" Type="http://schemas.openxmlformats.org/officeDocument/2006/relationships/powerPivotData" Target="model/item.data"/><Relationship Id="rId80" Type="http://schemas.openxmlformats.org/officeDocument/2006/relationships/customXml" Target="../customXml/item10.xml"/><Relationship Id="rId85" Type="http://schemas.openxmlformats.org/officeDocument/2006/relationships/customXml" Target="../customXml/item15.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microsoft.com/office/2007/relationships/slicerCache" Target="slicerCaches/slicerCache7.xml"/><Relationship Id="rId38" Type="http://schemas.microsoft.com/office/2007/relationships/slicerCache" Target="slicerCaches/slicerCache12.xml"/><Relationship Id="rId46" Type="http://schemas.microsoft.com/office/2007/relationships/slicerCache" Target="slicerCaches/slicerCache20.xml"/><Relationship Id="rId59" Type="http://schemas.openxmlformats.org/officeDocument/2006/relationships/pivotTable" Target="pivotTables/pivotTable5.xml"/><Relationship Id="rId67" Type="http://schemas.openxmlformats.org/officeDocument/2006/relationships/sharedStrings" Target="sharedStrings.xml"/><Relationship Id="rId103" Type="http://schemas.openxmlformats.org/officeDocument/2006/relationships/customXml" Target="../customXml/item33.xml"/><Relationship Id="rId20" Type="http://schemas.openxmlformats.org/officeDocument/2006/relationships/pivotCacheDefinition" Target="pivotCache/pivotCacheDefinition10.xml"/><Relationship Id="rId41" Type="http://schemas.microsoft.com/office/2007/relationships/slicerCache" Target="slicerCaches/slicerCache15.xml"/><Relationship Id="rId54" Type="http://schemas.openxmlformats.org/officeDocument/2006/relationships/pivotCacheDefinition" Target="pivotCache/pivotCacheDefinition21.xml"/><Relationship Id="rId62" Type="http://schemas.microsoft.com/office/2011/relationships/timelineCache" Target="timelineCaches/timelineCache1.xml"/><Relationship Id="rId70" Type="http://schemas.openxmlformats.org/officeDocument/2006/relationships/calcChain" Target="calcChain.xml"/><Relationship Id="rId75" Type="http://schemas.openxmlformats.org/officeDocument/2006/relationships/customXml" Target="../customXml/item5.xml"/><Relationship Id="rId83" Type="http://schemas.openxmlformats.org/officeDocument/2006/relationships/customXml" Target="../customXml/item13.xml"/><Relationship Id="rId88" Type="http://schemas.openxmlformats.org/officeDocument/2006/relationships/customXml" Target="../customXml/item18.xml"/><Relationship Id="rId91" Type="http://schemas.openxmlformats.org/officeDocument/2006/relationships/customXml" Target="../customXml/item21.xml"/><Relationship Id="rId96"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microsoft.com/office/2007/relationships/slicerCache" Target="slicerCaches/slicerCache2.xml"/><Relationship Id="rId36" Type="http://schemas.microsoft.com/office/2007/relationships/slicerCache" Target="slicerCaches/slicerCache10.xml"/><Relationship Id="rId49" Type="http://schemas.microsoft.com/office/2007/relationships/slicerCache" Target="slicerCaches/slicerCache23.xml"/><Relationship Id="rId57" Type="http://schemas.openxmlformats.org/officeDocument/2006/relationships/pivotTable" Target="pivotTables/pivotTable3.xml"/><Relationship Id="rId10" Type="http://schemas.openxmlformats.org/officeDocument/2006/relationships/externalLink" Target="externalLinks/externalLink1.xml"/><Relationship Id="rId31" Type="http://schemas.microsoft.com/office/2007/relationships/slicerCache" Target="slicerCaches/slicerCache5.xml"/><Relationship Id="rId44" Type="http://schemas.microsoft.com/office/2007/relationships/slicerCache" Target="slicerCaches/slicerCache18.xml"/><Relationship Id="rId52" Type="http://schemas.openxmlformats.org/officeDocument/2006/relationships/pivotCacheDefinition" Target="pivotCache/pivotCacheDefinition19.xml"/><Relationship Id="rId60" Type="http://schemas.openxmlformats.org/officeDocument/2006/relationships/pivotCacheDefinition" Target="pivotCache/pivotCacheDefinition22.xml"/><Relationship Id="rId65" Type="http://schemas.openxmlformats.org/officeDocument/2006/relationships/connections" Target="connections.xml"/><Relationship Id="rId73" Type="http://schemas.openxmlformats.org/officeDocument/2006/relationships/customXml" Target="../customXml/item3.xml"/><Relationship Id="rId78" Type="http://schemas.openxmlformats.org/officeDocument/2006/relationships/customXml" Target="../customXml/item8.xml"/><Relationship Id="rId81" Type="http://schemas.openxmlformats.org/officeDocument/2006/relationships/customXml" Target="../customXml/item11.xml"/><Relationship Id="rId86" Type="http://schemas.openxmlformats.org/officeDocument/2006/relationships/customXml" Target="../customXml/item16.xml"/><Relationship Id="rId94" Type="http://schemas.openxmlformats.org/officeDocument/2006/relationships/customXml" Target="../customXml/item24.xml"/><Relationship Id="rId99" Type="http://schemas.openxmlformats.org/officeDocument/2006/relationships/customXml" Target="../customXml/item29.xml"/><Relationship Id="rId101"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microsoft.com/office/2007/relationships/slicerCache" Target="slicerCaches/slicerCache13.xml"/><Relationship Id="rId34" Type="http://schemas.microsoft.com/office/2007/relationships/slicerCache" Target="slicerCaches/slicerCache8.xml"/><Relationship Id="rId50" Type="http://schemas.openxmlformats.org/officeDocument/2006/relationships/pivotCacheDefinition" Target="pivotCache/pivotCacheDefinition17.xml"/><Relationship Id="rId55" Type="http://schemas.openxmlformats.org/officeDocument/2006/relationships/pivotTable" Target="pivotTables/pivotTable1.xml"/><Relationship Id="rId76" Type="http://schemas.openxmlformats.org/officeDocument/2006/relationships/customXml" Target="../customXml/item6.xml"/><Relationship Id="rId97" Type="http://schemas.openxmlformats.org/officeDocument/2006/relationships/customXml" Target="../customXml/item27.xml"/><Relationship Id="rId7" Type="http://schemas.openxmlformats.org/officeDocument/2006/relationships/worksheet" Target="worksheets/sheet7.xml"/><Relationship Id="rId71" Type="http://schemas.openxmlformats.org/officeDocument/2006/relationships/customXml" Target="../customXml/item1.xml"/><Relationship Id="rId92" Type="http://schemas.openxmlformats.org/officeDocument/2006/relationships/customXml" Target="../customXml/item22.xml"/><Relationship Id="rId2" Type="http://schemas.openxmlformats.org/officeDocument/2006/relationships/worksheet" Target="worksheets/sheet2.xml"/><Relationship Id="rId29" Type="http://schemas.microsoft.com/office/2007/relationships/slicerCache" Target="slicerCaches/slicerCache3.xml"/><Relationship Id="rId24" Type="http://schemas.openxmlformats.org/officeDocument/2006/relationships/pivotCacheDefinition" Target="pivotCache/pivotCacheDefinition14.xml"/><Relationship Id="rId40" Type="http://schemas.microsoft.com/office/2007/relationships/slicerCache" Target="slicerCaches/slicerCache14.xml"/><Relationship Id="rId45" Type="http://schemas.microsoft.com/office/2007/relationships/slicerCache" Target="slicerCaches/slicerCache19.xml"/><Relationship Id="rId66" Type="http://schemas.openxmlformats.org/officeDocument/2006/relationships/styles" Target="styles.xml"/><Relationship Id="rId87" Type="http://schemas.openxmlformats.org/officeDocument/2006/relationships/customXml" Target="../customXml/item17.xml"/><Relationship Id="rId61" Type="http://schemas.openxmlformats.org/officeDocument/2006/relationships/pivotCacheDefinition" Target="pivotCache/pivotCacheDefinition23.xml"/><Relationship Id="rId82" Type="http://schemas.openxmlformats.org/officeDocument/2006/relationships/customXml" Target="../customXml/item12.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30" Type="http://schemas.microsoft.com/office/2007/relationships/slicerCache" Target="slicerCaches/slicerCache4.xml"/><Relationship Id="rId35" Type="http://schemas.microsoft.com/office/2007/relationships/slicerCache" Target="slicerCaches/slicerCache9.xml"/><Relationship Id="rId56" Type="http://schemas.openxmlformats.org/officeDocument/2006/relationships/pivotTable" Target="pivotTables/pivotTable2.xml"/><Relationship Id="rId77" Type="http://schemas.openxmlformats.org/officeDocument/2006/relationships/customXml" Target="../customXml/item7.xml"/><Relationship Id="rId100" Type="http://schemas.openxmlformats.org/officeDocument/2006/relationships/customXml" Target="../customXml/item30.xml"/><Relationship Id="rId8" Type="http://schemas.openxmlformats.org/officeDocument/2006/relationships/worksheet" Target="worksheets/sheet8.xml"/><Relationship Id="rId51" Type="http://schemas.openxmlformats.org/officeDocument/2006/relationships/pivotCacheDefinition" Target="pivotCache/pivotCacheDefinition18.xml"/><Relationship Id="rId72" Type="http://schemas.openxmlformats.org/officeDocument/2006/relationships/customXml" Target="../customXml/item2.xml"/><Relationship Id="rId93" Type="http://schemas.openxmlformats.org/officeDocument/2006/relationships/customXml" Target="../customXml/item23.xml"/><Relationship Id="rId98" Type="http://schemas.openxmlformats.org/officeDocument/2006/relationships/customXml" Target="../customXml/item2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100" b="1" i="0" u="none" strike="noStrike" kern="1200" baseline="0">
                <a:solidFill>
                  <a:schemeClr val="tx1">
                    <a:lumMod val="65000"/>
                    <a:lumOff val="35000"/>
                  </a:schemeClr>
                </a:solidFill>
                <a:latin typeface="Aptos Narrow" panose="020B0004020202020204" pitchFamily="34" charset="0"/>
                <a:ea typeface="+mn-ea"/>
                <a:cs typeface="Aldhabi" panose="020F0502020204030204" pitchFamily="2" charset="-78"/>
              </a:defRPr>
            </a:pPr>
            <a:r>
              <a:rPr lang="en-US" sz="1200" b="0">
                <a:latin typeface="Aptos Narrow" panose="020B0004020202020204" pitchFamily="34" charset="0"/>
                <a:cs typeface="Aldhabi" panose="020F0502020204030204" pitchFamily="2" charset="-78"/>
              </a:rPr>
              <a:t>Overall</a:t>
            </a:r>
            <a:r>
              <a:rPr lang="en-US" sz="1200" b="0" baseline="0">
                <a:latin typeface="Aptos Narrow" panose="020B0004020202020204" pitchFamily="34" charset="0"/>
                <a:cs typeface="Aldhabi" panose="020F0502020204030204" pitchFamily="2" charset="-78"/>
              </a:rPr>
              <a:t> Hours Distribution</a:t>
            </a:r>
          </a:p>
        </c:rich>
      </c:tx>
      <c:layout>
        <c:manualLayout>
          <c:xMode val="edge"/>
          <c:yMode val="edge"/>
          <c:x val="0.38463639356781082"/>
          <c:y val="1.7297738741028787E-2"/>
        </c:manualLayout>
      </c:layout>
      <c:overlay val="0"/>
      <c:spPr>
        <a:noFill/>
        <a:ln>
          <a:noFill/>
        </a:ln>
        <a:effectLst/>
      </c:spPr>
      <c:txPr>
        <a:bodyPr rot="0" spcFirstLastPara="1" vertOverflow="ellipsis" vert="horz" wrap="square" anchor="ctr" anchorCtr="1"/>
        <a:lstStyle/>
        <a:p>
          <a:pPr algn="ctr">
            <a:defRPr sz="1100" b="1" i="0" u="none" strike="noStrike" kern="1200" baseline="0">
              <a:solidFill>
                <a:schemeClr val="tx1">
                  <a:lumMod val="65000"/>
                  <a:lumOff val="35000"/>
                </a:schemeClr>
              </a:solidFill>
              <a:latin typeface="Aptos Narrow" panose="020B0004020202020204" pitchFamily="34" charset="0"/>
              <a:ea typeface="+mn-ea"/>
              <a:cs typeface="Aldhabi" panose="020F0502020204030204" pitchFamily="2" charset="-78"/>
            </a:defRPr>
          </a:pPr>
          <a:endParaRPr lang="en-US"/>
        </a:p>
      </c:txPr>
    </c:title>
    <c:autoTitleDeleted val="0"/>
    <c:plotArea>
      <c:layout>
        <c:manualLayout>
          <c:layoutTarget val="inner"/>
          <c:xMode val="edge"/>
          <c:yMode val="edge"/>
          <c:x val="1.8014258794658018E-2"/>
          <c:y val="0.15584676081487872"/>
          <c:w val="0.96744995313795146"/>
          <c:h val="0.78769538820693852"/>
        </c:manualLayout>
      </c:layout>
      <c:barChart>
        <c:barDir val="col"/>
        <c:grouping val="stacked"/>
        <c:varyColors val="0"/>
        <c:ser>
          <c:idx val="0"/>
          <c:order val="0"/>
          <c:tx>
            <c:strRef>
              <c:f>'Overall Statistics'!$B$48</c:f>
              <c:strCache>
                <c:ptCount val="1"/>
                <c:pt idx="0">
                  <c:v>Available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Statistics'!$G$47:$J$47</c:f>
              <c:strCache>
                <c:ptCount val="4"/>
                <c:pt idx="0">
                  <c:v>Week 20</c:v>
                </c:pt>
                <c:pt idx="1">
                  <c:v>Week 21</c:v>
                </c:pt>
                <c:pt idx="2">
                  <c:v>Week 22</c:v>
                </c:pt>
                <c:pt idx="3">
                  <c:v>Week 23</c:v>
                </c:pt>
              </c:strCache>
            </c:strRef>
          </c:cat>
          <c:val>
            <c:numRef>
              <c:f>'Overall Statistics'!$G$48:$J$48</c:f>
              <c:numCache>
                <c:formatCode>0%</c:formatCode>
                <c:ptCount val="4"/>
                <c:pt idx="0">
                  <c:v>0</c:v>
                </c:pt>
                <c:pt idx="1">
                  <c:v>0</c:v>
                </c:pt>
                <c:pt idx="2">
                  <c:v>0.39039785426911056</c:v>
                </c:pt>
                <c:pt idx="3">
                  <c:v>0.29467337266099464</c:v>
                </c:pt>
              </c:numCache>
            </c:numRef>
          </c:val>
          <c:extLst>
            <c:ext xmlns:c16="http://schemas.microsoft.com/office/drawing/2014/chart" uri="{C3380CC4-5D6E-409C-BE32-E72D297353CC}">
              <c16:uniqueId val="{00000006-4505-4D33-95B6-435D93CEECB2}"/>
            </c:ext>
          </c:extLst>
        </c:ser>
        <c:ser>
          <c:idx val="1"/>
          <c:order val="1"/>
          <c:tx>
            <c:strRef>
              <c:f>'Overall Statistics'!$B$49</c:f>
              <c:strCache>
                <c:ptCount val="1"/>
                <c:pt idx="0">
                  <c:v>Busy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Statistics'!$G$47:$J$47</c:f>
              <c:strCache>
                <c:ptCount val="4"/>
                <c:pt idx="0">
                  <c:v>Week 20</c:v>
                </c:pt>
                <c:pt idx="1">
                  <c:v>Week 21</c:v>
                </c:pt>
                <c:pt idx="2">
                  <c:v>Week 22</c:v>
                </c:pt>
                <c:pt idx="3">
                  <c:v>Week 23</c:v>
                </c:pt>
              </c:strCache>
            </c:strRef>
          </c:cat>
          <c:val>
            <c:numRef>
              <c:f>'Overall Statistics'!$G$49:$J$49</c:f>
              <c:numCache>
                <c:formatCode>0%</c:formatCode>
                <c:ptCount val="4"/>
                <c:pt idx="0">
                  <c:v>0</c:v>
                </c:pt>
                <c:pt idx="1">
                  <c:v>0</c:v>
                </c:pt>
                <c:pt idx="2">
                  <c:v>0.23570555803904045</c:v>
                </c:pt>
                <c:pt idx="3">
                  <c:v>0.23104372907396406</c:v>
                </c:pt>
              </c:numCache>
            </c:numRef>
          </c:val>
          <c:extLst>
            <c:ext xmlns:c16="http://schemas.microsoft.com/office/drawing/2014/chart" uri="{C3380CC4-5D6E-409C-BE32-E72D297353CC}">
              <c16:uniqueId val="{00000007-4505-4D33-95B6-435D93CEECB2}"/>
            </c:ext>
          </c:extLst>
        </c:ser>
        <c:ser>
          <c:idx val="2"/>
          <c:order val="2"/>
          <c:tx>
            <c:strRef>
              <c:f>'Overall Statistics'!$B$50</c:f>
              <c:strCache>
                <c:ptCount val="1"/>
                <c:pt idx="0">
                  <c:v>Outbound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Statistics'!$G$47:$J$47</c:f>
              <c:strCache>
                <c:ptCount val="4"/>
                <c:pt idx="0">
                  <c:v>Week 20</c:v>
                </c:pt>
                <c:pt idx="1">
                  <c:v>Week 21</c:v>
                </c:pt>
                <c:pt idx="2">
                  <c:v>Week 22</c:v>
                </c:pt>
                <c:pt idx="3">
                  <c:v>Week 23</c:v>
                </c:pt>
              </c:strCache>
            </c:strRef>
          </c:cat>
          <c:val>
            <c:numRef>
              <c:f>'Overall Statistics'!$G$50:$J$50</c:f>
              <c:numCache>
                <c:formatCode>0%</c:formatCode>
                <c:ptCount val="4"/>
                <c:pt idx="0">
                  <c:v>0</c:v>
                </c:pt>
                <c:pt idx="1">
                  <c:v>0</c:v>
                </c:pt>
                <c:pt idx="2">
                  <c:v>8.9405453732691707E-5</c:v>
                </c:pt>
                <c:pt idx="3">
                  <c:v>1.555954951951643E-3</c:v>
                </c:pt>
              </c:numCache>
            </c:numRef>
          </c:val>
          <c:extLst>
            <c:ext xmlns:c16="http://schemas.microsoft.com/office/drawing/2014/chart" uri="{C3380CC4-5D6E-409C-BE32-E72D297353CC}">
              <c16:uniqueId val="{00000008-4505-4D33-95B6-435D93CEECB2}"/>
            </c:ext>
          </c:extLst>
        </c:ser>
        <c:ser>
          <c:idx val="3"/>
          <c:order val="3"/>
          <c:tx>
            <c:strRef>
              <c:f>'Overall Statistics'!$B$51</c:f>
              <c:strCache>
                <c:ptCount val="1"/>
                <c:pt idx="0">
                  <c:v>Tickets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Statistics'!$G$47:$J$47</c:f>
              <c:strCache>
                <c:ptCount val="4"/>
                <c:pt idx="0">
                  <c:v>Week 20</c:v>
                </c:pt>
                <c:pt idx="1">
                  <c:v>Week 21</c:v>
                </c:pt>
                <c:pt idx="2">
                  <c:v>Week 22</c:v>
                </c:pt>
                <c:pt idx="3">
                  <c:v>Week 23</c:v>
                </c:pt>
              </c:strCache>
            </c:strRef>
          </c:cat>
          <c:val>
            <c:numRef>
              <c:f>'Overall Statistics'!$G$51:$J$51</c:f>
              <c:numCache>
                <c:formatCode>0%</c:formatCode>
                <c:ptCount val="4"/>
                <c:pt idx="0">
                  <c:v>0</c:v>
                </c:pt>
                <c:pt idx="1">
                  <c:v>0</c:v>
                </c:pt>
                <c:pt idx="2">
                  <c:v>0.2787036209208763</c:v>
                </c:pt>
                <c:pt idx="3">
                  <c:v>0.17970953575000365</c:v>
                </c:pt>
              </c:numCache>
            </c:numRef>
          </c:val>
          <c:extLst>
            <c:ext xmlns:c16="http://schemas.microsoft.com/office/drawing/2014/chart" uri="{C3380CC4-5D6E-409C-BE32-E72D297353CC}">
              <c16:uniqueId val="{00000009-4505-4D33-95B6-435D93CEECB2}"/>
            </c:ext>
          </c:extLst>
        </c:ser>
        <c:ser>
          <c:idx val="4"/>
          <c:order val="4"/>
          <c:tx>
            <c:strRef>
              <c:f>'Overall Statistics'!$B$52</c:f>
              <c:strCache>
                <c:ptCount val="1"/>
                <c:pt idx="0">
                  <c:v>Chats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Statistics'!$G$47:$J$47</c:f>
              <c:strCache>
                <c:ptCount val="4"/>
                <c:pt idx="0">
                  <c:v>Week 20</c:v>
                </c:pt>
                <c:pt idx="1">
                  <c:v>Week 21</c:v>
                </c:pt>
                <c:pt idx="2">
                  <c:v>Week 22</c:v>
                </c:pt>
                <c:pt idx="3">
                  <c:v>Week 23</c:v>
                </c:pt>
              </c:strCache>
            </c:strRef>
          </c:cat>
          <c:val>
            <c:numRef>
              <c:f>'Overall Statistics'!$G$52:$J$52</c:f>
              <c:numCache>
                <c:formatCode>0%</c:formatCode>
                <c:ptCount val="4"/>
                <c:pt idx="0">
                  <c:v>0</c:v>
                </c:pt>
                <c:pt idx="1">
                  <c:v>0</c:v>
                </c:pt>
                <c:pt idx="2">
                  <c:v>0</c:v>
                </c:pt>
                <c:pt idx="3">
                  <c:v>0.11247880219732437</c:v>
                </c:pt>
              </c:numCache>
            </c:numRef>
          </c:val>
          <c:extLst>
            <c:ext xmlns:c16="http://schemas.microsoft.com/office/drawing/2014/chart" uri="{C3380CC4-5D6E-409C-BE32-E72D297353CC}">
              <c16:uniqueId val="{0000000A-4505-4D33-95B6-435D93CEECB2}"/>
            </c:ext>
          </c:extLst>
        </c:ser>
        <c:ser>
          <c:idx val="5"/>
          <c:order val="5"/>
          <c:tx>
            <c:strRef>
              <c:f>'Overall Statistics'!$B$53</c:f>
              <c:strCache>
                <c:ptCount val="1"/>
                <c:pt idx="0">
                  <c:v>Auxillary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Statistics'!$G$47:$J$47</c:f>
              <c:strCache>
                <c:ptCount val="4"/>
                <c:pt idx="0">
                  <c:v>Week 20</c:v>
                </c:pt>
                <c:pt idx="1">
                  <c:v>Week 21</c:v>
                </c:pt>
                <c:pt idx="2">
                  <c:v>Week 22</c:v>
                </c:pt>
                <c:pt idx="3">
                  <c:v>Week 23</c:v>
                </c:pt>
              </c:strCache>
            </c:strRef>
          </c:cat>
          <c:val>
            <c:numRef>
              <c:f>'Overall Statistics'!$G$53:$J$53</c:f>
              <c:numCache>
                <c:formatCode>0%</c:formatCode>
                <c:ptCount val="4"/>
                <c:pt idx="0">
                  <c:v>0</c:v>
                </c:pt>
                <c:pt idx="1">
                  <c:v>0</c:v>
                </c:pt>
                <c:pt idx="2">
                  <c:v>4.175830725674267E-2</c:v>
                </c:pt>
                <c:pt idx="3">
                  <c:v>2.2108764657284077E-2</c:v>
                </c:pt>
              </c:numCache>
            </c:numRef>
          </c:val>
          <c:extLst>
            <c:ext xmlns:c16="http://schemas.microsoft.com/office/drawing/2014/chart" uri="{C3380CC4-5D6E-409C-BE32-E72D297353CC}">
              <c16:uniqueId val="{0000000B-4505-4D33-95B6-435D93CEECB2}"/>
            </c:ext>
          </c:extLst>
        </c:ser>
        <c:dLbls>
          <c:showLegendKey val="0"/>
          <c:showVal val="1"/>
          <c:showCatName val="0"/>
          <c:showSerName val="0"/>
          <c:showPercent val="0"/>
          <c:showBubbleSize val="0"/>
        </c:dLbls>
        <c:gapWidth val="150"/>
        <c:overlap val="100"/>
        <c:axId val="2143611968"/>
        <c:axId val="279061055"/>
      </c:barChart>
      <c:lineChart>
        <c:grouping val="standard"/>
        <c:varyColors val="0"/>
        <c:ser>
          <c:idx val="6"/>
          <c:order val="6"/>
          <c:tx>
            <c:strRef>
              <c:f>'Overall Statistics'!$B$54</c:f>
              <c:strCache>
                <c:ptCount val="1"/>
                <c:pt idx="0">
                  <c:v>Total</c:v>
                </c:pt>
              </c:strCache>
            </c:strRef>
          </c:tx>
          <c:spPr>
            <a:ln w="34925" cap="rnd">
              <a:solidFill>
                <a:srgbClr val="C00000"/>
              </a:solidFill>
              <a:round/>
            </a:ln>
            <a:effectLst>
              <a:glow>
                <a:schemeClr val="accent1">
                  <a:alpha val="0"/>
                </a:schemeClr>
              </a:glow>
              <a:outerShdw blurRad="50800" dist="38100" dir="1800000" sx="90000" sy="90000" algn="ctr" rotWithShape="0">
                <a:schemeClr val="accent1">
                  <a:alpha val="95000"/>
                </a:schemeClr>
              </a:outerShdw>
            </a:effectLst>
          </c:spPr>
          <c:marker>
            <c:symbol val="none"/>
          </c:marker>
          <c:dLbls>
            <c:dLbl>
              <c:idx val="0"/>
              <c:layout>
                <c:manualLayout>
                  <c:x val="-3.4316950058165735E-2"/>
                  <c:y val="-6.99985232972027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505-4D33-95B6-435D93CEECB2}"/>
                </c:ext>
              </c:extLst>
            </c:dLbl>
            <c:dLbl>
              <c:idx val="1"/>
              <c:layout>
                <c:manualLayout>
                  <c:x val="-3.4316950058165714E-2"/>
                  <c:y val="-2.05733022944675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505-4D33-95B6-435D93CEECB2}"/>
                </c:ext>
              </c:extLst>
            </c:dLbl>
            <c:dLbl>
              <c:idx val="2"/>
              <c:layout>
                <c:manualLayout>
                  <c:x val="-3.4316950058165714E-2"/>
                  <c:y val="-5.35234496296243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505-4D33-95B6-435D93CEECB2}"/>
                </c:ext>
              </c:extLst>
            </c:dLbl>
            <c:dLbl>
              <c:idx val="3"/>
              <c:layout>
                <c:manualLayout>
                  <c:x val="-3.4316950058165714E-2"/>
                  <c:y val="-3.4302530350782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505-4D33-95B6-435D93CEECB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effectLst>
                      <a:glow rad="228600">
                        <a:schemeClr val="accent6">
                          <a:satMod val="175000"/>
                          <a:alpha val="40000"/>
                        </a:schemeClr>
                      </a:glo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Statistics'!$G$47:$J$47</c:f>
              <c:strCache>
                <c:ptCount val="4"/>
                <c:pt idx="0">
                  <c:v>Week 20</c:v>
                </c:pt>
                <c:pt idx="1">
                  <c:v>Week 21</c:v>
                </c:pt>
                <c:pt idx="2">
                  <c:v>Week 22</c:v>
                </c:pt>
                <c:pt idx="3">
                  <c:v>Week 23</c:v>
                </c:pt>
              </c:strCache>
            </c:strRef>
          </c:cat>
          <c:val>
            <c:numRef>
              <c:f>'Overall Statistics'!$G$54:$J$54</c:f>
              <c:numCache>
                <c:formatCode>0%</c:formatCode>
                <c:ptCount val="4"/>
                <c:pt idx="0">
                  <c:v>0</c:v>
                </c:pt>
                <c:pt idx="1">
                  <c:v>0</c:v>
                </c:pt>
                <c:pt idx="2">
                  <c:v>0.94665474593950272</c:v>
                </c:pt>
                <c:pt idx="3">
                  <c:v>0.84157015929152246</c:v>
                </c:pt>
              </c:numCache>
            </c:numRef>
          </c:val>
          <c:smooth val="0"/>
          <c:extLst>
            <c:ext xmlns:c16="http://schemas.microsoft.com/office/drawing/2014/chart" uri="{C3380CC4-5D6E-409C-BE32-E72D297353CC}">
              <c16:uniqueId val="{0000000D-4505-4D33-95B6-435D93CEECB2}"/>
            </c:ext>
          </c:extLst>
        </c:ser>
        <c:dLbls>
          <c:showLegendKey val="0"/>
          <c:showVal val="1"/>
          <c:showCatName val="0"/>
          <c:showSerName val="0"/>
          <c:showPercent val="0"/>
          <c:showBubbleSize val="0"/>
        </c:dLbls>
        <c:marker val="1"/>
        <c:smooth val="0"/>
        <c:axId val="2143611968"/>
        <c:axId val="279061055"/>
      </c:lineChart>
      <c:catAx>
        <c:axId val="2143611968"/>
        <c:scaling>
          <c:orientation val="minMax"/>
        </c:scaling>
        <c:delete val="0"/>
        <c:axPos val="b"/>
        <c:majorGridlines>
          <c:spPr>
            <a:ln w="9525" cap="flat" cmpd="sng" algn="ctr">
              <a:solidFill>
                <a:schemeClr val="tx1">
                  <a:lumMod val="50000"/>
                  <a:lumOff val="50000"/>
                </a:schemeClr>
              </a:solidFill>
              <a:round/>
            </a:ln>
            <a:effectLst/>
          </c:spPr>
        </c:majorGridlines>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279061055"/>
        <c:crosses val="autoZero"/>
        <c:auto val="1"/>
        <c:lblAlgn val="ctr"/>
        <c:lblOffset val="25"/>
        <c:noMultiLvlLbl val="0"/>
      </c:catAx>
      <c:valAx>
        <c:axId val="279061055"/>
        <c:scaling>
          <c:orientation val="minMax"/>
        </c:scaling>
        <c:delete val="1"/>
        <c:axPos val="l"/>
        <c:numFmt formatCode="0%" sourceLinked="1"/>
        <c:majorTickMark val="none"/>
        <c:minorTickMark val="none"/>
        <c:tickLblPos val="nextTo"/>
        <c:crossAx val="2143611968"/>
        <c:crosses val="autoZero"/>
        <c:crossBetween val="between"/>
      </c:valAx>
      <c:spPr>
        <a:solidFill>
          <a:schemeClr val="bg2"/>
        </a:solidFill>
        <a:ln w="3175" cap="sq" cmpd="dbl">
          <a:solidFill>
            <a:schemeClr val="bg2">
              <a:lumMod val="90000"/>
              <a:alpha val="85000"/>
            </a:schemeClr>
          </a:solidFill>
        </a:ln>
        <a:effectLst>
          <a:softEdge rad="127000"/>
        </a:effectLst>
        <a:scene3d>
          <a:camera prst="orthographicFront"/>
          <a:lightRig rig="threePt" dir="t"/>
        </a:scene3d>
        <a:sp3d>
          <a:bevelT/>
        </a:sp3d>
      </c:spPr>
    </c:plotArea>
    <c:legend>
      <c:legendPos val="b"/>
      <c:layout>
        <c:manualLayout>
          <c:xMode val="edge"/>
          <c:yMode val="edge"/>
          <c:x val="0.14166164532138437"/>
          <c:y val="7.6405867443890704E-2"/>
          <c:w val="0.73211335100956576"/>
          <c:h val="4.9046819145089467E-2"/>
        </c:manualLayout>
      </c:layout>
      <c:overlay val="0"/>
      <c:spPr>
        <a:noFill/>
        <a:ln>
          <a:solidFill>
            <a:schemeClr val="bg2">
              <a:lumMod val="7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[Daily Operations Efficiency Report.xlsx]Overall Statistics!KPI(Daily)</c:name>
    <c:fmtId val="0"/>
  </c:pivotSource>
  <c:chart>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solidFill>
              <a:schemeClr val="accent4">
                <a:lumMod val="20000"/>
                <a:lumOff val="80000"/>
              </a:schemeClr>
            </a:solidFill>
            <a:ln>
              <a:solidFill>
                <a:schemeClr val="accent4">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solidFill>
              <a:schemeClr val="accent1">
                <a:lumMod val="20000"/>
                <a:lumOff val="80000"/>
              </a:schemeClr>
            </a:solidFill>
            <a:ln>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solidFill>
              <a:schemeClr val="accent6">
                <a:lumMod val="20000"/>
                <a:lumOff val="80000"/>
              </a:schemeClr>
            </a:solidFill>
            <a:ln>
              <a:solidFill>
                <a:schemeClr val="accent3">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s>
    <c:plotArea>
      <c:layout>
        <c:manualLayout>
          <c:layoutTarget val="inner"/>
          <c:xMode val="edge"/>
          <c:yMode val="edge"/>
          <c:x val="7.319852082116109E-3"/>
          <c:y val="9.3733937164241291E-2"/>
          <c:w val="0.98394137557838335"/>
          <c:h val="0.80218647399377496"/>
        </c:manualLayout>
      </c:layout>
      <c:barChart>
        <c:barDir val="col"/>
        <c:grouping val="clustered"/>
        <c:varyColors val="0"/>
        <c:ser>
          <c:idx val="0"/>
          <c:order val="0"/>
          <c:tx>
            <c:strRef>
              <c:f>'Overall Statistics'!$H$85</c:f>
              <c:strCache>
                <c:ptCount val="1"/>
                <c:pt idx="0">
                  <c:v>Occupancy</c:v>
                </c:pt>
              </c:strCache>
            </c:strRef>
          </c:tx>
          <c:spPr>
            <a:solidFill>
              <a:schemeClr val="accent6"/>
            </a:solidFill>
            <a:ln>
              <a:noFill/>
            </a:ln>
            <a:effectLst/>
          </c:spPr>
          <c:invertIfNegative val="0"/>
          <c:dLbls>
            <c:spPr>
              <a:solidFill>
                <a:schemeClr val="accent6">
                  <a:lumMod val="20000"/>
                  <a:lumOff val="80000"/>
                </a:schemeClr>
              </a:solidFill>
              <a:ln>
                <a:solidFill>
                  <a:schemeClr val="accent3">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Statistics'!$G$86:$G$90</c:f>
              <c:strCache>
                <c:ptCount val="4"/>
                <c:pt idx="0">
                  <c:v>6/1/2024</c:v>
                </c:pt>
                <c:pt idx="1">
                  <c:v>6/2/2024</c:v>
                </c:pt>
                <c:pt idx="2">
                  <c:v>6/3/2024</c:v>
                </c:pt>
                <c:pt idx="3">
                  <c:v>6/4/2024</c:v>
                </c:pt>
              </c:strCache>
            </c:strRef>
          </c:cat>
          <c:val>
            <c:numRef>
              <c:f>'Overall Statistics'!$H$86:$H$90</c:f>
              <c:numCache>
                <c:formatCode>0.00%;\-0.00%;0.00%</c:formatCode>
                <c:ptCount val="4"/>
                <c:pt idx="0">
                  <c:v>0.62731778306975228</c:v>
                </c:pt>
                <c:pt idx="1">
                  <c:v>0.51968696502812417</c:v>
                </c:pt>
                <c:pt idx="2">
                  <c:v>0.62661719099299751</c:v>
                </c:pt>
                <c:pt idx="3">
                  <c:v>0.53443522511593022</c:v>
                </c:pt>
              </c:numCache>
            </c:numRef>
          </c:val>
          <c:extLst>
            <c:ext xmlns:c16="http://schemas.microsoft.com/office/drawing/2014/chart" uri="{C3380CC4-5D6E-409C-BE32-E72D297353CC}">
              <c16:uniqueId val="{00000004-FC06-4DE1-8E10-12A1BC7D7BA9}"/>
            </c:ext>
          </c:extLst>
        </c:ser>
        <c:dLbls>
          <c:showLegendKey val="0"/>
          <c:showVal val="0"/>
          <c:showCatName val="0"/>
          <c:showSerName val="0"/>
          <c:showPercent val="0"/>
          <c:showBubbleSize val="0"/>
        </c:dLbls>
        <c:gapWidth val="219"/>
        <c:axId val="1462889792"/>
        <c:axId val="2041632624"/>
      </c:barChart>
      <c:lineChart>
        <c:grouping val="standard"/>
        <c:varyColors val="0"/>
        <c:ser>
          <c:idx val="1"/>
          <c:order val="1"/>
          <c:tx>
            <c:strRef>
              <c:f>'Overall Statistics'!$I$85</c:f>
              <c:strCache>
                <c:ptCount val="1"/>
                <c:pt idx="0">
                  <c:v>Utilization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solidFill>
                <a:schemeClr val="accent4">
                  <a:lumMod val="20000"/>
                  <a:lumOff val="80000"/>
                </a:schemeClr>
              </a:solidFill>
              <a:ln>
                <a:solidFill>
                  <a:schemeClr val="accent4">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Statistics'!$G$86:$G$90</c:f>
              <c:strCache>
                <c:ptCount val="4"/>
                <c:pt idx="0">
                  <c:v>6/1/2024</c:v>
                </c:pt>
                <c:pt idx="1">
                  <c:v>6/2/2024</c:v>
                </c:pt>
                <c:pt idx="2">
                  <c:v>6/3/2024</c:v>
                </c:pt>
                <c:pt idx="3">
                  <c:v>6/4/2024</c:v>
                </c:pt>
              </c:strCache>
            </c:strRef>
          </c:cat>
          <c:val>
            <c:numRef>
              <c:f>'Overall Statistics'!$I$86:$I$90</c:f>
              <c:numCache>
                <c:formatCode>0.00%;\-0.00%;0.00%</c:formatCode>
                <c:ptCount val="4"/>
                <c:pt idx="0">
                  <c:v>0.64698843866931854</c:v>
                </c:pt>
                <c:pt idx="1">
                  <c:v>0.53132032180729794</c:v>
                </c:pt>
                <c:pt idx="2">
                  <c:v>0.70573896420885163</c:v>
                </c:pt>
                <c:pt idx="3">
                  <c:v>0.61875225338370654</c:v>
                </c:pt>
              </c:numCache>
            </c:numRef>
          </c:val>
          <c:smooth val="0"/>
          <c:extLst>
            <c:ext xmlns:c16="http://schemas.microsoft.com/office/drawing/2014/chart" uri="{C3380CC4-5D6E-409C-BE32-E72D297353CC}">
              <c16:uniqueId val="{00000005-FC06-4DE1-8E10-12A1BC7D7BA9}"/>
            </c:ext>
          </c:extLst>
        </c:ser>
        <c:ser>
          <c:idx val="2"/>
          <c:order val="2"/>
          <c:tx>
            <c:strRef>
              <c:f>'Overall Statistics'!$J$85</c:f>
              <c:strCache>
                <c:ptCount val="1"/>
                <c:pt idx="0">
                  <c:v>Productivity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solidFill>
                <a:schemeClr val="accent1">
                  <a:lumMod val="20000"/>
                  <a:lumOff val="80000"/>
                </a:schemeClr>
              </a:solidFill>
              <a:ln>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Statistics'!$G$86:$G$90</c:f>
              <c:strCache>
                <c:ptCount val="4"/>
                <c:pt idx="0">
                  <c:v>6/1/2024</c:v>
                </c:pt>
                <c:pt idx="1">
                  <c:v>6/2/2024</c:v>
                </c:pt>
                <c:pt idx="2">
                  <c:v>6/3/2024</c:v>
                </c:pt>
                <c:pt idx="3">
                  <c:v>6/4/2024</c:v>
                </c:pt>
              </c:strCache>
            </c:strRef>
          </c:cat>
          <c:val>
            <c:numRef>
              <c:f>'Overall Statistics'!$J$86:$J$90</c:f>
              <c:numCache>
                <c:formatCode>0.00%;\-0.00%;0.00%</c:formatCode>
                <c:ptCount val="4"/>
                <c:pt idx="0">
                  <c:v>0.54601419397495154</c:v>
                </c:pt>
                <c:pt idx="1">
                  <c:v>0.6037992013429494</c:v>
                </c:pt>
                <c:pt idx="2">
                  <c:v>0.61233190016355377</c:v>
                </c:pt>
                <c:pt idx="3">
                  <c:v>0.58327614006078421</c:v>
                </c:pt>
              </c:numCache>
            </c:numRef>
          </c:val>
          <c:smooth val="0"/>
          <c:extLst>
            <c:ext xmlns:c16="http://schemas.microsoft.com/office/drawing/2014/chart" uri="{C3380CC4-5D6E-409C-BE32-E72D297353CC}">
              <c16:uniqueId val="{00000006-FC06-4DE1-8E10-12A1BC7D7BA9}"/>
            </c:ext>
          </c:extLst>
        </c:ser>
        <c:dLbls>
          <c:showLegendKey val="0"/>
          <c:showVal val="0"/>
          <c:showCatName val="0"/>
          <c:showSerName val="0"/>
          <c:showPercent val="0"/>
          <c:showBubbleSize val="0"/>
        </c:dLbls>
        <c:marker val="1"/>
        <c:smooth val="0"/>
        <c:axId val="2121459376"/>
        <c:axId val="2121453616"/>
      </c:lineChart>
      <c:catAx>
        <c:axId val="1462889792"/>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41632624"/>
        <c:crosses val="autoZero"/>
        <c:auto val="1"/>
        <c:lblAlgn val="ctr"/>
        <c:lblOffset val="100"/>
        <c:noMultiLvlLbl val="0"/>
      </c:catAx>
      <c:valAx>
        <c:axId val="2041632624"/>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1462889792"/>
        <c:crosses val="autoZero"/>
        <c:crossBetween val="between"/>
      </c:valAx>
      <c:valAx>
        <c:axId val="2121453616"/>
        <c:scaling>
          <c:orientation val="minMax"/>
        </c:scaling>
        <c:delete val="0"/>
        <c:axPos val="r"/>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2121459376"/>
        <c:crosses val="max"/>
        <c:crossBetween val="between"/>
      </c:valAx>
      <c:catAx>
        <c:axId val="2121459376"/>
        <c:scaling>
          <c:orientation val="minMax"/>
        </c:scaling>
        <c:delete val="1"/>
        <c:axPos val="b"/>
        <c:numFmt formatCode="General" sourceLinked="1"/>
        <c:majorTickMark val="out"/>
        <c:minorTickMark val="none"/>
        <c:tickLblPos val="nextTo"/>
        <c:crossAx val="2121453616"/>
        <c:crosses val="autoZero"/>
        <c:auto val="1"/>
        <c:lblAlgn val="ctr"/>
        <c:lblOffset val="100"/>
        <c:noMultiLvlLbl val="0"/>
      </c:catAx>
      <c:spPr>
        <a:pattFill prst="ltDnDiag">
          <a:fgClr>
            <a:schemeClr val="tx1">
              <a:lumMod val="50000"/>
              <a:lumOff val="50000"/>
            </a:schemeClr>
          </a:fgClr>
          <a:bgClr>
            <a:schemeClr val="bg1">
              <a:lumMod val="95000"/>
            </a:schemeClr>
          </a:bgClr>
        </a:pattFill>
        <a:ln>
          <a:solidFill>
            <a:schemeClr val="tx1"/>
          </a:solidFill>
        </a:ln>
        <a:effectLst/>
      </c:spPr>
    </c:plotArea>
    <c:legend>
      <c:legendPos val="t"/>
      <c:layout>
        <c:manualLayout>
          <c:xMode val="edge"/>
          <c:yMode val="edge"/>
          <c:x val="0.34300253878413989"/>
          <c:y val="2.8519874280699024E-2"/>
          <c:w val="0.29524414733773241"/>
          <c:h val="5.235299491845144E-2"/>
        </c:manualLayout>
      </c:layout>
      <c:overlay val="0"/>
      <c:spPr>
        <a:noFill/>
        <a:ln>
          <a:solidFill>
            <a:schemeClr val="tx1"/>
          </a:solid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[Daily Operations Efficiency Report.xlsx]Overall Statistics!Denom(Daily)</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1">
                <a:lumMod val="20000"/>
                <a:lumOff val="80000"/>
              </a:schemeClr>
            </a:solidFill>
            <a:ln>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solidFill>
              <a:schemeClr val="accent6">
                <a:lumMod val="40000"/>
                <a:lumOff val="60000"/>
              </a:schemeClr>
            </a:solidFill>
            <a:ln>
              <a:solidFill>
                <a:schemeClr val="accent6">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accent3">
                <a:lumMod val="20000"/>
                <a:lumOff val="80000"/>
              </a:schemeClr>
            </a:solidFill>
            <a:ln>
              <a:solidFill>
                <a:schemeClr val="accent3">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838189642538333E-2"/>
          <c:y val="4.6709129511677279E-2"/>
          <c:w val="0.85579802017133655"/>
          <c:h val="0.75765016634067239"/>
        </c:manualLayout>
      </c:layout>
      <c:barChart>
        <c:barDir val="bar"/>
        <c:grouping val="stacked"/>
        <c:varyColors val="0"/>
        <c:ser>
          <c:idx val="0"/>
          <c:order val="0"/>
          <c:tx>
            <c:strRef>
              <c:f>'Overall Statistics'!$S$85</c:f>
              <c:strCache>
                <c:ptCount val="1"/>
                <c:pt idx="0">
                  <c:v>Billable Time</c:v>
                </c:pt>
              </c:strCache>
            </c:strRef>
          </c:tx>
          <c:spPr>
            <a:solidFill>
              <a:schemeClr val="accent1"/>
            </a:solidFill>
            <a:ln>
              <a:noFill/>
            </a:ln>
            <a:effectLst/>
          </c:spPr>
          <c:invertIfNegative val="0"/>
          <c:dLbls>
            <c:spPr>
              <a:solidFill>
                <a:schemeClr val="accent1">
                  <a:lumMod val="20000"/>
                  <a:lumOff val="80000"/>
                </a:schemeClr>
              </a:solidFill>
              <a:ln>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Statistics'!$R$86:$R$90</c:f>
              <c:strCache>
                <c:ptCount val="4"/>
                <c:pt idx="0">
                  <c:v>6/1/2024</c:v>
                </c:pt>
                <c:pt idx="1">
                  <c:v>6/2/2024</c:v>
                </c:pt>
                <c:pt idx="2">
                  <c:v>6/3/2024</c:v>
                </c:pt>
                <c:pt idx="3">
                  <c:v>6/4/2024</c:v>
                </c:pt>
              </c:strCache>
            </c:strRef>
          </c:cat>
          <c:val>
            <c:numRef>
              <c:f>'Overall Statistics'!$S$86:$S$90</c:f>
              <c:numCache>
                <c:formatCode>0.00</c:formatCode>
                <c:ptCount val="4"/>
                <c:pt idx="0">
                  <c:v>52.930277777777782</c:v>
                </c:pt>
                <c:pt idx="1">
                  <c:v>37.772777777777776</c:v>
                </c:pt>
                <c:pt idx="2">
                  <c:v>173.21166666666667</c:v>
                </c:pt>
                <c:pt idx="3">
                  <c:v>162.56416666666667</c:v>
                </c:pt>
              </c:numCache>
            </c:numRef>
          </c:val>
          <c:extLst>
            <c:ext xmlns:c16="http://schemas.microsoft.com/office/drawing/2014/chart" uri="{C3380CC4-5D6E-409C-BE32-E72D297353CC}">
              <c16:uniqueId val="{00000004-F794-4A64-B39B-2EA0E9A35B0E}"/>
            </c:ext>
          </c:extLst>
        </c:ser>
        <c:ser>
          <c:idx val="1"/>
          <c:order val="1"/>
          <c:tx>
            <c:strRef>
              <c:f>'Overall Statistics'!$T$85</c:f>
              <c:strCache>
                <c:ptCount val="1"/>
                <c:pt idx="0">
                  <c:v>Productive Time</c:v>
                </c:pt>
              </c:strCache>
            </c:strRef>
          </c:tx>
          <c:spPr>
            <a:solidFill>
              <a:schemeClr val="accent6"/>
            </a:solidFill>
            <a:ln>
              <a:noFill/>
            </a:ln>
            <a:effectLst/>
          </c:spPr>
          <c:invertIfNegative val="0"/>
          <c:dLbls>
            <c:spPr>
              <a:solidFill>
                <a:schemeClr val="accent6">
                  <a:lumMod val="40000"/>
                  <a:lumOff val="60000"/>
                </a:schemeClr>
              </a:solidFill>
              <a:ln>
                <a:solidFill>
                  <a:schemeClr val="accent6">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Statistics'!$R$86:$R$90</c:f>
              <c:strCache>
                <c:ptCount val="4"/>
                <c:pt idx="0">
                  <c:v>6/1/2024</c:v>
                </c:pt>
                <c:pt idx="1">
                  <c:v>6/2/2024</c:v>
                </c:pt>
                <c:pt idx="2">
                  <c:v>6/3/2024</c:v>
                </c:pt>
                <c:pt idx="3">
                  <c:v>6/4/2024</c:v>
                </c:pt>
              </c:strCache>
            </c:strRef>
          </c:cat>
          <c:val>
            <c:numRef>
              <c:f>'Overall Statistics'!$T$86:$T$90</c:f>
              <c:numCache>
                <c:formatCode>0.00</c:formatCode>
                <c:ptCount val="4"/>
                <c:pt idx="0">
                  <c:v>34.245277777777773</c:v>
                </c:pt>
                <c:pt idx="1">
                  <c:v>20.069444444444439</c:v>
                </c:pt>
                <c:pt idx="2">
                  <c:v>122.24222222222221</c:v>
                </c:pt>
                <c:pt idx="3">
                  <c:v>100.58694444444443</c:v>
                </c:pt>
              </c:numCache>
            </c:numRef>
          </c:val>
          <c:extLst>
            <c:ext xmlns:c16="http://schemas.microsoft.com/office/drawing/2014/chart" uri="{C3380CC4-5D6E-409C-BE32-E72D297353CC}">
              <c16:uniqueId val="{00000005-F794-4A64-B39B-2EA0E9A35B0E}"/>
            </c:ext>
          </c:extLst>
        </c:ser>
        <c:ser>
          <c:idx val="2"/>
          <c:order val="2"/>
          <c:tx>
            <c:strRef>
              <c:f>'Overall Statistics'!$U$85</c:f>
              <c:strCache>
                <c:ptCount val="1"/>
                <c:pt idx="0">
                  <c:v>Offline Time</c:v>
                </c:pt>
              </c:strCache>
            </c:strRef>
          </c:tx>
          <c:spPr>
            <a:solidFill>
              <a:schemeClr val="accent3"/>
            </a:solidFill>
            <a:ln>
              <a:noFill/>
            </a:ln>
            <a:effectLst/>
          </c:spPr>
          <c:invertIfNegative val="0"/>
          <c:dLbls>
            <c:spPr>
              <a:solidFill>
                <a:schemeClr val="accent3">
                  <a:lumMod val="20000"/>
                  <a:lumOff val="80000"/>
                </a:schemeClr>
              </a:solidFill>
              <a:ln>
                <a:solidFill>
                  <a:schemeClr val="accent3">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Statistics'!$R$86:$R$90</c:f>
              <c:strCache>
                <c:ptCount val="4"/>
                <c:pt idx="0">
                  <c:v>6/1/2024</c:v>
                </c:pt>
                <c:pt idx="1">
                  <c:v>6/2/2024</c:v>
                </c:pt>
                <c:pt idx="2">
                  <c:v>6/3/2024</c:v>
                </c:pt>
                <c:pt idx="3">
                  <c:v>6/4/2024</c:v>
                </c:pt>
              </c:strCache>
            </c:strRef>
          </c:cat>
          <c:val>
            <c:numRef>
              <c:f>'Overall Statistics'!$U$86:$U$90</c:f>
              <c:numCache>
                <c:formatCode>0.00</c:formatCode>
                <c:ptCount val="4"/>
                <c:pt idx="0">
                  <c:v>1.6597222222222268</c:v>
                </c:pt>
                <c:pt idx="1">
                  <c:v>0.84555555555555273</c:v>
                </c:pt>
                <c:pt idx="2">
                  <c:v>21.871111111111112</c:v>
                </c:pt>
                <c:pt idx="3">
                  <c:v>25.647499999999997</c:v>
                </c:pt>
              </c:numCache>
            </c:numRef>
          </c:val>
          <c:extLst>
            <c:ext xmlns:c16="http://schemas.microsoft.com/office/drawing/2014/chart" uri="{C3380CC4-5D6E-409C-BE32-E72D297353CC}">
              <c16:uniqueId val="{00000006-F794-4A64-B39B-2EA0E9A35B0E}"/>
            </c:ext>
          </c:extLst>
        </c:ser>
        <c:dLbls>
          <c:showLegendKey val="0"/>
          <c:showVal val="0"/>
          <c:showCatName val="0"/>
          <c:showSerName val="0"/>
          <c:showPercent val="0"/>
          <c:showBubbleSize val="0"/>
        </c:dLbls>
        <c:gapWidth val="150"/>
        <c:overlap val="100"/>
        <c:axId val="1478930752"/>
        <c:axId val="79436063"/>
      </c:barChart>
      <c:catAx>
        <c:axId val="1478930752"/>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9436063"/>
        <c:crosses val="autoZero"/>
        <c:auto val="1"/>
        <c:lblAlgn val="ctr"/>
        <c:lblOffset val="100"/>
        <c:noMultiLvlLbl val="0"/>
      </c:catAx>
      <c:valAx>
        <c:axId val="79436063"/>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78930752"/>
        <c:crosses val="autoZero"/>
        <c:crossBetween val="between"/>
      </c:valAx>
      <c:spPr>
        <a:pattFill prst="dkDnDiag">
          <a:fgClr>
            <a:schemeClr val="bg1">
              <a:lumMod val="95000"/>
            </a:schemeClr>
          </a:fgClr>
          <a:bgClr>
            <a:schemeClr val="bg1">
              <a:lumMod val="85000"/>
            </a:schemeClr>
          </a:bgClr>
        </a:pattFill>
        <a:ln>
          <a:solidFill>
            <a:schemeClr val="tx1"/>
          </a:solidFill>
        </a:ln>
        <a:effectLst/>
      </c:spPr>
    </c:plotArea>
    <c:legend>
      <c:legendPos val="b"/>
      <c:overlay val="0"/>
      <c:spPr>
        <a:noFill/>
        <a:ln>
          <a:solidFill>
            <a:schemeClr val="tx1"/>
          </a:solid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[Daily Operations Efficiency Report.xlsx]Overall Statistics!Act-Fore(Daily)</c:name>
    <c:fmtId val="0"/>
  </c:pivotSource>
  <c:chart>
    <c:autoTitleDeleted val="0"/>
    <c:pivotFmts>
      <c:pivotFmt>
        <c:idx val="0"/>
        <c:spPr>
          <a:solidFill>
            <a:schemeClr val="accent1"/>
          </a:solidFill>
          <a:ln>
            <a:noFill/>
          </a:ln>
          <a:effectLst/>
        </c:spPr>
        <c:marker>
          <c:symbol val="none"/>
        </c:marker>
        <c:dLbl>
          <c:idx val="0"/>
          <c:spPr>
            <a:solidFill>
              <a:schemeClr val="accent1">
                <a:lumMod val="20000"/>
                <a:lumOff val="80000"/>
              </a:schemeClr>
            </a:solidFill>
            <a:ln>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5400">
            <a:noFill/>
          </a:ln>
          <a:effectLst/>
        </c:spPr>
        <c:marker>
          <c:symbol val="none"/>
        </c:marker>
        <c:dLbl>
          <c:idx val="0"/>
          <c:spPr>
            <a:solidFill>
              <a:schemeClr val="accent4">
                <a:lumMod val="20000"/>
                <a:lumOff val="80000"/>
              </a:schemeClr>
            </a:solidFill>
            <a:ln>
              <a:solidFill>
                <a:schemeClr val="accent4">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solidFill>
              <a:schemeClr val="accent6">
                <a:lumMod val="20000"/>
                <a:lumOff val="80000"/>
              </a:schemeClr>
            </a:solidFill>
            <a:ln>
              <a:solidFill>
                <a:schemeClr val="accent6">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466403821693779E-3"/>
          <c:y val="9.5078629750126598E-2"/>
          <c:w val="0.98442477022255537"/>
          <c:h val="0.84467300940700984"/>
        </c:manualLayout>
      </c:layout>
      <c:barChart>
        <c:barDir val="col"/>
        <c:grouping val="clustered"/>
        <c:varyColors val="0"/>
        <c:ser>
          <c:idx val="0"/>
          <c:order val="0"/>
          <c:tx>
            <c:strRef>
              <c:f>'Overall Statistics'!$X$85</c:f>
              <c:strCache>
                <c:ptCount val="1"/>
                <c:pt idx="0">
                  <c:v>Actual Billable Time</c:v>
                </c:pt>
              </c:strCache>
            </c:strRef>
          </c:tx>
          <c:spPr>
            <a:solidFill>
              <a:schemeClr val="accent1"/>
            </a:solidFill>
            <a:ln>
              <a:noFill/>
            </a:ln>
            <a:effectLst/>
          </c:spPr>
          <c:invertIfNegative val="0"/>
          <c:dLbls>
            <c:spPr>
              <a:solidFill>
                <a:schemeClr val="accent1">
                  <a:lumMod val="20000"/>
                  <a:lumOff val="80000"/>
                </a:schemeClr>
              </a:solidFill>
              <a:ln>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Statistics'!$W$86:$W$90</c:f>
              <c:strCache>
                <c:ptCount val="4"/>
                <c:pt idx="0">
                  <c:v>6/1/2024</c:v>
                </c:pt>
                <c:pt idx="1">
                  <c:v>6/2/2024</c:v>
                </c:pt>
                <c:pt idx="2">
                  <c:v>6/3/2024</c:v>
                </c:pt>
                <c:pt idx="3">
                  <c:v>6/4/2024</c:v>
                </c:pt>
              </c:strCache>
            </c:strRef>
          </c:cat>
          <c:val>
            <c:numRef>
              <c:f>'Overall Statistics'!$X$86:$X$90</c:f>
              <c:numCache>
                <c:formatCode>0.00</c:formatCode>
                <c:ptCount val="4"/>
                <c:pt idx="0">
                  <c:v>52.930277777777782</c:v>
                </c:pt>
                <c:pt idx="1">
                  <c:v>37.772777777777776</c:v>
                </c:pt>
                <c:pt idx="2">
                  <c:v>173.21166666666667</c:v>
                </c:pt>
                <c:pt idx="3">
                  <c:v>162.56416666666667</c:v>
                </c:pt>
              </c:numCache>
            </c:numRef>
          </c:val>
          <c:extLst>
            <c:ext xmlns:c16="http://schemas.microsoft.com/office/drawing/2014/chart" uri="{C3380CC4-5D6E-409C-BE32-E72D297353CC}">
              <c16:uniqueId val="{00000003-486B-4537-823E-89C3C56B8410}"/>
            </c:ext>
          </c:extLst>
        </c:ser>
        <c:ser>
          <c:idx val="1"/>
          <c:order val="1"/>
          <c:tx>
            <c:strRef>
              <c:f>'Overall Statistics'!$Y$85</c:f>
              <c:strCache>
                <c:ptCount val="1"/>
                <c:pt idx="0">
                  <c:v>Forecasted Billable Time</c:v>
                </c:pt>
              </c:strCache>
            </c:strRef>
          </c:tx>
          <c:spPr>
            <a:solidFill>
              <a:schemeClr val="accent4"/>
            </a:solidFill>
            <a:ln w="25400">
              <a:noFill/>
            </a:ln>
            <a:effectLst/>
          </c:spPr>
          <c:invertIfNegative val="0"/>
          <c:dLbls>
            <c:spPr>
              <a:solidFill>
                <a:schemeClr val="accent4">
                  <a:lumMod val="20000"/>
                  <a:lumOff val="80000"/>
                </a:schemeClr>
              </a:solidFill>
              <a:ln>
                <a:solidFill>
                  <a:schemeClr val="accent4">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Statistics'!$W$86:$W$90</c:f>
              <c:strCache>
                <c:ptCount val="4"/>
                <c:pt idx="0">
                  <c:v>6/1/2024</c:v>
                </c:pt>
                <c:pt idx="1">
                  <c:v>6/2/2024</c:v>
                </c:pt>
                <c:pt idx="2">
                  <c:v>6/3/2024</c:v>
                </c:pt>
                <c:pt idx="3">
                  <c:v>6/4/2024</c:v>
                </c:pt>
              </c:strCache>
            </c:strRef>
          </c:cat>
          <c:val>
            <c:numRef>
              <c:f>'Overall Statistics'!$Y$86:$Y$90</c:f>
              <c:numCache>
                <c:formatCode>General</c:formatCode>
                <c:ptCount val="4"/>
                <c:pt idx="0">
                  <c:v>53.690000000000005</c:v>
                </c:pt>
                <c:pt idx="1">
                  <c:v>38.35</c:v>
                </c:pt>
                <c:pt idx="2">
                  <c:v>176.40999999999994</c:v>
                </c:pt>
                <c:pt idx="3">
                  <c:v>191.74999999999991</c:v>
                </c:pt>
              </c:numCache>
            </c:numRef>
          </c:val>
          <c:extLst>
            <c:ext xmlns:c16="http://schemas.microsoft.com/office/drawing/2014/chart" uri="{C3380CC4-5D6E-409C-BE32-E72D297353CC}">
              <c16:uniqueId val="{00000004-486B-4537-823E-89C3C56B8410}"/>
            </c:ext>
          </c:extLst>
        </c:ser>
        <c:dLbls>
          <c:showLegendKey val="0"/>
          <c:showVal val="0"/>
          <c:showCatName val="0"/>
          <c:showSerName val="0"/>
          <c:showPercent val="0"/>
          <c:showBubbleSize val="0"/>
        </c:dLbls>
        <c:gapWidth val="215"/>
        <c:axId val="1275367088"/>
        <c:axId val="1723510928"/>
      </c:barChart>
      <c:lineChart>
        <c:grouping val="standard"/>
        <c:varyColors val="0"/>
        <c:ser>
          <c:idx val="2"/>
          <c:order val="2"/>
          <c:tx>
            <c:strRef>
              <c:f>'Overall Statistics'!$Z$85</c:f>
              <c:strCache>
                <c:ptCount val="1"/>
                <c:pt idx="0">
                  <c:v>Actual-to-Forecasted Billable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solidFill>
                <a:schemeClr val="accent6">
                  <a:lumMod val="20000"/>
                  <a:lumOff val="80000"/>
                </a:schemeClr>
              </a:solidFill>
              <a:ln>
                <a:solidFill>
                  <a:schemeClr val="accent6">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Statistics'!$W$86:$W$90</c:f>
              <c:strCache>
                <c:ptCount val="4"/>
                <c:pt idx="0">
                  <c:v>6/1/2024</c:v>
                </c:pt>
                <c:pt idx="1">
                  <c:v>6/2/2024</c:v>
                </c:pt>
                <c:pt idx="2">
                  <c:v>6/3/2024</c:v>
                </c:pt>
                <c:pt idx="3">
                  <c:v>6/4/2024</c:v>
                </c:pt>
              </c:strCache>
            </c:strRef>
          </c:cat>
          <c:val>
            <c:numRef>
              <c:f>'Overall Statistics'!$Z$86:$Z$90</c:f>
              <c:numCache>
                <c:formatCode>0.00%;\-0.00%;0.00%</c:formatCode>
                <c:ptCount val="4"/>
                <c:pt idx="0">
                  <c:v>0.98584983754475275</c:v>
                </c:pt>
                <c:pt idx="1">
                  <c:v>0.98494857308416617</c:v>
                </c:pt>
                <c:pt idx="2">
                  <c:v>0.98186988643878881</c:v>
                </c:pt>
                <c:pt idx="3">
                  <c:v>0.84779226423294252</c:v>
                </c:pt>
              </c:numCache>
            </c:numRef>
          </c:val>
          <c:smooth val="0"/>
          <c:extLst>
            <c:ext xmlns:c16="http://schemas.microsoft.com/office/drawing/2014/chart" uri="{C3380CC4-5D6E-409C-BE32-E72D297353CC}">
              <c16:uniqueId val="{00000005-486B-4537-823E-89C3C56B8410}"/>
            </c:ext>
          </c:extLst>
        </c:ser>
        <c:dLbls>
          <c:showLegendKey val="0"/>
          <c:showVal val="0"/>
          <c:showCatName val="0"/>
          <c:showSerName val="0"/>
          <c:showPercent val="0"/>
          <c:showBubbleSize val="0"/>
        </c:dLbls>
        <c:marker val="1"/>
        <c:smooth val="0"/>
        <c:axId val="1155936576"/>
        <c:axId val="1155933696"/>
      </c:lineChart>
      <c:catAx>
        <c:axId val="1275367088"/>
        <c:scaling>
          <c:orientation val="minMax"/>
        </c:scaling>
        <c:delete val="0"/>
        <c:axPos val="b"/>
        <c:majorGridlines>
          <c:spPr>
            <a:ln w="9525" cap="flat" cmpd="sng" algn="ctr">
              <a:solidFill>
                <a:schemeClr val="tx1"/>
              </a:solidFill>
              <a:round/>
            </a:ln>
            <a:effectLst/>
          </c:spPr>
        </c:majorGridlines>
        <c:numFmt formatCode="General"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510928"/>
        <c:crosses val="autoZero"/>
        <c:auto val="1"/>
        <c:lblAlgn val="ctr"/>
        <c:lblOffset val="100"/>
        <c:noMultiLvlLbl val="0"/>
      </c:catAx>
      <c:valAx>
        <c:axId val="1723510928"/>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1275367088"/>
        <c:crosses val="autoZero"/>
        <c:crossBetween val="between"/>
      </c:valAx>
      <c:valAx>
        <c:axId val="1155933696"/>
        <c:scaling>
          <c:orientation val="minMax"/>
        </c:scaling>
        <c:delete val="0"/>
        <c:axPos val="r"/>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1155936576"/>
        <c:crosses val="max"/>
        <c:crossBetween val="between"/>
      </c:valAx>
      <c:catAx>
        <c:axId val="1155936576"/>
        <c:scaling>
          <c:orientation val="minMax"/>
        </c:scaling>
        <c:delete val="1"/>
        <c:axPos val="b"/>
        <c:numFmt formatCode="General" sourceLinked="1"/>
        <c:majorTickMark val="out"/>
        <c:minorTickMark val="none"/>
        <c:tickLblPos val="nextTo"/>
        <c:crossAx val="1155933696"/>
        <c:crosses val="autoZero"/>
        <c:auto val="1"/>
        <c:lblAlgn val="ctr"/>
        <c:lblOffset val="100"/>
        <c:noMultiLvlLbl val="0"/>
      </c:catAx>
      <c:spPr>
        <a:pattFill prst="ltDnDiag">
          <a:fgClr>
            <a:schemeClr val="bg1">
              <a:lumMod val="95000"/>
            </a:schemeClr>
          </a:fgClr>
          <a:bgClr>
            <a:schemeClr val="bg1">
              <a:lumMod val="85000"/>
            </a:schemeClr>
          </a:bgClr>
        </a:pattFill>
        <a:ln>
          <a:solidFill>
            <a:schemeClr val="tx1"/>
          </a:solidFill>
        </a:ln>
        <a:effectLst/>
      </c:spPr>
    </c:plotArea>
    <c:legend>
      <c:legendPos val="t"/>
      <c:layout>
        <c:manualLayout>
          <c:xMode val="edge"/>
          <c:yMode val="edge"/>
          <c:x val="0.20765230395436002"/>
          <c:y val="3.0066465572400461E-2"/>
          <c:w val="0.51830486421588229"/>
          <c:h val="5.0335910952359932E-2"/>
        </c:manualLayout>
      </c:layout>
      <c:overlay val="0"/>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[Daily Operations Efficiency Report.xlsx]Overall Statistics!KPI(Weekly)</c:name>
    <c:fmtId val="1"/>
  </c:pivotSource>
  <c:chart>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solidFill>
              <a:schemeClr val="accent4">
                <a:lumMod val="20000"/>
                <a:lumOff val="80000"/>
              </a:schemeClr>
            </a:solidFill>
            <a:ln>
              <a:solidFill>
                <a:schemeClr val="accent4">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accent1">
                <a:lumMod val="20000"/>
                <a:lumOff val="80000"/>
              </a:schemeClr>
            </a:solidFill>
            <a:ln>
              <a:solidFill>
                <a:schemeClr val="accent1"/>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accent6"/>
            </a:solidFill>
          </a:ln>
          <a:effectLst/>
        </c:spPr>
        <c:marker>
          <c:symbol val="none"/>
        </c:marker>
        <c:dLbl>
          <c:idx val="0"/>
          <c:spPr>
            <a:solidFill>
              <a:schemeClr val="accent6">
                <a:lumMod val="20000"/>
                <a:lumOff val="80000"/>
              </a:schemeClr>
            </a:solidFill>
            <a:ln>
              <a:solidFill>
                <a:schemeClr val="accent6">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559962786192877E-3"/>
          <c:y val="9.3359744094488176E-2"/>
          <c:w val="0.98503646830171865"/>
          <c:h val="0.81227066929133873"/>
        </c:manualLayout>
      </c:layout>
      <c:barChart>
        <c:barDir val="col"/>
        <c:grouping val="clustered"/>
        <c:varyColors val="0"/>
        <c:ser>
          <c:idx val="0"/>
          <c:order val="0"/>
          <c:tx>
            <c:strRef>
              <c:f>'Overall Statistics'!$C$85</c:f>
              <c:strCache>
                <c:ptCount val="1"/>
                <c:pt idx="0">
                  <c:v>Occupancy</c:v>
                </c:pt>
              </c:strCache>
            </c:strRef>
          </c:tx>
          <c:spPr>
            <a:solidFill>
              <a:schemeClr val="accent6"/>
            </a:solidFill>
            <a:ln>
              <a:solidFill>
                <a:schemeClr val="accent6"/>
              </a:solidFill>
            </a:ln>
            <a:effectLst/>
          </c:spPr>
          <c:invertIfNegative val="0"/>
          <c:dLbls>
            <c:spPr>
              <a:solidFill>
                <a:schemeClr val="accent6">
                  <a:lumMod val="20000"/>
                  <a:lumOff val="80000"/>
                </a:schemeClr>
              </a:solidFill>
              <a:ln>
                <a:solidFill>
                  <a:schemeClr val="accent6">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Statistics'!$B$86:$B$88</c:f>
              <c:strCache>
                <c:ptCount val="2"/>
                <c:pt idx="0">
                  <c:v>Week 22</c:v>
                </c:pt>
                <c:pt idx="1">
                  <c:v>Week 23</c:v>
                </c:pt>
              </c:strCache>
            </c:strRef>
          </c:cat>
          <c:val>
            <c:numRef>
              <c:f>'Overall Statistics'!$C$86:$C$88</c:f>
              <c:numCache>
                <c:formatCode>0.00%;\-0.00%;0.00%</c:formatCode>
                <c:ptCount val="2"/>
                <c:pt idx="0">
                  <c:v>0.58272388615705561</c:v>
                </c:pt>
                <c:pt idx="1">
                  <c:v>0.58135245604626562</c:v>
                </c:pt>
              </c:numCache>
            </c:numRef>
          </c:val>
          <c:extLst>
            <c:ext xmlns:c16="http://schemas.microsoft.com/office/drawing/2014/chart" uri="{C3380CC4-5D6E-409C-BE32-E72D297353CC}">
              <c16:uniqueId val="{00000004-1511-4553-A7CB-B2F6F4FED1C9}"/>
            </c:ext>
          </c:extLst>
        </c:ser>
        <c:dLbls>
          <c:showLegendKey val="0"/>
          <c:showVal val="0"/>
          <c:showCatName val="0"/>
          <c:showSerName val="0"/>
          <c:showPercent val="0"/>
          <c:showBubbleSize val="0"/>
        </c:dLbls>
        <c:gapWidth val="219"/>
        <c:axId val="955241152"/>
        <c:axId val="1890756288"/>
      </c:barChart>
      <c:lineChart>
        <c:grouping val="standard"/>
        <c:varyColors val="0"/>
        <c:ser>
          <c:idx val="1"/>
          <c:order val="1"/>
          <c:tx>
            <c:strRef>
              <c:f>'Overall Statistics'!$D$85</c:f>
              <c:strCache>
                <c:ptCount val="1"/>
                <c:pt idx="0">
                  <c:v>Utilization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solidFill>
                <a:schemeClr val="accent4">
                  <a:lumMod val="20000"/>
                  <a:lumOff val="80000"/>
                </a:schemeClr>
              </a:solidFill>
              <a:ln>
                <a:solidFill>
                  <a:schemeClr val="accent4">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Statistics'!$B$86:$B$88</c:f>
              <c:strCache>
                <c:ptCount val="2"/>
                <c:pt idx="0">
                  <c:v>Week 22</c:v>
                </c:pt>
                <c:pt idx="1">
                  <c:v>Week 23</c:v>
                </c:pt>
              </c:strCache>
            </c:strRef>
          </c:cat>
          <c:val>
            <c:numRef>
              <c:f>'Overall Statistics'!$D$86:$D$88</c:f>
              <c:numCache>
                <c:formatCode>0.00%;\-0.00%;0.00%</c:formatCode>
                <c:ptCount val="2"/>
                <c:pt idx="0">
                  <c:v>0.59881910140231698</c:v>
                </c:pt>
                <c:pt idx="1">
                  <c:v>0.663624789355994</c:v>
                </c:pt>
              </c:numCache>
            </c:numRef>
          </c:val>
          <c:smooth val="0"/>
          <c:extLst>
            <c:ext xmlns:c16="http://schemas.microsoft.com/office/drawing/2014/chart" uri="{C3380CC4-5D6E-409C-BE32-E72D297353CC}">
              <c16:uniqueId val="{00000005-1511-4553-A7CB-B2F6F4FED1C9}"/>
            </c:ext>
          </c:extLst>
        </c:ser>
        <c:ser>
          <c:idx val="2"/>
          <c:order val="2"/>
          <c:tx>
            <c:strRef>
              <c:f>'Overall Statistics'!$E$85</c:f>
              <c:strCache>
                <c:ptCount val="1"/>
                <c:pt idx="0">
                  <c:v>Productivity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solidFill>
                <a:schemeClr val="accent1">
                  <a:lumMod val="20000"/>
                  <a:lumOff val="80000"/>
                </a:schemeClr>
              </a:solidFill>
              <a:ln>
                <a:solidFill>
                  <a:schemeClr val="accent1"/>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Statistics'!$B$86:$B$88</c:f>
              <c:strCache>
                <c:ptCount val="2"/>
                <c:pt idx="0">
                  <c:v>Week 22</c:v>
                </c:pt>
                <c:pt idx="1">
                  <c:v>Week 23</c:v>
                </c:pt>
              </c:strCache>
            </c:strRef>
          </c:cat>
          <c:val>
            <c:numRef>
              <c:f>'Overall Statistics'!$E$86:$E$88</c:f>
              <c:numCache>
                <c:formatCode>0.00%;\-0.00%;0.00%</c:formatCode>
                <c:ptCount val="2"/>
                <c:pt idx="0">
                  <c:v>0.57009128037828394</c:v>
                </c:pt>
                <c:pt idx="1">
                  <c:v>0.59808888050533338</c:v>
                </c:pt>
              </c:numCache>
            </c:numRef>
          </c:val>
          <c:smooth val="0"/>
          <c:extLst>
            <c:ext xmlns:c16="http://schemas.microsoft.com/office/drawing/2014/chart" uri="{C3380CC4-5D6E-409C-BE32-E72D297353CC}">
              <c16:uniqueId val="{00000006-1511-4553-A7CB-B2F6F4FED1C9}"/>
            </c:ext>
          </c:extLst>
        </c:ser>
        <c:dLbls>
          <c:showLegendKey val="0"/>
          <c:showVal val="0"/>
          <c:showCatName val="0"/>
          <c:showSerName val="0"/>
          <c:showPercent val="0"/>
          <c:showBubbleSize val="0"/>
        </c:dLbls>
        <c:marker val="1"/>
        <c:smooth val="0"/>
        <c:axId val="90532735"/>
        <c:axId val="90530335"/>
      </c:lineChart>
      <c:catAx>
        <c:axId val="955241152"/>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756288"/>
        <c:crosses val="autoZero"/>
        <c:auto val="1"/>
        <c:lblAlgn val="ctr"/>
        <c:lblOffset val="100"/>
        <c:noMultiLvlLbl val="0"/>
      </c:catAx>
      <c:valAx>
        <c:axId val="1890756288"/>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955241152"/>
        <c:crosses val="autoZero"/>
        <c:crossBetween val="between"/>
      </c:valAx>
      <c:valAx>
        <c:axId val="90530335"/>
        <c:scaling>
          <c:orientation val="minMax"/>
        </c:scaling>
        <c:delete val="0"/>
        <c:axPos val="r"/>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90532735"/>
        <c:crosses val="max"/>
        <c:crossBetween val="between"/>
      </c:valAx>
      <c:catAx>
        <c:axId val="90532735"/>
        <c:scaling>
          <c:orientation val="minMax"/>
        </c:scaling>
        <c:delete val="1"/>
        <c:axPos val="b"/>
        <c:numFmt formatCode="General" sourceLinked="1"/>
        <c:majorTickMark val="out"/>
        <c:minorTickMark val="none"/>
        <c:tickLblPos val="nextTo"/>
        <c:crossAx val="90530335"/>
        <c:crosses val="autoZero"/>
        <c:auto val="1"/>
        <c:lblAlgn val="ctr"/>
        <c:lblOffset val="100"/>
        <c:noMultiLvlLbl val="0"/>
      </c:catAx>
      <c:spPr>
        <a:pattFill prst="ltDnDiag">
          <a:fgClr>
            <a:schemeClr val="tx1">
              <a:lumMod val="50000"/>
              <a:lumOff val="50000"/>
            </a:schemeClr>
          </a:fgClr>
          <a:bgClr>
            <a:schemeClr val="bg1">
              <a:lumMod val="95000"/>
            </a:schemeClr>
          </a:bgClr>
        </a:pattFill>
        <a:ln>
          <a:solidFill>
            <a:schemeClr val="tx1"/>
          </a:solidFill>
        </a:ln>
        <a:effectLst/>
      </c:spPr>
    </c:plotArea>
    <c:legend>
      <c:legendPos val="t"/>
      <c:layout>
        <c:manualLayout>
          <c:xMode val="edge"/>
          <c:yMode val="edge"/>
          <c:x val="0.33742923149756499"/>
          <c:y val="2.8125000000000001E-2"/>
          <c:w val="0.29873228346456693"/>
          <c:h val="5.2734744094488195E-2"/>
        </c:manualLayout>
      </c:layout>
      <c:overlay val="0"/>
      <c:spPr>
        <a:noFill/>
        <a:ln>
          <a:solidFill>
            <a:schemeClr val="tx1"/>
          </a:solid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[Daily Operations Efficiency Report.xlsx]Overall Statistics!Denom(Weekly)</c:name>
    <c:fmtId val="1"/>
  </c:pivotSource>
  <c:chart>
    <c:autoTitleDeleted val="0"/>
    <c:pivotFmts>
      <c:pivotFmt>
        <c:idx val="0"/>
        <c:spPr>
          <a:solidFill>
            <a:schemeClr val="accent1"/>
          </a:solidFill>
          <a:ln>
            <a:noFill/>
          </a:ln>
          <a:effectLst/>
        </c:spPr>
        <c:marker>
          <c:symbol val="none"/>
        </c:marker>
        <c:dLbl>
          <c:idx val="0"/>
          <c:spPr>
            <a:solidFill>
              <a:schemeClr val="accent1">
                <a:lumMod val="20000"/>
                <a:lumOff val="80000"/>
              </a:schemeClr>
            </a:solidFill>
            <a:ln>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solidFill>
              <a:schemeClr val="accent6">
                <a:lumMod val="20000"/>
                <a:lumOff val="80000"/>
              </a:schemeClr>
            </a:solidFill>
            <a:ln>
              <a:solidFill>
                <a:schemeClr val="accent6">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3">
                <a:lumMod val="20000"/>
                <a:lumOff val="80000"/>
              </a:schemeClr>
            </a:solidFill>
            <a:ln>
              <a:solidFill>
                <a:schemeClr val="accent3">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83865577656596E-2"/>
          <c:y val="4.6808510638297871E-2"/>
          <c:w val="0.84284311741041817"/>
          <c:h val="0.75713452839671636"/>
        </c:manualLayout>
      </c:layout>
      <c:barChart>
        <c:barDir val="bar"/>
        <c:grouping val="stacked"/>
        <c:varyColors val="0"/>
        <c:ser>
          <c:idx val="0"/>
          <c:order val="0"/>
          <c:tx>
            <c:strRef>
              <c:f>'Overall Statistics'!$N$85</c:f>
              <c:strCache>
                <c:ptCount val="1"/>
                <c:pt idx="0">
                  <c:v>Billable Time</c:v>
                </c:pt>
              </c:strCache>
            </c:strRef>
          </c:tx>
          <c:spPr>
            <a:solidFill>
              <a:schemeClr val="accent1"/>
            </a:solidFill>
            <a:ln>
              <a:noFill/>
            </a:ln>
            <a:effectLst/>
          </c:spPr>
          <c:invertIfNegative val="0"/>
          <c:dLbls>
            <c:spPr>
              <a:solidFill>
                <a:schemeClr val="accent1">
                  <a:lumMod val="20000"/>
                  <a:lumOff val="80000"/>
                </a:schemeClr>
              </a:solidFill>
              <a:ln>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Statistics'!$M$86:$M$88</c:f>
              <c:strCache>
                <c:ptCount val="2"/>
                <c:pt idx="0">
                  <c:v>Week 22</c:v>
                </c:pt>
                <c:pt idx="1">
                  <c:v>Week 23</c:v>
                </c:pt>
              </c:strCache>
            </c:strRef>
          </c:cat>
          <c:val>
            <c:numRef>
              <c:f>'Overall Statistics'!$N$86:$N$88</c:f>
              <c:numCache>
                <c:formatCode>0.00</c:formatCode>
                <c:ptCount val="2"/>
                <c:pt idx="0">
                  <c:v>90.703055555555551</c:v>
                </c:pt>
                <c:pt idx="1">
                  <c:v>335.77583333333331</c:v>
                </c:pt>
              </c:numCache>
            </c:numRef>
          </c:val>
          <c:extLst>
            <c:ext xmlns:c16="http://schemas.microsoft.com/office/drawing/2014/chart" uri="{C3380CC4-5D6E-409C-BE32-E72D297353CC}">
              <c16:uniqueId val="{00000004-0322-42F5-8E24-E64CA09FBAFB}"/>
            </c:ext>
          </c:extLst>
        </c:ser>
        <c:ser>
          <c:idx val="1"/>
          <c:order val="1"/>
          <c:tx>
            <c:strRef>
              <c:f>'Overall Statistics'!$O$85</c:f>
              <c:strCache>
                <c:ptCount val="1"/>
                <c:pt idx="0">
                  <c:v>Productive Time</c:v>
                </c:pt>
              </c:strCache>
            </c:strRef>
          </c:tx>
          <c:spPr>
            <a:solidFill>
              <a:schemeClr val="accent6"/>
            </a:solidFill>
            <a:ln>
              <a:noFill/>
            </a:ln>
            <a:effectLst/>
          </c:spPr>
          <c:invertIfNegative val="0"/>
          <c:dLbls>
            <c:spPr>
              <a:solidFill>
                <a:schemeClr val="accent6">
                  <a:lumMod val="20000"/>
                  <a:lumOff val="80000"/>
                </a:schemeClr>
              </a:solidFill>
              <a:ln>
                <a:solidFill>
                  <a:schemeClr val="accent6">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Statistics'!$M$86:$M$88</c:f>
              <c:strCache>
                <c:ptCount val="2"/>
                <c:pt idx="0">
                  <c:v>Week 22</c:v>
                </c:pt>
                <c:pt idx="1">
                  <c:v>Week 23</c:v>
                </c:pt>
              </c:strCache>
            </c:strRef>
          </c:cat>
          <c:val>
            <c:numRef>
              <c:f>'Overall Statistics'!$O$86:$O$88</c:f>
              <c:numCache>
                <c:formatCode>0.00</c:formatCode>
                <c:ptCount val="2"/>
                <c:pt idx="0">
                  <c:v>54.314722222222208</c:v>
                </c:pt>
                <c:pt idx="1">
                  <c:v>222.82916666666665</c:v>
                </c:pt>
              </c:numCache>
            </c:numRef>
          </c:val>
          <c:extLst>
            <c:ext xmlns:c16="http://schemas.microsoft.com/office/drawing/2014/chart" uri="{C3380CC4-5D6E-409C-BE32-E72D297353CC}">
              <c16:uniqueId val="{00000005-0322-42F5-8E24-E64CA09FBAFB}"/>
            </c:ext>
          </c:extLst>
        </c:ser>
        <c:ser>
          <c:idx val="2"/>
          <c:order val="2"/>
          <c:tx>
            <c:strRef>
              <c:f>'Overall Statistics'!$P$85</c:f>
              <c:strCache>
                <c:ptCount val="1"/>
                <c:pt idx="0">
                  <c:v>Offline Time</c:v>
                </c:pt>
              </c:strCache>
            </c:strRef>
          </c:tx>
          <c:spPr>
            <a:solidFill>
              <a:schemeClr val="accent3"/>
            </a:solidFill>
            <a:ln>
              <a:noFill/>
            </a:ln>
            <a:effectLst/>
          </c:spPr>
          <c:invertIfNegative val="0"/>
          <c:dLbls>
            <c:spPr>
              <a:solidFill>
                <a:schemeClr val="accent3">
                  <a:lumMod val="20000"/>
                  <a:lumOff val="80000"/>
                </a:schemeClr>
              </a:solidFill>
              <a:ln>
                <a:solidFill>
                  <a:schemeClr val="accent3">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Statistics'!$M$86:$M$88</c:f>
              <c:strCache>
                <c:ptCount val="2"/>
                <c:pt idx="0">
                  <c:v>Week 22</c:v>
                </c:pt>
                <c:pt idx="1">
                  <c:v>Week 23</c:v>
                </c:pt>
              </c:strCache>
            </c:strRef>
          </c:cat>
          <c:val>
            <c:numRef>
              <c:f>'Overall Statistics'!$P$86:$P$88</c:f>
              <c:numCache>
                <c:formatCode>0.00</c:formatCode>
                <c:ptCount val="2"/>
                <c:pt idx="0">
                  <c:v>2.5052777777777795</c:v>
                </c:pt>
                <c:pt idx="1">
                  <c:v>47.518611111111113</c:v>
                </c:pt>
              </c:numCache>
            </c:numRef>
          </c:val>
          <c:extLst>
            <c:ext xmlns:c16="http://schemas.microsoft.com/office/drawing/2014/chart" uri="{C3380CC4-5D6E-409C-BE32-E72D297353CC}">
              <c16:uniqueId val="{00000006-0322-42F5-8E24-E64CA09FBAFB}"/>
            </c:ext>
          </c:extLst>
        </c:ser>
        <c:dLbls>
          <c:dLblPos val="ctr"/>
          <c:showLegendKey val="0"/>
          <c:showVal val="1"/>
          <c:showCatName val="0"/>
          <c:showSerName val="0"/>
          <c:showPercent val="0"/>
          <c:showBubbleSize val="0"/>
        </c:dLbls>
        <c:gapWidth val="150"/>
        <c:overlap val="100"/>
        <c:axId val="750722256"/>
        <c:axId val="760036256"/>
      </c:barChart>
      <c:catAx>
        <c:axId val="750722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036256"/>
        <c:crosses val="autoZero"/>
        <c:auto val="1"/>
        <c:lblAlgn val="ctr"/>
        <c:lblOffset val="100"/>
        <c:noMultiLvlLbl val="0"/>
      </c:catAx>
      <c:valAx>
        <c:axId val="76003625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50722256"/>
        <c:crosses val="autoZero"/>
        <c:crossBetween val="between"/>
      </c:valAx>
      <c:spPr>
        <a:pattFill prst="dkDnDiag">
          <a:fgClr>
            <a:schemeClr val="bg2">
              <a:lumMod val="90000"/>
            </a:schemeClr>
          </a:fgClr>
          <a:bgClr>
            <a:schemeClr val="bg1"/>
          </a:bgClr>
        </a:pattFill>
        <a:ln>
          <a:solidFill>
            <a:schemeClr val="tx1"/>
          </a:solidFill>
        </a:ln>
        <a:effectLst/>
      </c:spPr>
    </c:plotArea>
    <c:legend>
      <c:legendPos val="b"/>
      <c:layout>
        <c:manualLayout>
          <c:xMode val="edge"/>
          <c:yMode val="edge"/>
          <c:x val="0.35425379184488065"/>
          <c:y val="0.91533384874396495"/>
          <c:w val="0.2779890665928646"/>
          <c:h val="7.3905635255547483E-2"/>
        </c:manualLayout>
      </c:layout>
      <c:overlay val="0"/>
      <c:spPr>
        <a:noFill/>
        <a:ln>
          <a:solidFill>
            <a:schemeClr val="tx1"/>
          </a:solid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[Daily Operations Efficiency Report.xlsx]Overall Statistics!Act-Fore(Weekly)</c:name>
    <c:fmtId val="0"/>
  </c:pivotSource>
  <c:chart>
    <c:autoTitleDeleted val="0"/>
    <c:pivotFmts>
      <c:pivotFmt>
        <c:idx val="0"/>
        <c:spPr>
          <a:solidFill>
            <a:schemeClr val="accent1"/>
          </a:solidFill>
          <a:ln>
            <a:noFill/>
          </a:ln>
          <a:effectLst/>
        </c:spPr>
        <c:marker>
          <c:symbol val="none"/>
        </c:marker>
        <c:dLbl>
          <c:idx val="0"/>
          <c:spPr>
            <a:solidFill>
              <a:schemeClr val="accent1">
                <a:lumMod val="20000"/>
                <a:lumOff val="80000"/>
              </a:schemeClr>
            </a:solidFill>
            <a:ln>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5400">
            <a:noFill/>
          </a:ln>
          <a:effectLst/>
        </c:spPr>
        <c:marker>
          <c:symbol val="none"/>
        </c:marker>
        <c:dLbl>
          <c:idx val="0"/>
          <c:spPr>
            <a:solidFill>
              <a:schemeClr val="accent4">
                <a:lumMod val="20000"/>
                <a:lumOff val="80000"/>
              </a:schemeClr>
            </a:solidFill>
            <a:ln>
              <a:solidFill>
                <a:schemeClr val="accent4">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solidFill>
              <a:schemeClr val="accent6">
                <a:lumMod val="20000"/>
                <a:lumOff val="80000"/>
              </a:schemeClr>
            </a:solidFill>
            <a:ln>
              <a:solidFill>
                <a:schemeClr val="accent6">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910888509861311E-2"/>
          <c:y val="0.10034590454154237"/>
          <c:w val="0.98007532708389267"/>
          <c:h val="0.84278440327384774"/>
        </c:manualLayout>
      </c:layout>
      <c:barChart>
        <c:barDir val="col"/>
        <c:grouping val="clustered"/>
        <c:varyColors val="0"/>
        <c:ser>
          <c:idx val="0"/>
          <c:order val="0"/>
          <c:tx>
            <c:strRef>
              <c:f>'Overall Statistics'!$AC$85</c:f>
              <c:strCache>
                <c:ptCount val="1"/>
                <c:pt idx="0">
                  <c:v>Actual Billable TIme</c:v>
                </c:pt>
              </c:strCache>
            </c:strRef>
          </c:tx>
          <c:spPr>
            <a:solidFill>
              <a:schemeClr val="accent1"/>
            </a:solidFill>
            <a:ln>
              <a:noFill/>
            </a:ln>
            <a:effectLst/>
          </c:spPr>
          <c:invertIfNegative val="0"/>
          <c:dLbls>
            <c:spPr>
              <a:solidFill>
                <a:schemeClr val="accent1">
                  <a:lumMod val="20000"/>
                  <a:lumOff val="80000"/>
                </a:schemeClr>
              </a:solidFill>
              <a:ln>
                <a:solidFill>
                  <a:schemeClr val="accent1">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Statistics'!$AB$86:$AB$88</c:f>
              <c:strCache>
                <c:ptCount val="2"/>
                <c:pt idx="0">
                  <c:v>Week 22</c:v>
                </c:pt>
                <c:pt idx="1">
                  <c:v>Week 23</c:v>
                </c:pt>
              </c:strCache>
            </c:strRef>
          </c:cat>
          <c:val>
            <c:numRef>
              <c:f>'Overall Statistics'!$AC$86:$AC$88</c:f>
              <c:numCache>
                <c:formatCode>0.00</c:formatCode>
                <c:ptCount val="2"/>
                <c:pt idx="0">
                  <c:v>90.703055555555551</c:v>
                </c:pt>
                <c:pt idx="1">
                  <c:v>335.77583333333331</c:v>
                </c:pt>
              </c:numCache>
            </c:numRef>
          </c:val>
          <c:extLst>
            <c:ext xmlns:c16="http://schemas.microsoft.com/office/drawing/2014/chart" uri="{C3380CC4-5D6E-409C-BE32-E72D297353CC}">
              <c16:uniqueId val="{00000003-94F9-4810-9A54-976ABEE468A4}"/>
            </c:ext>
          </c:extLst>
        </c:ser>
        <c:ser>
          <c:idx val="1"/>
          <c:order val="1"/>
          <c:tx>
            <c:strRef>
              <c:f>'Overall Statistics'!$AD$85</c:f>
              <c:strCache>
                <c:ptCount val="1"/>
                <c:pt idx="0">
                  <c:v>Forecasted Billable Time</c:v>
                </c:pt>
              </c:strCache>
            </c:strRef>
          </c:tx>
          <c:spPr>
            <a:solidFill>
              <a:schemeClr val="accent4"/>
            </a:solidFill>
            <a:ln w="25400">
              <a:noFill/>
            </a:ln>
            <a:effectLst/>
          </c:spPr>
          <c:invertIfNegative val="0"/>
          <c:dLbls>
            <c:spPr>
              <a:solidFill>
                <a:schemeClr val="accent4">
                  <a:lumMod val="20000"/>
                  <a:lumOff val="80000"/>
                </a:schemeClr>
              </a:solidFill>
              <a:ln>
                <a:solidFill>
                  <a:schemeClr val="accent4">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Statistics'!$AB$86:$AB$88</c:f>
              <c:strCache>
                <c:ptCount val="2"/>
                <c:pt idx="0">
                  <c:v>Week 22</c:v>
                </c:pt>
                <c:pt idx="1">
                  <c:v>Week 23</c:v>
                </c:pt>
              </c:strCache>
            </c:strRef>
          </c:cat>
          <c:val>
            <c:numRef>
              <c:f>'Overall Statistics'!$AD$86:$AD$88</c:f>
              <c:numCache>
                <c:formatCode>General</c:formatCode>
                <c:ptCount val="2"/>
                <c:pt idx="0">
                  <c:v>92.04</c:v>
                </c:pt>
                <c:pt idx="1">
                  <c:v>368.16</c:v>
                </c:pt>
              </c:numCache>
            </c:numRef>
          </c:val>
          <c:extLst>
            <c:ext xmlns:c16="http://schemas.microsoft.com/office/drawing/2014/chart" uri="{C3380CC4-5D6E-409C-BE32-E72D297353CC}">
              <c16:uniqueId val="{00000004-94F9-4810-9A54-976ABEE468A4}"/>
            </c:ext>
          </c:extLst>
        </c:ser>
        <c:dLbls>
          <c:dLblPos val="ctr"/>
          <c:showLegendKey val="0"/>
          <c:showVal val="1"/>
          <c:showCatName val="0"/>
          <c:showSerName val="0"/>
          <c:showPercent val="0"/>
          <c:showBubbleSize val="0"/>
        </c:dLbls>
        <c:gapWidth val="219"/>
        <c:axId val="1777602048"/>
        <c:axId val="973469216"/>
      </c:barChart>
      <c:lineChart>
        <c:grouping val="standard"/>
        <c:varyColors val="0"/>
        <c:ser>
          <c:idx val="2"/>
          <c:order val="2"/>
          <c:tx>
            <c:strRef>
              <c:f>'Overall Statistics'!$AE$85</c:f>
              <c:strCache>
                <c:ptCount val="1"/>
                <c:pt idx="0">
                  <c:v>Actual-to-Forecasted Billable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solidFill>
                <a:schemeClr val="accent6">
                  <a:lumMod val="20000"/>
                  <a:lumOff val="80000"/>
                </a:schemeClr>
              </a:solidFill>
              <a:ln>
                <a:solidFill>
                  <a:schemeClr val="accent6">
                    <a:lumMod val="75000"/>
                  </a:schemeClr>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Statistics'!$AB$86:$AB$88</c:f>
              <c:strCache>
                <c:ptCount val="2"/>
                <c:pt idx="0">
                  <c:v>Week 22</c:v>
                </c:pt>
                <c:pt idx="1">
                  <c:v>Week 23</c:v>
                </c:pt>
              </c:strCache>
            </c:strRef>
          </c:cat>
          <c:val>
            <c:numRef>
              <c:f>'Overall Statistics'!$AE$86:$AE$88</c:f>
              <c:numCache>
                <c:formatCode>0.00%;\-0.00%;0.00%</c:formatCode>
                <c:ptCount val="2"/>
                <c:pt idx="0">
                  <c:v>0.98547431068617497</c:v>
                </c:pt>
                <c:pt idx="1">
                  <c:v>0.91203779153991005</c:v>
                </c:pt>
              </c:numCache>
            </c:numRef>
          </c:val>
          <c:smooth val="0"/>
          <c:extLst>
            <c:ext xmlns:c16="http://schemas.microsoft.com/office/drawing/2014/chart" uri="{C3380CC4-5D6E-409C-BE32-E72D297353CC}">
              <c16:uniqueId val="{00000005-94F9-4810-9A54-976ABEE468A4}"/>
            </c:ext>
          </c:extLst>
        </c:ser>
        <c:dLbls>
          <c:showLegendKey val="0"/>
          <c:showVal val="0"/>
          <c:showCatName val="0"/>
          <c:showSerName val="0"/>
          <c:showPercent val="0"/>
          <c:showBubbleSize val="0"/>
        </c:dLbls>
        <c:marker val="1"/>
        <c:smooth val="0"/>
        <c:axId val="1155938496"/>
        <c:axId val="1155935616"/>
      </c:lineChart>
      <c:catAx>
        <c:axId val="1777602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469216"/>
        <c:crosses val="autoZero"/>
        <c:auto val="1"/>
        <c:lblAlgn val="ctr"/>
        <c:lblOffset val="100"/>
        <c:noMultiLvlLbl val="0"/>
      </c:catAx>
      <c:valAx>
        <c:axId val="9734692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1777602048"/>
        <c:crosses val="autoZero"/>
        <c:crossBetween val="between"/>
      </c:valAx>
      <c:valAx>
        <c:axId val="1155935616"/>
        <c:scaling>
          <c:orientation val="minMax"/>
        </c:scaling>
        <c:delete val="0"/>
        <c:axPos val="r"/>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1155938496"/>
        <c:crosses val="max"/>
        <c:crossBetween val="between"/>
      </c:valAx>
      <c:catAx>
        <c:axId val="1155938496"/>
        <c:scaling>
          <c:orientation val="minMax"/>
        </c:scaling>
        <c:delete val="1"/>
        <c:axPos val="b"/>
        <c:numFmt formatCode="General" sourceLinked="1"/>
        <c:majorTickMark val="out"/>
        <c:minorTickMark val="none"/>
        <c:tickLblPos val="nextTo"/>
        <c:crossAx val="1155935616"/>
        <c:crosses val="autoZero"/>
        <c:auto val="1"/>
        <c:lblAlgn val="ctr"/>
        <c:lblOffset val="100"/>
        <c:noMultiLvlLbl val="0"/>
      </c:catAx>
      <c:spPr>
        <a:pattFill prst="ltDnDiag">
          <a:fgClr>
            <a:schemeClr val="bg1"/>
          </a:fgClr>
          <a:bgClr>
            <a:schemeClr val="bg2">
              <a:lumMod val="90000"/>
            </a:schemeClr>
          </a:bgClr>
        </a:pattFill>
        <a:ln>
          <a:solidFill>
            <a:schemeClr val="tx1"/>
          </a:solidFill>
        </a:ln>
        <a:effectLst/>
      </c:spPr>
    </c:plotArea>
    <c:legend>
      <c:legendPos val="t"/>
      <c:layout>
        <c:manualLayout>
          <c:xMode val="edge"/>
          <c:yMode val="edge"/>
          <c:x val="0.21770749060930375"/>
          <c:y val="3.5546764754589705E-2"/>
          <c:w val="0.52718403134333236"/>
          <c:h val="4.9987987805873622E-2"/>
        </c:manualLayout>
      </c:layout>
      <c:overlay val="0"/>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latin typeface="Aptos" panose="020B0004020202020204" pitchFamily="34" charset="0"/>
              </a:rPr>
              <a:t>Agent Efficiency Index</a:t>
            </a:r>
          </a:p>
        </c:rich>
      </c:tx>
      <c:layout>
        <c:manualLayout>
          <c:xMode val="edge"/>
          <c:yMode val="edge"/>
          <c:x val="0.32829624009441921"/>
          <c:y val="1.67014577172570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solidFill>
              <a:schemeClr val="bg2">
                <a:lumMod val="25000"/>
              </a:schemeClr>
            </a:solidFill>
          </a:ln>
          <a:effectLst/>
        </c:spPr>
        <c:marker>
          <c:symbol val="none"/>
        </c:marker>
        <c:dLbl>
          <c:idx val="0"/>
          <c:numFmt formatCode="0%" sourceLinked="0"/>
          <c:spPr>
            <a:solidFill>
              <a:schemeClr val="bg1">
                <a:lumMod val="95000"/>
              </a:schemeClr>
            </a:solidFill>
            <a:ln>
              <a:solidFill>
                <a:schemeClr val="bg2">
                  <a:lumMod val="90000"/>
                </a:schemeClr>
              </a:solidFill>
            </a:ln>
            <a:effectLst/>
          </c:spPr>
          <c:txPr>
            <a:bodyPr rot="0" spcFirstLastPara="1" vertOverflow="ellipsis" vert="horz" wrap="square" lIns="38100" tIns="19050" rIns="38100" bIns="19050" anchor="ctr" anchorCtr="1">
              <a:spAutoFit/>
            </a:bodyPr>
            <a:lstStyle/>
            <a:p>
              <a:pPr>
                <a:defRPr sz="650" b="0" i="0" u="none" strike="noStrike" kern="1200" baseline="0">
                  <a:solidFill>
                    <a:srgbClr val="C00000"/>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61296378165171"/>
          <c:y val="0.14368842707336982"/>
          <c:w val="0.60391367524431216"/>
          <c:h val="0.79761975734228518"/>
        </c:manualLayout>
      </c:layout>
      <c:radarChart>
        <c:radarStyle val="filled"/>
        <c:varyColors val="0"/>
        <c:ser>
          <c:idx val="0"/>
          <c:order val="0"/>
          <c:tx>
            <c:v>Total</c:v>
          </c:tx>
          <c:spPr>
            <a:solidFill>
              <a:schemeClr val="accent6">
                <a:lumMod val="40000"/>
                <a:lumOff val="60000"/>
              </a:schemeClr>
            </a:solidFill>
            <a:ln>
              <a:solidFill>
                <a:schemeClr val="bg2">
                  <a:lumMod val="25000"/>
                </a:schemeClr>
              </a:solidFill>
            </a:ln>
            <a:effectLst/>
          </c:spPr>
          <c:dLbls>
            <c:numFmt formatCode="0%" sourceLinked="0"/>
            <c:spPr>
              <a:solidFill>
                <a:schemeClr val="bg1">
                  <a:lumMod val="95000"/>
                </a:schemeClr>
              </a:solidFill>
              <a:ln>
                <a:solidFill>
                  <a:schemeClr val="bg2">
                    <a:lumMod val="90000"/>
                  </a:schemeClr>
                </a:solidFill>
              </a:ln>
              <a:effectLst/>
            </c:spPr>
            <c:txPr>
              <a:bodyPr rot="0" spcFirstLastPara="1" vertOverflow="ellipsis" vert="horz" wrap="square" lIns="38100" tIns="19050" rIns="38100" bIns="19050" anchor="ctr" anchorCtr="1">
                <a:spAutoFit/>
              </a:bodyPr>
              <a:lstStyle/>
              <a:p>
                <a:pPr>
                  <a:defRPr sz="650" b="0" i="0" u="none" strike="noStrike" kern="1200" baseline="0">
                    <a:solidFill>
                      <a:srgbClr val="C00000"/>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Utilization</c:v>
              </c:pt>
              <c:pt idx="1">
                <c:v>Occupancy</c:v>
              </c:pt>
              <c:pt idx="2">
                <c:v>Productivity</c:v>
              </c:pt>
              <c:pt idx="3">
                <c:v>Saturation</c:v>
              </c:pt>
              <c:pt idx="4">
                <c:v>Proficiency</c:v>
              </c:pt>
              <c:pt idx="5">
                <c:v>Precision</c:v>
              </c:pt>
            </c:strLit>
          </c:cat>
          <c:val>
            <c:numLit>
              <c:formatCode>0.00%;\-0.00%;0.00%</c:formatCode>
              <c:ptCount val="6"/>
              <c:pt idx="0">
                <c:v>0.64984198774981738</c:v>
              </c:pt>
              <c:pt idx="1">
                <c:v>0.5816207204108641</c:v>
              </c:pt>
              <c:pt idx="2">
                <c:v>0.59275600429065733</c:v>
              </c:pt>
              <c:pt idx="3">
                <c:v>0.5816207204108641</c:v>
              </c:pt>
              <c:pt idx="4">
                <c:v>0.39951503358786267</c:v>
              </c:pt>
              <c:pt idx="5">
                <c:v>0.90562248995983941</c:v>
              </c:pt>
            </c:numLit>
          </c:val>
          <c:extLst>
            <c:ext xmlns:c16="http://schemas.microsoft.com/office/drawing/2014/chart" uri="{C3380CC4-5D6E-409C-BE32-E72D297353CC}">
              <c16:uniqueId val="{00000000-7570-4966-8623-72464157D133}"/>
            </c:ext>
          </c:extLst>
        </c:ser>
        <c:dLbls>
          <c:showLegendKey val="0"/>
          <c:showVal val="1"/>
          <c:showCatName val="0"/>
          <c:showSerName val="0"/>
          <c:showPercent val="0"/>
          <c:showBubbleSize val="0"/>
        </c:dLbls>
        <c:axId val="668674016"/>
        <c:axId val="668674496"/>
      </c:radarChart>
      <c:catAx>
        <c:axId val="66867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ptos" panose="020B0004020202020204" pitchFamily="34" charset="0"/>
                <a:ea typeface="+mn-ea"/>
                <a:cs typeface="+mn-cs"/>
              </a:defRPr>
            </a:pPr>
            <a:endParaRPr lang="en-US"/>
          </a:p>
        </c:txPr>
        <c:crossAx val="668674496"/>
        <c:crosses val="autoZero"/>
        <c:auto val="1"/>
        <c:lblAlgn val="ctr"/>
        <c:lblOffset val="100"/>
        <c:noMultiLvlLbl val="0"/>
        <c:extLst>
          <c:ext xmlns:c15="http://schemas.microsoft.com/office/drawing/2012/chart" uri="{F40574EE-89B7-4290-83BB-5DA773EAF853}">
            <c15:numFmt c:formatCode="General" c:sourceLinked="1"/>
          </c:ext>
        </c:extLst>
      </c:catAx>
      <c:valAx>
        <c:axId val="668674496"/>
        <c:scaling>
          <c:orientation val="minMax"/>
        </c:scaling>
        <c:delete val="1"/>
        <c:axPos val="l"/>
        <c:majorGridlines>
          <c:spPr>
            <a:ln w="9525" cap="flat" cmpd="sng" algn="ctr">
              <a:solidFill>
                <a:schemeClr val="tx1">
                  <a:lumMod val="50000"/>
                  <a:lumOff val="50000"/>
                </a:schemeClr>
              </a:solidFill>
              <a:round/>
            </a:ln>
            <a:effectLst/>
          </c:spPr>
        </c:majorGridlines>
        <c:numFmt formatCode="0.00%;\-0.00%;0.00%" sourceLinked="0"/>
        <c:majorTickMark val="out"/>
        <c:minorTickMark val="none"/>
        <c:tickLblPos val="nextTo"/>
        <c:crossAx val="668674016"/>
        <c:crosses val="autoZero"/>
        <c:crossBetween val="between"/>
        <c:majorUnit val="0.25"/>
        <c:extLst>
          <c:ext xmlns:c15="http://schemas.microsoft.com/office/drawing/2012/chart" uri="{F40574EE-89B7-4290-83BB-5DA773EAF853}">
            <c15:numFmt c:formatCode="0.00%;\-0.00%;0.0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[Daily Operations Efficiency Report.xlsx]PivotChartTable2</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Aptos" panose="020B0004020202020204" pitchFamily="34" charset="0"/>
                <a:ea typeface="+mn-ea"/>
                <a:cs typeface="+mn-cs"/>
              </a:defRPr>
            </a:pPr>
            <a:r>
              <a:rPr lang="en-US" sz="1600">
                <a:latin typeface="Aptos" panose="020B0004020202020204" pitchFamily="34" charset="0"/>
              </a:rPr>
              <a:t>Agent Billable Hours - Distribution</a:t>
            </a:r>
          </a:p>
        </c:rich>
      </c:tx>
      <c:layout>
        <c:manualLayout>
          <c:xMode val="edge"/>
          <c:yMode val="edge"/>
          <c:x val="0.26233118280426598"/>
          <c:y val="2.2338636711051987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a:solidFill>
              <a:schemeClr val="bg1"/>
            </a:solidFill>
          </a:ln>
          <a:effectLst/>
        </c:spPr>
        <c:marker>
          <c:symbol val="none"/>
        </c:marker>
        <c:dLbl>
          <c:idx val="0"/>
          <c:numFmt formatCode="#,##0.00" sourceLinked="0"/>
          <c:spPr>
            <a:no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EBFB6"/>
          </a:solidFill>
          <a:ln>
            <a:solidFill>
              <a:schemeClr val="bg1"/>
            </a:solidFill>
          </a:ln>
          <a:effectLst/>
        </c:spPr>
      </c:pivotFmt>
      <c:pivotFmt>
        <c:idx val="7"/>
        <c:spPr>
          <a:solidFill>
            <a:srgbClr val="F2BE21"/>
          </a:solidFill>
          <a:ln>
            <a:solidFill>
              <a:schemeClr val="bg1"/>
            </a:solidFill>
          </a:ln>
          <a:effectLst/>
        </c:spPr>
      </c:pivotFmt>
      <c:pivotFmt>
        <c:idx val="8"/>
        <c:spPr>
          <a:solidFill>
            <a:srgbClr val="F2AB9F"/>
          </a:solidFill>
          <a:ln>
            <a:solidFill>
              <a:schemeClr val="bg1"/>
            </a:solidFill>
          </a:ln>
          <a:effectLst/>
        </c:spPr>
        <c:dLbl>
          <c:idx val="0"/>
          <c:layout>
            <c:manualLayout>
              <c:x val="2.6554618724276068E-2"/>
              <c:y val="-2.2331102928721484E-2"/>
            </c:manualLayout>
          </c:layout>
          <c:numFmt formatCode="#,##0.00" sourceLinked="0"/>
          <c:spPr>
            <a:solidFill>
              <a:srgbClr val="F2AB9F"/>
            </a:solid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348469"/>
          </a:solidFill>
          <a:ln>
            <a:solidFill>
              <a:schemeClr val="bg1"/>
            </a:solidFill>
          </a:ln>
          <a:effectLst/>
        </c:spPr>
        <c:dLbl>
          <c:idx val="0"/>
          <c:layout>
            <c:manualLayout>
              <c:x val="1.9546241372115362E-2"/>
              <c:y val="4.357298474945534E-2"/>
            </c:manualLayout>
          </c:layout>
          <c:numFmt formatCode="#,##0.00" sourceLinked="0"/>
          <c:spPr>
            <a:solidFill>
              <a:srgbClr val="348469"/>
            </a:solid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C7146"/>
          </a:solidFill>
          <a:ln>
            <a:solidFill>
              <a:schemeClr val="bg1"/>
            </a:solidFill>
          </a:ln>
          <a:effectLst/>
        </c:spPr>
      </c:pivotFmt>
      <c:pivotFmt>
        <c:idx val="11"/>
        <c:spPr>
          <a:solidFill>
            <a:srgbClr val="98C671"/>
          </a:solidFill>
          <a:ln>
            <a:solidFill>
              <a:schemeClr val="bg1"/>
            </a:solidFill>
          </a:ln>
          <a:effectLst/>
        </c:spPr>
      </c:pivotFmt>
    </c:pivotFmts>
    <c:plotArea>
      <c:layout>
        <c:manualLayout>
          <c:layoutTarget val="inner"/>
          <c:xMode val="edge"/>
          <c:yMode val="edge"/>
          <c:x val="0.21865466115058285"/>
          <c:y val="9.518812462042496E-2"/>
          <c:w val="0.55180922636061303"/>
          <c:h val="0.81929441918351753"/>
        </c:manualLayout>
      </c:layout>
      <c:doughnutChart>
        <c:varyColors val="1"/>
        <c:ser>
          <c:idx val="0"/>
          <c:order val="0"/>
          <c:tx>
            <c:v>Total</c:v>
          </c:tx>
          <c:spPr>
            <a:ln>
              <a:solidFill>
                <a:schemeClr val="bg1"/>
              </a:solidFill>
            </a:ln>
          </c:spPr>
          <c:dPt>
            <c:idx val="0"/>
            <c:bubble3D val="0"/>
            <c:spPr>
              <a:solidFill>
                <a:srgbClr val="6EBFB6"/>
              </a:solidFill>
              <a:ln>
                <a:solidFill>
                  <a:schemeClr val="bg1"/>
                </a:solidFill>
              </a:ln>
              <a:effectLst/>
            </c:spPr>
            <c:extLst>
              <c:ext xmlns:c16="http://schemas.microsoft.com/office/drawing/2014/chart" uri="{C3380CC4-5D6E-409C-BE32-E72D297353CC}">
                <c16:uniqueId val="{00000007-79F0-408D-B672-970358DFC5C4}"/>
              </c:ext>
            </c:extLst>
          </c:dPt>
          <c:dPt>
            <c:idx val="1"/>
            <c:bubble3D val="0"/>
            <c:spPr>
              <a:solidFill>
                <a:srgbClr val="F2BE21"/>
              </a:solidFill>
              <a:ln>
                <a:solidFill>
                  <a:schemeClr val="bg1"/>
                </a:solidFill>
              </a:ln>
              <a:effectLst/>
            </c:spPr>
            <c:extLst>
              <c:ext xmlns:c16="http://schemas.microsoft.com/office/drawing/2014/chart" uri="{C3380CC4-5D6E-409C-BE32-E72D297353CC}">
                <c16:uniqueId val="{00000008-79F0-408D-B672-970358DFC5C4}"/>
              </c:ext>
            </c:extLst>
          </c:dPt>
          <c:dPt>
            <c:idx val="2"/>
            <c:bubble3D val="0"/>
            <c:spPr>
              <a:solidFill>
                <a:srgbClr val="348469"/>
              </a:solidFill>
              <a:ln>
                <a:solidFill>
                  <a:schemeClr val="bg1"/>
                </a:solidFill>
              </a:ln>
              <a:effectLst/>
            </c:spPr>
            <c:extLst>
              <c:ext xmlns:c16="http://schemas.microsoft.com/office/drawing/2014/chart" uri="{C3380CC4-5D6E-409C-BE32-E72D297353CC}">
                <c16:uniqueId val="{0000000A-79F0-408D-B672-970358DFC5C4}"/>
              </c:ext>
            </c:extLst>
          </c:dPt>
          <c:dPt>
            <c:idx val="3"/>
            <c:bubble3D val="0"/>
            <c:spPr>
              <a:solidFill>
                <a:srgbClr val="F2AB9F"/>
              </a:solidFill>
              <a:ln>
                <a:solidFill>
                  <a:schemeClr val="bg1"/>
                </a:solidFill>
              </a:ln>
              <a:effectLst/>
            </c:spPr>
            <c:extLst>
              <c:ext xmlns:c16="http://schemas.microsoft.com/office/drawing/2014/chart" uri="{C3380CC4-5D6E-409C-BE32-E72D297353CC}">
                <c16:uniqueId val="{00000009-79F0-408D-B672-970358DFC5C4}"/>
              </c:ext>
            </c:extLst>
          </c:dPt>
          <c:dPt>
            <c:idx val="4"/>
            <c:bubble3D val="0"/>
            <c:spPr>
              <a:solidFill>
                <a:srgbClr val="EC7146"/>
              </a:solidFill>
              <a:ln>
                <a:solidFill>
                  <a:schemeClr val="bg1"/>
                </a:solidFill>
              </a:ln>
              <a:effectLst/>
            </c:spPr>
            <c:extLst>
              <c:ext xmlns:c16="http://schemas.microsoft.com/office/drawing/2014/chart" uri="{C3380CC4-5D6E-409C-BE32-E72D297353CC}">
                <c16:uniqueId val="{0000000B-79F0-408D-B672-970358DFC5C4}"/>
              </c:ext>
            </c:extLst>
          </c:dPt>
          <c:dPt>
            <c:idx val="5"/>
            <c:bubble3D val="0"/>
            <c:spPr>
              <a:solidFill>
                <a:srgbClr val="98C671"/>
              </a:solidFill>
              <a:ln>
                <a:solidFill>
                  <a:schemeClr val="bg1"/>
                </a:solidFill>
              </a:ln>
              <a:effectLst/>
            </c:spPr>
            <c:extLst>
              <c:ext xmlns:c16="http://schemas.microsoft.com/office/drawing/2014/chart" uri="{C3380CC4-5D6E-409C-BE32-E72D297353CC}">
                <c16:uniqueId val="{0000000C-79F0-408D-B672-970358DFC5C4}"/>
              </c:ext>
            </c:extLst>
          </c:dPt>
          <c:dLbls>
            <c:dLbl>
              <c:idx val="2"/>
              <c:layout>
                <c:manualLayout>
                  <c:x val="1.9546241372115362E-2"/>
                  <c:y val="4.357298474945534E-2"/>
                </c:manualLayout>
              </c:layout>
              <c:numFmt formatCode="#,##0.00" sourceLinked="0"/>
              <c:spPr>
                <a:solidFill>
                  <a:srgbClr val="348469"/>
                </a:solid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9F0-408D-B672-970358DFC5C4}"/>
                </c:ext>
              </c:extLst>
            </c:dLbl>
            <c:dLbl>
              <c:idx val="3"/>
              <c:layout>
                <c:manualLayout>
                  <c:x val="2.6554618724276068E-2"/>
                  <c:y val="-2.2331102928721484E-2"/>
                </c:manualLayout>
              </c:layout>
              <c:numFmt formatCode="#,##0.00" sourceLinked="0"/>
              <c:spPr>
                <a:solidFill>
                  <a:srgbClr val="F2AB9F"/>
                </a:solid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9F0-408D-B672-970358DFC5C4}"/>
                </c:ext>
              </c:extLst>
            </c:dLbl>
            <c:numFmt formatCode="#,##0.00" sourceLinked="0"/>
            <c:spPr>
              <a:noFill/>
              <a:ln>
                <a:solidFill>
                  <a:schemeClr val="tx1">
                    <a:lumMod val="50000"/>
                    <a:lumOff val="50000"/>
                  </a:schemeClr>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6"/>
              <c:pt idx="0">
                <c:v>Available Status</c:v>
              </c:pt>
              <c:pt idx="1">
                <c:v>Inbound Status</c:v>
              </c:pt>
              <c:pt idx="2">
                <c:v>Outbound Status</c:v>
              </c:pt>
              <c:pt idx="3">
                <c:v>Aux Status</c:v>
              </c:pt>
              <c:pt idx="4">
                <c:v>Email Status</c:v>
              </c:pt>
              <c:pt idx="5">
                <c:v>Chat Status</c:v>
              </c:pt>
            </c:strLit>
          </c:cat>
          <c:val>
            <c:numLit>
              <c:formatCode>General</c:formatCode>
              <c:ptCount val="6"/>
              <c:pt idx="0">
                <c:v>149.33500000000001</c:v>
              </c:pt>
              <c:pt idx="1">
                <c:v>110.52749999999999</c:v>
              </c:pt>
              <c:pt idx="2">
                <c:v>0.60472222222222216</c:v>
              </c:pt>
              <c:pt idx="3">
                <c:v>12.366388888888888</c:v>
              </c:pt>
              <c:pt idx="4">
                <c:v>94.859166666666653</c:v>
              </c:pt>
              <c:pt idx="5">
                <c:v>43.112499999999997</c:v>
              </c:pt>
            </c:numLit>
          </c:val>
          <c:extLst>
            <c:ext xmlns:c16="http://schemas.microsoft.com/office/drawing/2014/chart" uri="{C3380CC4-5D6E-409C-BE32-E72D297353CC}">
              <c16:uniqueId val="{00000000-79F0-408D-B672-970358DFC5C4}"/>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b"/>
      <c:layout>
        <c:manualLayout>
          <c:xMode val="edge"/>
          <c:yMode val="edge"/>
          <c:x val="4.9999966802576915E-2"/>
          <c:y val="0.93475015426026875"/>
          <c:w val="0.8999999004077307"/>
          <c:h val="5.208371052875244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[Daily Operations Efficiency Report.xlsx]PivotChartTable3</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Aptos" panose="020B0004020202020204" pitchFamily="34" charset="0"/>
              </a:rPr>
              <a:t>Agent Volume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EC7146"/>
            </a:solidFill>
            <a:round/>
          </a:ln>
          <a:effectLst/>
        </c:spPr>
        <c:marker>
          <c:symbol val="circle"/>
          <c:size val="5"/>
          <c:spPr>
            <a:solidFill>
              <a:srgbClr val="EC7146"/>
            </a:solidFill>
            <a:ln w="9525">
              <a:solidFill>
                <a:srgbClr val="EC7146"/>
              </a:solidFill>
            </a:ln>
            <a:effectLst/>
          </c:spPr>
        </c:marker>
        <c:dLbl>
          <c:idx val="0"/>
          <c:spPr>
            <a:solidFill>
              <a:srgbClr val="F8C7B6"/>
            </a:solidFill>
            <a:ln>
              <a:solidFill>
                <a:srgbClr val="EC7146"/>
              </a:solidFill>
            </a:ln>
            <a:effectLst/>
          </c:spPr>
          <c:txPr>
            <a:bodyPr rot="0" spcFirstLastPara="1" vertOverflow="ellipsis" vert="horz" wrap="square" lIns="38100" tIns="19050" rIns="38100" bIns="19050" anchor="ctr" anchorCtr="1">
              <a:spAutoFit/>
            </a:bodyPr>
            <a:lstStyle/>
            <a:p>
              <a:pPr>
                <a:defRPr sz="800" b="0" i="0" u="none" strike="noStrike" kern="1200" baseline="0">
                  <a:ln>
                    <a:noFill/>
                  </a:ln>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98C671"/>
            </a:solidFill>
            <a:round/>
          </a:ln>
          <a:effectLst/>
        </c:spPr>
        <c:marker>
          <c:symbol val="circle"/>
          <c:size val="5"/>
          <c:spPr>
            <a:solidFill>
              <a:srgbClr val="98C671"/>
            </a:solidFill>
            <a:ln w="9525">
              <a:solidFill>
                <a:srgbClr val="98C671"/>
              </a:solidFill>
            </a:ln>
            <a:effectLst/>
          </c:spPr>
        </c:marker>
        <c:dLbl>
          <c:idx val="0"/>
          <c:spPr>
            <a:solidFill>
              <a:srgbClr val="C5DFAF"/>
            </a:solidFill>
            <a:ln>
              <a:solidFill>
                <a:srgbClr val="98C67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6B9A4"/>
            </a:solidFill>
            <a:round/>
          </a:ln>
          <a:effectLst/>
        </c:spPr>
        <c:marker>
          <c:symbol val="circle"/>
          <c:size val="5"/>
          <c:spPr>
            <a:solidFill>
              <a:srgbClr val="F6B9A4"/>
            </a:solidFill>
            <a:ln w="9525">
              <a:solidFill>
                <a:srgbClr val="F6B9A4"/>
              </a:solidFill>
            </a:ln>
            <a:effectLst/>
          </c:spPr>
        </c:marker>
        <c:dLbl>
          <c:idx val="0"/>
          <c:spPr>
            <a:solidFill>
              <a:srgbClr val="FADCD2"/>
            </a:solidFill>
            <a:ln>
              <a:solidFill>
                <a:srgbClr val="F6B9A4"/>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6EBFB6"/>
          </a:solidFill>
          <a:ln>
            <a:noFill/>
          </a:ln>
          <a:effectLst/>
        </c:spPr>
        <c:marker>
          <c:symbol val="none"/>
        </c:marker>
        <c:dLbl>
          <c:idx val="0"/>
          <c:spPr>
            <a:solidFill>
              <a:srgbClr val="C7E7E3"/>
            </a:solidFill>
            <a:ln>
              <a:solidFill>
                <a:srgbClr val="6EBFB6"/>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865497076023392E-2"/>
          <c:y val="8.4003152088258454E-2"/>
          <c:w val="0.97964979901987781"/>
          <c:h val="0.64070989273712187"/>
        </c:manualLayout>
      </c:layout>
      <c:barChart>
        <c:barDir val="col"/>
        <c:grouping val="clustered"/>
        <c:varyColors val="0"/>
        <c:ser>
          <c:idx val="0"/>
          <c:order val="0"/>
          <c:tx>
            <c:v>Productivity</c:v>
          </c:tx>
          <c:spPr>
            <a:solidFill>
              <a:srgbClr val="6EBFB6"/>
            </a:solidFill>
            <a:ln>
              <a:noFill/>
            </a:ln>
            <a:effectLst/>
          </c:spPr>
          <c:invertIfNegative val="0"/>
          <c:dLbls>
            <c:spPr>
              <a:solidFill>
                <a:srgbClr val="C7E7E3"/>
              </a:solidFill>
              <a:ln>
                <a:solidFill>
                  <a:srgbClr val="6EBFB6"/>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6/1/2024
Jun</c:v>
              </c:pt>
              <c:pt idx="1">
                <c:v>6/2/2024
Jun</c:v>
              </c:pt>
              <c:pt idx="2">
                <c:v>6/3/2024
Jun</c:v>
              </c:pt>
              <c:pt idx="3">
                <c:v>6/4/2024
Jun</c:v>
              </c:pt>
            </c:strLit>
          </c:cat>
          <c:val>
            <c:numLit>
              <c:formatCode>0.00%;\-0.00%;0.00%</c:formatCode>
              <c:ptCount val="4"/>
              <c:pt idx="0">
                <c:v>0.54601419397495154</c:v>
              </c:pt>
              <c:pt idx="1">
                <c:v>0.6037992013429494</c:v>
              </c:pt>
              <c:pt idx="2">
                <c:v>0.61233190016355377</c:v>
              </c:pt>
              <c:pt idx="3">
                <c:v>0.58327614006078421</c:v>
              </c:pt>
            </c:numLit>
          </c:val>
          <c:extLst>
            <c:ext xmlns:c16="http://schemas.microsoft.com/office/drawing/2014/chart" uri="{C3380CC4-5D6E-409C-BE32-E72D297353CC}">
              <c16:uniqueId val="{00000000-4BE1-431B-BC34-586366EE856B}"/>
            </c:ext>
          </c:extLst>
        </c:ser>
        <c:dLbls>
          <c:dLblPos val="outEnd"/>
          <c:showLegendKey val="0"/>
          <c:showVal val="1"/>
          <c:showCatName val="0"/>
          <c:showSerName val="0"/>
          <c:showPercent val="0"/>
          <c:showBubbleSize val="0"/>
        </c:dLbls>
        <c:gapWidth val="219"/>
        <c:axId val="121834016"/>
        <c:axId val="121833536"/>
      </c:barChart>
      <c:lineChart>
        <c:grouping val="standard"/>
        <c:varyColors val="0"/>
        <c:ser>
          <c:idx val="1"/>
          <c:order val="1"/>
          <c:tx>
            <c:v>Tickets Handled</c:v>
          </c:tx>
          <c:spPr>
            <a:ln w="28575" cap="rnd">
              <a:solidFill>
                <a:srgbClr val="EC7146"/>
              </a:solidFill>
              <a:round/>
            </a:ln>
            <a:effectLst/>
          </c:spPr>
          <c:marker>
            <c:symbol val="circle"/>
            <c:size val="5"/>
            <c:spPr>
              <a:solidFill>
                <a:srgbClr val="EC7146"/>
              </a:solidFill>
              <a:ln w="9525">
                <a:solidFill>
                  <a:srgbClr val="EC7146"/>
                </a:solidFill>
              </a:ln>
              <a:effectLst/>
            </c:spPr>
          </c:marker>
          <c:dLbls>
            <c:spPr>
              <a:solidFill>
                <a:srgbClr val="F8C7B6"/>
              </a:solidFill>
              <a:ln>
                <a:solidFill>
                  <a:srgbClr val="EC7146"/>
                </a:solidFill>
              </a:ln>
              <a:effectLst/>
            </c:spPr>
            <c:txPr>
              <a:bodyPr rot="0" spcFirstLastPara="1" vertOverflow="ellipsis" vert="horz" wrap="square" lIns="38100" tIns="19050" rIns="38100" bIns="19050" anchor="ctr" anchorCtr="1">
                <a:spAutoFit/>
              </a:bodyPr>
              <a:lstStyle/>
              <a:p>
                <a:pPr>
                  <a:defRPr sz="800" b="0" i="0" u="none" strike="noStrike" kern="1200" baseline="0">
                    <a:ln>
                      <a:noFill/>
                    </a:ln>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6/1/2024
Jun</c:v>
              </c:pt>
              <c:pt idx="1">
                <c:v>6/2/2024
Jun</c:v>
              </c:pt>
              <c:pt idx="2">
                <c:v>6/3/2024
Jun</c:v>
              </c:pt>
              <c:pt idx="3">
                <c:v>6/4/2024
Jun</c:v>
              </c:pt>
            </c:strLit>
          </c:cat>
          <c:val>
            <c:numLit>
              <c:formatCode>General</c:formatCode>
              <c:ptCount val="4"/>
              <c:pt idx="0">
                <c:v>105</c:v>
              </c:pt>
              <c:pt idx="1">
                <c:v>90</c:v>
              </c:pt>
              <c:pt idx="2">
                <c:v>268</c:v>
              </c:pt>
              <c:pt idx="3">
                <c:v>210</c:v>
              </c:pt>
            </c:numLit>
          </c:val>
          <c:smooth val="0"/>
          <c:extLst>
            <c:ext xmlns:c16="http://schemas.microsoft.com/office/drawing/2014/chart" uri="{C3380CC4-5D6E-409C-BE32-E72D297353CC}">
              <c16:uniqueId val="{00000018-4BE1-431B-BC34-586366EE856B}"/>
            </c:ext>
          </c:extLst>
        </c:ser>
        <c:ser>
          <c:idx val="2"/>
          <c:order val="2"/>
          <c:tx>
            <c:v>Chats Handled</c:v>
          </c:tx>
          <c:spPr>
            <a:ln w="28575" cap="rnd">
              <a:solidFill>
                <a:srgbClr val="98C671"/>
              </a:solidFill>
              <a:round/>
            </a:ln>
            <a:effectLst/>
          </c:spPr>
          <c:marker>
            <c:symbol val="circle"/>
            <c:size val="5"/>
            <c:spPr>
              <a:solidFill>
                <a:srgbClr val="98C671"/>
              </a:solidFill>
              <a:ln w="9525">
                <a:solidFill>
                  <a:srgbClr val="98C671"/>
                </a:solidFill>
              </a:ln>
              <a:effectLst/>
            </c:spPr>
          </c:marker>
          <c:dLbls>
            <c:spPr>
              <a:solidFill>
                <a:srgbClr val="C5DFAF"/>
              </a:solidFill>
              <a:ln>
                <a:solidFill>
                  <a:srgbClr val="98C67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6/1/2024
Jun</c:v>
              </c:pt>
              <c:pt idx="1">
                <c:v>6/2/2024
Jun</c:v>
              </c:pt>
              <c:pt idx="2">
                <c:v>6/3/2024
Jun</c:v>
              </c:pt>
              <c:pt idx="3">
                <c:v>6/4/2024
Jun</c:v>
              </c:pt>
            </c:strLit>
          </c:cat>
          <c:val>
            <c:numLit>
              <c:formatCode>General</c:formatCode>
              <c:ptCount val="4"/>
              <c:pt idx="0">
                <c:v>0</c:v>
              </c:pt>
              <c:pt idx="1">
                <c:v>0</c:v>
              </c:pt>
              <c:pt idx="2">
                <c:v>8</c:v>
              </c:pt>
              <c:pt idx="3">
                <c:v>8</c:v>
              </c:pt>
            </c:numLit>
          </c:val>
          <c:smooth val="0"/>
          <c:extLst>
            <c:ext xmlns:c16="http://schemas.microsoft.com/office/drawing/2014/chart" uri="{C3380CC4-5D6E-409C-BE32-E72D297353CC}">
              <c16:uniqueId val="{00000019-4BE1-431B-BC34-586366EE856B}"/>
            </c:ext>
          </c:extLst>
        </c:ser>
        <c:ser>
          <c:idx val="3"/>
          <c:order val="3"/>
          <c:tx>
            <c:v>Inbound Handled</c:v>
          </c:tx>
          <c:spPr>
            <a:ln w="28575" cap="rnd">
              <a:solidFill>
                <a:srgbClr val="F6B9A4"/>
              </a:solidFill>
              <a:round/>
            </a:ln>
            <a:effectLst/>
          </c:spPr>
          <c:marker>
            <c:symbol val="circle"/>
            <c:size val="5"/>
            <c:spPr>
              <a:solidFill>
                <a:srgbClr val="F6B9A4"/>
              </a:solidFill>
              <a:ln w="9525">
                <a:solidFill>
                  <a:srgbClr val="F6B9A4"/>
                </a:solidFill>
              </a:ln>
              <a:effectLst/>
            </c:spPr>
          </c:marker>
          <c:dLbls>
            <c:spPr>
              <a:solidFill>
                <a:srgbClr val="FADCD2"/>
              </a:solidFill>
              <a:ln>
                <a:solidFill>
                  <a:srgbClr val="F6B9A4"/>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6/1/2024
Jun</c:v>
              </c:pt>
              <c:pt idx="1">
                <c:v>6/2/2024
Jun</c:v>
              </c:pt>
              <c:pt idx="2">
                <c:v>6/3/2024
Jun</c:v>
              </c:pt>
              <c:pt idx="3">
                <c:v>6/4/2024
Jun</c:v>
              </c:pt>
            </c:strLit>
          </c:cat>
          <c:val>
            <c:numLit>
              <c:formatCode>General</c:formatCode>
              <c:ptCount val="4"/>
              <c:pt idx="0">
                <c:v>103</c:v>
              </c:pt>
              <c:pt idx="1">
                <c:v>41</c:v>
              </c:pt>
              <c:pt idx="2">
                <c:v>367</c:v>
              </c:pt>
              <c:pt idx="3">
                <c:v>310</c:v>
              </c:pt>
            </c:numLit>
          </c:val>
          <c:smooth val="0"/>
          <c:extLst>
            <c:ext xmlns:c16="http://schemas.microsoft.com/office/drawing/2014/chart" uri="{C3380CC4-5D6E-409C-BE32-E72D297353CC}">
              <c16:uniqueId val="{0000001A-4BE1-431B-BC34-586366EE856B}"/>
            </c:ext>
          </c:extLst>
        </c:ser>
        <c:dLbls>
          <c:showLegendKey val="0"/>
          <c:showVal val="1"/>
          <c:showCatName val="0"/>
          <c:showSerName val="0"/>
          <c:showPercent val="0"/>
          <c:showBubbleSize val="0"/>
        </c:dLbls>
        <c:marker val="1"/>
        <c:smooth val="0"/>
        <c:axId val="669777728"/>
        <c:axId val="669782528"/>
      </c:lineChart>
      <c:catAx>
        <c:axId val="669777728"/>
        <c:scaling>
          <c:orientation val="minMax"/>
        </c:scaling>
        <c:delete val="0"/>
        <c:axPos val="b"/>
        <c:majorGridlines>
          <c:spPr>
            <a:ln w="9525" cap="flat" cmpd="sng" algn="ctr">
              <a:solidFill>
                <a:schemeClr val="tx1">
                  <a:lumMod val="50000"/>
                  <a:lumOff val="50000"/>
                </a:schemeClr>
              </a:solidFill>
              <a:round/>
            </a:ln>
            <a:effectLst/>
          </c:spPr>
        </c:majorGridlines>
        <c:numFmt formatCode="General" sourceLinked="0"/>
        <c:majorTickMark val="out"/>
        <c:minorTickMark val="none"/>
        <c:tickLblPos val="nextTo"/>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782528"/>
        <c:crosses val="autoZero"/>
        <c:auto val="1"/>
        <c:lblAlgn val="ctr"/>
        <c:lblOffset val="100"/>
        <c:noMultiLvlLbl val="0"/>
        <c:extLst>
          <c:ext xmlns:c15="http://schemas.microsoft.com/office/drawing/2012/chart" uri="{F40574EE-89B7-4290-83BB-5DA773EAF853}">
            <c15:numFmt c:formatCode="General" c:sourceLinked="1"/>
          </c:ext>
        </c:extLst>
      </c:catAx>
      <c:valAx>
        <c:axId val="669782528"/>
        <c:scaling>
          <c:orientation val="minMax"/>
        </c:scaling>
        <c:delete val="0"/>
        <c:axPos val="l"/>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669777728"/>
        <c:crosses val="autoZero"/>
        <c:crossBetween val="between"/>
        <c:extLst>
          <c:ext xmlns:c15="http://schemas.microsoft.com/office/drawing/2012/chart" uri="{F40574EE-89B7-4290-83BB-5DA773EAF853}">
            <c15:numFmt c:formatCode="General" c:sourceLinked="1"/>
          </c:ext>
        </c:extLst>
      </c:valAx>
      <c:valAx>
        <c:axId val="121833536"/>
        <c:scaling>
          <c:orientation val="minMax"/>
          <c:max val="5"/>
        </c:scaling>
        <c:delete val="0"/>
        <c:axPos val="r"/>
        <c:numFmt formatCode="0.00%;\-0.00%;0.00%"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121834016"/>
        <c:crosses val="max"/>
        <c:crossBetween val="between"/>
        <c:extLst>
          <c:ext xmlns:c15="http://schemas.microsoft.com/office/drawing/2012/chart" uri="{F40574EE-89B7-4290-83BB-5DA773EAF853}">
            <c15:numFmt c:formatCode="0.00%;\-0.00%;0.00%" c:sourceLinked="1"/>
          </c:ext>
        </c:extLst>
      </c:valAx>
      <c:catAx>
        <c:axId val="121834016"/>
        <c:scaling>
          <c:orientation val="minMax"/>
        </c:scaling>
        <c:delete val="1"/>
        <c:axPos val="b"/>
        <c:numFmt formatCode="General" sourceLinked="0"/>
        <c:majorTickMark val="out"/>
        <c:minorTickMark val="none"/>
        <c:tickLblPos val="nextTo"/>
        <c:crossAx val="121833536"/>
        <c:crosses val="autoZero"/>
        <c:auto val="1"/>
        <c:lblAlgn val="ctr"/>
        <c:lblOffset val="100"/>
        <c:noMultiLvlLbl val="0"/>
        <c:extLst>
          <c:ext xmlns:c15="http://schemas.microsoft.com/office/drawing/2012/chart" uri="{F40574EE-89B7-4290-83BB-5DA773EAF853}">
            <c15:numFmt c:formatCode="General" c:sourceLinked="1"/>
          </c:ext>
        </c:extLst>
      </c:catAx>
      <c:spPr>
        <a:pattFill prst="pct50">
          <a:fgClr>
            <a:schemeClr val="bg1">
              <a:lumMod val="85000"/>
            </a:schemeClr>
          </a:fgClr>
          <a:bgClr>
            <a:schemeClr val="bg1"/>
          </a:bgClr>
        </a:pattFill>
        <a:ln>
          <a:solidFill>
            <a:schemeClr val="tx1">
              <a:lumMod val="65000"/>
              <a:lumOff val="35000"/>
            </a:schemeClr>
          </a:solidFill>
        </a:ln>
        <a:effectLst/>
      </c:spPr>
    </c:plotArea>
    <c:legend>
      <c:legendPos val="b"/>
      <c:layout>
        <c:manualLayout>
          <c:xMode val="edge"/>
          <c:yMode val="edge"/>
          <c:x val="0.28686085567975333"/>
          <c:y val="0.92671863812097111"/>
          <c:w val="0.43993832938714827"/>
          <c:h val="5.71069986810024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[Daily Operations Efficiency Report.xlsx]PivotChartTable4</c15:name>
        <c15:fmtId val="0"/>
      </c15:pivotSource>
      <c15:pivotOptions>
        <c15:dropZonesVisible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Aptos" panose="020B0004020202020204" pitchFamily="34" charset="0"/>
              </a:rPr>
              <a:t>Calls - Contact Handling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2BE21"/>
          </a:solidFill>
          <a:ln>
            <a:noFill/>
          </a:ln>
          <a:effectLst/>
        </c:spPr>
        <c:marker>
          <c:symbol val="none"/>
        </c:marker>
        <c:dLbl>
          <c:idx val="0"/>
          <c:spPr>
            <a:solidFill>
              <a:srgbClr val="FAE6A4"/>
            </a:solidFill>
            <a:ln>
              <a:solidFill>
                <a:srgbClr val="F2BE2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8C671"/>
          </a:solidFill>
          <a:ln>
            <a:noFill/>
          </a:ln>
          <a:effectLst/>
        </c:spPr>
        <c:marker>
          <c:symbol val="none"/>
        </c:marker>
        <c:dLbl>
          <c:idx val="0"/>
          <c:spPr>
            <a:solidFill>
              <a:srgbClr val="C5DFAF"/>
            </a:solidFill>
            <a:ln>
              <a:solidFill>
                <a:srgbClr val="98C67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rgbClr val="F2AB9F"/>
            </a:solidFill>
            <a:round/>
          </a:ln>
          <a:effectLst/>
        </c:spPr>
        <c:marker>
          <c:symbol val="none"/>
        </c:marker>
        <c:dLbl>
          <c:idx val="0"/>
          <c:numFmt formatCode="#,##0.00" sourceLinked="0"/>
          <c:spPr>
            <a:solidFill>
              <a:srgbClr val="FADCD2"/>
            </a:solidFill>
            <a:ln>
              <a:solidFill>
                <a:srgbClr val="F2AB9F"/>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114912534961478E-3"/>
          <c:y val="0.15283267457180499"/>
          <c:w val="0.99147792972483073"/>
          <c:h val="0.5696024731908752"/>
        </c:manualLayout>
      </c:layout>
      <c:barChart>
        <c:barDir val="col"/>
        <c:grouping val="clustered"/>
        <c:varyColors val="0"/>
        <c:ser>
          <c:idx val="0"/>
          <c:order val="0"/>
          <c:tx>
            <c:v>Calls in SLA</c:v>
          </c:tx>
          <c:spPr>
            <a:solidFill>
              <a:srgbClr val="F2BE21"/>
            </a:solidFill>
            <a:ln>
              <a:noFill/>
            </a:ln>
            <a:effectLst/>
          </c:spPr>
          <c:invertIfNegative val="0"/>
          <c:dLbls>
            <c:spPr>
              <a:solidFill>
                <a:srgbClr val="FAE6A4"/>
              </a:solidFill>
              <a:ln>
                <a:solidFill>
                  <a:srgbClr val="F2BE2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6/1/2024</c:v>
              </c:pt>
              <c:pt idx="1">
                <c:v>6/2/2024</c:v>
              </c:pt>
              <c:pt idx="2">
                <c:v>6/3/2024</c:v>
              </c:pt>
              <c:pt idx="3">
                <c:v>6/4/2024</c:v>
              </c:pt>
            </c:strLit>
          </c:cat>
          <c:val>
            <c:numLit>
              <c:formatCode>General</c:formatCode>
              <c:ptCount val="4"/>
              <c:pt idx="0">
                <c:v>79</c:v>
              </c:pt>
              <c:pt idx="1">
                <c:v>41</c:v>
              </c:pt>
              <c:pt idx="2">
                <c:v>330</c:v>
              </c:pt>
              <c:pt idx="3">
                <c:v>275</c:v>
              </c:pt>
            </c:numLit>
          </c:val>
          <c:extLst>
            <c:ext xmlns:c16="http://schemas.microsoft.com/office/drawing/2014/chart" uri="{C3380CC4-5D6E-409C-BE32-E72D297353CC}">
              <c16:uniqueId val="{00000000-F94E-4DCF-BDA4-BE45711ED7E9}"/>
            </c:ext>
          </c:extLst>
        </c:ser>
        <c:ser>
          <c:idx val="1"/>
          <c:order val="1"/>
          <c:tx>
            <c:v>Calls in AHT-Target</c:v>
          </c:tx>
          <c:spPr>
            <a:solidFill>
              <a:srgbClr val="98C671"/>
            </a:solidFill>
            <a:ln>
              <a:noFill/>
            </a:ln>
            <a:effectLst/>
          </c:spPr>
          <c:invertIfNegative val="0"/>
          <c:dLbls>
            <c:spPr>
              <a:solidFill>
                <a:srgbClr val="C5DFAF"/>
              </a:solidFill>
              <a:ln>
                <a:solidFill>
                  <a:srgbClr val="98C67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6/1/2024</c:v>
              </c:pt>
              <c:pt idx="1">
                <c:v>6/2/2024</c:v>
              </c:pt>
              <c:pt idx="2">
                <c:v>6/3/2024</c:v>
              </c:pt>
              <c:pt idx="3">
                <c:v>6/4/2024</c:v>
              </c:pt>
            </c:strLit>
          </c:cat>
          <c:val>
            <c:numLit>
              <c:formatCode>General</c:formatCode>
              <c:ptCount val="4"/>
              <c:pt idx="0">
                <c:v>67</c:v>
              </c:pt>
              <c:pt idx="1">
                <c:v>37</c:v>
              </c:pt>
              <c:pt idx="2">
                <c:v>305</c:v>
              </c:pt>
              <c:pt idx="3">
                <c:v>274</c:v>
              </c:pt>
            </c:numLit>
          </c:val>
          <c:extLst>
            <c:ext xmlns:c16="http://schemas.microsoft.com/office/drawing/2014/chart" uri="{C3380CC4-5D6E-409C-BE32-E72D297353CC}">
              <c16:uniqueId val="{00000003-F94E-4DCF-BDA4-BE45711ED7E9}"/>
            </c:ext>
          </c:extLst>
        </c:ser>
        <c:dLbls>
          <c:showLegendKey val="0"/>
          <c:showVal val="0"/>
          <c:showCatName val="0"/>
          <c:showSerName val="0"/>
          <c:showPercent val="0"/>
          <c:showBubbleSize val="0"/>
        </c:dLbls>
        <c:gapWidth val="219"/>
        <c:axId val="669384976"/>
        <c:axId val="669384016"/>
      </c:barChart>
      <c:lineChart>
        <c:grouping val="standard"/>
        <c:varyColors val="0"/>
        <c:ser>
          <c:idx val="2"/>
          <c:order val="2"/>
          <c:tx>
            <c:v>Call Hours</c:v>
          </c:tx>
          <c:spPr>
            <a:ln w="28575" cap="rnd">
              <a:solidFill>
                <a:srgbClr val="F2AB9F"/>
              </a:solidFill>
              <a:round/>
            </a:ln>
            <a:effectLst/>
          </c:spPr>
          <c:marker>
            <c:symbol val="none"/>
          </c:marker>
          <c:dLbls>
            <c:numFmt formatCode="#,##0.00" sourceLinked="0"/>
            <c:spPr>
              <a:solidFill>
                <a:srgbClr val="FADCD2"/>
              </a:solidFill>
              <a:ln>
                <a:solidFill>
                  <a:srgbClr val="F2AB9F"/>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6/1/2024</c:v>
              </c:pt>
              <c:pt idx="1">
                <c:v>6/2/2024</c:v>
              </c:pt>
              <c:pt idx="2">
                <c:v>6/3/2024</c:v>
              </c:pt>
              <c:pt idx="3">
                <c:v>6/4/2024</c:v>
              </c:pt>
            </c:strLit>
          </c:cat>
          <c:val>
            <c:numLit>
              <c:formatCode>General</c:formatCode>
              <c:ptCount val="4"/>
              <c:pt idx="0">
                <c:v>16.355277777777779</c:v>
              </c:pt>
              <c:pt idx="1">
                <c:v>5.6144444444444392</c:v>
              </c:pt>
              <c:pt idx="2">
                <c:v>49.481111111111126</c:v>
              </c:pt>
              <c:pt idx="3">
                <c:v>39.076666666666668</c:v>
              </c:pt>
            </c:numLit>
          </c:val>
          <c:smooth val="0"/>
          <c:extLst>
            <c:ext xmlns:c16="http://schemas.microsoft.com/office/drawing/2014/chart" uri="{C3380CC4-5D6E-409C-BE32-E72D297353CC}">
              <c16:uniqueId val="{00000004-F94E-4DCF-BDA4-BE45711ED7E9}"/>
            </c:ext>
          </c:extLst>
        </c:ser>
        <c:dLbls>
          <c:dLblPos val="ctr"/>
          <c:showLegendKey val="0"/>
          <c:showVal val="1"/>
          <c:showCatName val="0"/>
          <c:showSerName val="0"/>
          <c:showPercent val="0"/>
          <c:showBubbleSize val="0"/>
        </c:dLbls>
        <c:marker val="1"/>
        <c:smooth val="0"/>
        <c:axId val="1333642864"/>
        <c:axId val="1333651024"/>
      </c:lineChart>
      <c:catAx>
        <c:axId val="669384976"/>
        <c:scaling>
          <c:orientation val="minMax"/>
        </c:scaling>
        <c:delete val="0"/>
        <c:axPos val="b"/>
        <c:majorGridlines>
          <c:spPr>
            <a:ln w="9525" cap="flat" cmpd="sng" algn="ctr">
              <a:solidFill>
                <a:schemeClr val="bg2">
                  <a:lumMod val="50000"/>
                </a:schemeClr>
              </a:solidFill>
              <a:round/>
            </a:ln>
            <a:effectLst/>
          </c:spPr>
        </c:majorGridlines>
        <c:numFmt formatCode="General" sourceLinked="0"/>
        <c:majorTickMark val="out"/>
        <c:minorTickMark val="none"/>
        <c:tickLblPos val="nextTo"/>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84016"/>
        <c:crosses val="autoZero"/>
        <c:auto val="1"/>
        <c:lblAlgn val="ctr"/>
        <c:lblOffset val="100"/>
        <c:noMultiLvlLbl val="0"/>
        <c:extLst>
          <c:ext xmlns:c15="http://schemas.microsoft.com/office/drawing/2012/chart" uri="{F40574EE-89B7-4290-83BB-5DA773EAF853}">
            <c15:numFmt c:formatCode="General" c:sourceLinked="1"/>
          </c:ext>
        </c:extLst>
      </c:catAx>
      <c:valAx>
        <c:axId val="669384016"/>
        <c:scaling>
          <c:orientation val="minMax"/>
        </c:scaling>
        <c:delete val="0"/>
        <c:axPos val="l"/>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669384976"/>
        <c:crosses val="autoZero"/>
        <c:crossBetween val="between"/>
        <c:extLst>
          <c:ext xmlns:c15="http://schemas.microsoft.com/office/drawing/2012/chart" uri="{F40574EE-89B7-4290-83BB-5DA773EAF853}">
            <c15:numFmt c:formatCode="General" c:sourceLinked="1"/>
          </c:ext>
        </c:extLst>
      </c:valAx>
      <c:valAx>
        <c:axId val="1333651024"/>
        <c:scaling>
          <c:orientation val="minMax"/>
        </c:scaling>
        <c:delete val="0"/>
        <c:axPos val="r"/>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1333642864"/>
        <c:crosses val="max"/>
        <c:crossBetween val="between"/>
        <c:extLst>
          <c:ext xmlns:c15="http://schemas.microsoft.com/office/drawing/2012/chart" uri="{F40574EE-89B7-4290-83BB-5DA773EAF853}">
            <c15:numFmt c:formatCode="General" c:sourceLinked="1"/>
          </c:ext>
        </c:extLst>
      </c:valAx>
      <c:catAx>
        <c:axId val="1333642864"/>
        <c:scaling>
          <c:orientation val="minMax"/>
        </c:scaling>
        <c:delete val="1"/>
        <c:axPos val="b"/>
        <c:numFmt formatCode="General" sourceLinked="0"/>
        <c:majorTickMark val="out"/>
        <c:minorTickMark val="none"/>
        <c:tickLblPos val="nextTo"/>
        <c:crossAx val="1333651024"/>
        <c:crosses val="autoZero"/>
        <c:auto val="1"/>
        <c:lblAlgn val="ctr"/>
        <c:lblOffset val="100"/>
        <c:noMultiLvlLbl val="0"/>
        <c:extLst>
          <c:ext xmlns:c15="http://schemas.microsoft.com/office/drawing/2012/chart" uri="{F40574EE-89B7-4290-83BB-5DA773EAF853}">
            <c15:numFmt c:formatCode="General" c:sourceLinked="1"/>
          </c:ext>
        </c:extLst>
      </c:catAx>
      <c:spPr>
        <a:pattFill prst="pct50">
          <a:fgClr>
            <a:schemeClr val="bg1">
              <a:lumMod val="95000"/>
            </a:schemeClr>
          </a:fgClr>
          <a:bgClr>
            <a:schemeClr val="bg1">
              <a:lumMod val="85000"/>
            </a:schemeClr>
          </a:bgClr>
        </a:pattFill>
        <a:ln>
          <a:solidFill>
            <a:schemeClr val="tx1">
              <a:lumMod val="65000"/>
              <a:lumOff val="35000"/>
            </a:schemeClr>
          </a:solidFill>
        </a:ln>
        <a:effectLst/>
      </c:spPr>
    </c:plotArea>
    <c:legend>
      <c:legendPos val="b"/>
      <c:layout>
        <c:manualLayout>
          <c:xMode val="edge"/>
          <c:yMode val="edge"/>
          <c:x val="0.36389120885540749"/>
          <c:y val="0.90132334320175478"/>
          <c:w val="0.27221758228918519"/>
          <c:h val="8.378215560570775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[Daily Operations Efficiency Report.xlsx]PivotChartTable5</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ysClr val="windowText" lastClr="000000">
                    <a:lumMod val="65000"/>
                    <a:lumOff val="35000"/>
                  </a:sysClr>
                </a:solidFill>
                <a:latin typeface="Aptos" panose="020B0004020202020204" pitchFamily="34" charset="0"/>
              </a:rPr>
              <a:t>Tickets - Contact Handling Efficiency</a:t>
            </a:r>
          </a:p>
        </c:rich>
      </c:tx>
      <c:layout>
        <c:manualLayout>
          <c:xMode val="edge"/>
          <c:yMode val="edge"/>
          <c:x val="0.38425486822542365"/>
          <c:y val="1.57828282828282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2BE21"/>
          </a:solidFill>
          <a:ln>
            <a:noFill/>
          </a:ln>
          <a:effectLst/>
        </c:spPr>
        <c:marker>
          <c:symbol val="none"/>
        </c:marker>
        <c:dLbl>
          <c:idx val="0"/>
          <c:spPr>
            <a:solidFill>
              <a:srgbClr val="FAE6A4"/>
            </a:solidFill>
            <a:ln>
              <a:solidFill>
                <a:srgbClr val="F2BE2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8C671"/>
          </a:solidFill>
          <a:ln>
            <a:noFill/>
          </a:ln>
          <a:effectLst/>
        </c:spPr>
        <c:marker>
          <c:symbol val="none"/>
        </c:marker>
        <c:dLbl>
          <c:idx val="0"/>
          <c:spPr>
            <a:solidFill>
              <a:srgbClr val="C5DFAF"/>
            </a:solidFill>
            <a:ln>
              <a:solidFill>
                <a:srgbClr val="98C67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rgbClr val="F2AB9F"/>
            </a:solidFill>
            <a:round/>
          </a:ln>
          <a:effectLst/>
        </c:spPr>
        <c:marker>
          <c:symbol val="none"/>
        </c:marker>
        <c:dLbl>
          <c:idx val="0"/>
          <c:numFmt formatCode="#,##0.00" sourceLinked="0"/>
          <c:spPr>
            <a:solidFill>
              <a:srgbClr val="FADCD2"/>
            </a:solidFill>
            <a:ln>
              <a:solidFill>
                <a:srgbClr val="F2AB9F"/>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rgbClr val="F2BE21"/>
          </a:solidFill>
          <a:ln>
            <a:noFill/>
          </a:ln>
          <a:effectLst/>
        </c:spPr>
        <c:marker>
          <c:symbol val="none"/>
        </c:marker>
        <c:dLbl>
          <c:idx val="0"/>
          <c:spPr>
            <a:solidFill>
              <a:srgbClr val="FAE6A4"/>
            </a:solidFill>
            <a:ln>
              <a:solidFill>
                <a:srgbClr val="F2BE2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rgbClr val="98C671"/>
          </a:solidFill>
          <a:ln>
            <a:noFill/>
          </a:ln>
          <a:effectLst/>
        </c:spPr>
        <c:marker>
          <c:symbol val="none"/>
        </c:marker>
        <c:dLbl>
          <c:idx val="0"/>
          <c:spPr>
            <a:solidFill>
              <a:srgbClr val="C5DFAF"/>
            </a:solidFill>
            <a:ln>
              <a:solidFill>
                <a:srgbClr val="98C67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rgbClr val="F2AB9F"/>
            </a:solidFill>
            <a:round/>
          </a:ln>
          <a:effectLst/>
        </c:spPr>
        <c:marker>
          <c:symbol val="none"/>
        </c:marker>
        <c:dLbl>
          <c:idx val="0"/>
          <c:numFmt formatCode="#,##0.00" sourceLinked="0"/>
          <c:spPr>
            <a:solidFill>
              <a:srgbClr val="FADCD2"/>
            </a:solidFill>
            <a:ln>
              <a:solidFill>
                <a:srgbClr val="F2AB9F"/>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rgbClr val="F2BE21"/>
          </a:solidFill>
          <a:ln>
            <a:noFill/>
          </a:ln>
          <a:effectLst/>
        </c:spPr>
        <c:marker>
          <c:symbol val="none"/>
        </c:marker>
        <c:dLbl>
          <c:idx val="0"/>
          <c:spPr>
            <a:solidFill>
              <a:srgbClr val="FAE6A4"/>
            </a:solidFill>
            <a:ln>
              <a:solidFill>
                <a:srgbClr val="F2BE2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rgbClr val="98C671"/>
          </a:solidFill>
          <a:ln>
            <a:noFill/>
          </a:ln>
          <a:effectLst/>
        </c:spPr>
        <c:marker>
          <c:symbol val="none"/>
        </c:marker>
        <c:dLbl>
          <c:idx val="0"/>
          <c:spPr>
            <a:solidFill>
              <a:srgbClr val="C5DFAF"/>
            </a:solidFill>
            <a:ln>
              <a:solidFill>
                <a:srgbClr val="98C67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solidFill>
              <a:srgbClr val="F2AB9F"/>
            </a:solidFill>
          </a:ln>
          <a:effectLst/>
        </c:spPr>
        <c:marker>
          <c:symbol val="none"/>
        </c:marker>
        <c:dLbl>
          <c:idx val="0"/>
          <c:numFmt formatCode="#,##0.00" sourceLinked="0"/>
          <c:spPr>
            <a:solidFill>
              <a:srgbClr val="FADCD2"/>
            </a:solidFill>
            <a:ln>
              <a:solidFill>
                <a:srgbClr val="F2AB9F"/>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rgbClr val="F2BE21"/>
          </a:solidFill>
          <a:ln>
            <a:noFill/>
          </a:ln>
          <a:effectLst/>
        </c:spPr>
        <c:marker>
          <c:symbol val="none"/>
        </c:marker>
        <c:dLbl>
          <c:idx val="0"/>
          <c:spPr>
            <a:solidFill>
              <a:srgbClr val="FAE6A4"/>
            </a:solidFill>
            <a:ln>
              <a:solidFill>
                <a:srgbClr val="F2BE2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rgbClr val="98C671"/>
          </a:solidFill>
          <a:ln w="25400">
            <a:noFill/>
          </a:ln>
          <a:effectLst/>
        </c:spPr>
        <c:marker>
          <c:symbol val="none"/>
        </c:marker>
        <c:dLbl>
          <c:idx val="0"/>
          <c:spPr>
            <a:solidFill>
              <a:srgbClr val="C5DFAF"/>
            </a:solidFill>
            <a:ln>
              <a:solidFill>
                <a:srgbClr val="98C67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ln w="28575" cap="rnd">
            <a:solidFill>
              <a:srgbClr val="F8C7B6"/>
            </a:solidFill>
            <a:round/>
          </a:ln>
          <a:effectLst/>
        </c:spPr>
        <c:marker>
          <c:symbol val="circle"/>
          <c:size val="5"/>
          <c:spPr>
            <a:solidFill>
              <a:srgbClr val="F8C7B6"/>
            </a:solidFill>
            <a:ln w="9525">
              <a:solidFill>
                <a:srgbClr val="F8C7B6"/>
              </a:solidFill>
            </a:ln>
            <a:effectLst/>
          </c:spPr>
        </c:marker>
        <c:dLbl>
          <c:idx val="0"/>
          <c:numFmt formatCode="#,##0.00" sourceLinked="0"/>
          <c:spPr>
            <a:solidFill>
              <a:srgbClr val="FADCD2"/>
            </a:solidFill>
            <a:ln>
              <a:solidFill>
                <a:srgbClr val="F2AB9F"/>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pivotFmt>
    </c:pivotFmts>
    <c:plotArea>
      <c:layout>
        <c:manualLayout>
          <c:layoutTarget val="inner"/>
          <c:xMode val="edge"/>
          <c:yMode val="edge"/>
          <c:x val="1.4106262681761721E-2"/>
          <c:y val="0.13095244029967792"/>
          <c:w val="0.99147792972483073"/>
          <c:h val="0.58240548399701964"/>
        </c:manualLayout>
      </c:layout>
      <c:barChart>
        <c:barDir val="col"/>
        <c:grouping val="clustered"/>
        <c:varyColors val="0"/>
        <c:ser>
          <c:idx val="0"/>
          <c:order val="0"/>
          <c:tx>
            <c:v>Tickets in AHT-Target</c:v>
          </c:tx>
          <c:spPr>
            <a:solidFill>
              <a:srgbClr val="F2BE21"/>
            </a:solidFill>
            <a:ln>
              <a:noFill/>
            </a:ln>
            <a:effectLst/>
          </c:spPr>
          <c:invertIfNegative val="0"/>
          <c:dLbls>
            <c:spPr>
              <a:solidFill>
                <a:srgbClr val="FAE6A4"/>
              </a:solidFill>
              <a:ln>
                <a:solidFill>
                  <a:srgbClr val="F2BE2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6/1/2024</c:v>
              </c:pt>
              <c:pt idx="1">
                <c:v>6/2/2024</c:v>
              </c:pt>
              <c:pt idx="2">
                <c:v>6/3/2024</c:v>
              </c:pt>
              <c:pt idx="3">
                <c:v>6/4/2024</c:v>
              </c:pt>
            </c:strLit>
          </c:cat>
          <c:val>
            <c:numLit>
              <c:formatCode>General</c:formatCode>
              <c:ptCount val="4"/>
              <c:pt idx="0">
                <c:v>40</c:v>
              </c:pt>
              <c:pt idx="1">
                <c:v>50</c:v>
              </c:pt>
              <c:pt idx="2">
                <c:v>171</c:v>
              </c:pt>
              <c:pt idx="3">
                <c:v>130</c:v>
              </c:pt>
            </c:numLit>
          </c:val>
          <c:extLst>
            <c:ext xmlns:c16="http://schemas.microsoft.com/office/drawing/2014/chart" uri="{C3380CC4-5D6E-409C-BE32-E72D297353CC}">
              <c16:uniqueId val="{00000003-E73F-47D4-B39E-9E16E7EA3B3C}"/>
            </c:ext>
          </c:extLst>
        </c:ser>
        <c:ser>
          <c:idx val="1"/>
          <c:order val="1"/>
          <c:tx>
            <c:v>Tickets in SLA</c:v>
          </c:tx>
          <c:spPr>
            <a:solidFill>
              <a:srgbClr val="98C671"/>
            </a:solidFill>
            <a:ln w="25400">
              <a:noFill/>
            </a:ln>
            <a:effectLst/>
          </c:spPr>
          <c:invertIfNegative val="0"/>
          <c:dLbls>
            <c:spPr>
              <a:solidFill>
                <a:srgbClr val="C5DFAF"/>
              </a:solidFill>
              <a:ln>
                <a:solidFill>
                  <a:srgbClr val="98C67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6/1/2024</c:v>
              </c:pt>
              <c:pt idx="1">
                <c:v>6/2/2024</c:v>
              </c:pt>
              <c:pt idx="2">
                <c:v>6/3/2024</c:v>
              </c:pt>
              <c:pt idx="3">
                <c:v>6/4/2024</c:v>
              </c:pt>
            </c:strLit>
          </c:cat>
          <c:val>
            <c:numLit>
              <c:formatCode>General</c:formatCode>
              <c:ptCount val="4"/>
              <c:pt idx="0">
                <c:v>102</c:v>
              </c:pt>
              <c:pt idx="1">
                <c:v>78</c:v>
              </c:pt>
              <c:pt idx="2">
                <c:v>243</c:v>
              </c:pt>
              <c:pt idx="3">
                <c:v>205</c:v>
              </c:pt>
            </c:numLit>
          </c:val>
          <c:extLst>
            <c:ext xmlns:c16="http://schemas.microsoft.com/office/drawing/2014/chart" uri="{C3380CC4-5D6E-409C-BE32-E72D297353CC}">
              <c16:uniqueId val="{00000004-E73F-47D4-B39E-9E16E7EA3B3C}"/>
            </c:ext>
          </c:extLst>
        </c:ser>
        <c:dLbls>
          <c:showLegendKey val="0"/>
          <c:showVal val="0"/>
          <c:showCatName val="0"/>
          <c:showSerName val="0"/>
          <c:showPercent val="0"/>
          <c:showBubbleSize val="0"/>
        </c:dLbls>
        <c:gapWidth val="219"/>
        <c:axId val="669384976"/>
        <c:axId val="669384016"/>
      </c:barChart>
      <c:lineChart>
        <c:grouping val="standard"/>
        <c:varyColors val="0"/>
        <c:ser>
          <c:idx val="2"/>
          <c:order val="2"/>
          <c:tx>
            <c:v>Ticket Hours</c:v>
          </c:tx>
          <c:spPr>
            <a:ln w="28575" cap="rnd">
              <a:solidFill>
                <a:srgbClr val="F8C7B6"/>
              </a:solidFill>
              <a:round/>
            </a:ln>
            <a:effectLst/>
          </c:spPr>
          <c:marker>
            <c:symbol val="circle"/>
            <c:size val="5"/>
            <c:spPr>
              <a:solidFill>
                <a:srgbClr val="F8C7B6"/>
              </a:solidFill>
              <a:ln w="9525">
                <a:solidFill>
                  <a:srgbClr val="F8C7B6"/>
                </a:solidFill>
              </a:ln>
              <a:effectLst/>
            </c:spPr>
          </c:marker>
          <c:dLbls>
            <c:numFmt formatCode="#,##0.00" sourceLinked="0"/>
            <c:spPr>
              <a:solidFill>
                <a:srgbClr val="FADCD2"/>
              </a:solidFill>
              <a:ln>
                <a:solidFill>
                  <a:srgbClr val="F2AB9F"/>
                </a:solid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6/1/2024</c:v>
              </c:pt>
              <c:pt idx="1">
                <c:v>6/2/2024</c:v>
              </c:pt>
              <c:pt idx="2">
                <c:v>6/3/2024</c:v>
              </c:pt>
              <c:pt idx="3">
                <c:v>6/4/2024</c:v>
              </c:pt>
            </c:strLit>
          </c:cat>
          <c:val>
            <c:numLit>
              <c:formatCode>General</c:formatCode>
              <c:ptCount val="4"/>
              <c:pt idx="0">
                <c:v>13.853055555555555</c:v>
              </c:pt>
              <c:pt idx="1">
                <c:v>12.124444444444444</c:v>
              </c:pt>
              <c:pt idx="2">
                <c:v>37.815277777777773</c:v>
              </c:pt>
              <c:pt idx="3">
                <c:v>31.066388888888891</c:v>
              </c:pt>
            </c:numLit>
          </c:val>
          <c:smooth val="0"/>
          <c:extLst>
            <c:ext xmlns:c16="http://schemas.microsoft.com/office/drawing/2014/chart" uri="{C3380CC4-5D6E-409C-BE32-E72D297353CC}">
              <c16:uniqueId val="{00000005-E73F-47D4-B39E-9E16E7EA3B3C}"/>
            </c:ext>
          </c:extLst>
        </c:ser>
        <c:dLbls>
          <c:showLegendKey val="0"/>
          <c:showVal val="0"/>
          <c:showCatName val="0"/>
          <c:showSerName val="0"/>
          <c:showPercent val="0"/>
          <c:showBubbleSize val="0"/>
        </c:dLbls>
        <c:marker val="1"/>
        <c:smooth val="0"/>
        <c:axId val="1243062831"/>
        <c:axId val="1243061871"/>
      </c:lineChart>
      <c:catAx>
        <c:axId val="669384976"/>
        <c:scaling>
          <c:orientation val="minMax"/>
        </c:scaling>
        <c:delete val="0"/>
        <c:axPos val="b"/>
        <c:majorGridlines>
          <c:spPr>
            <a:ln w="9525" cap="flat" cmpd="sng" algn="ctr">
              <a:solidFill>
                <a:schemeClr val="tx1">
                  <a:lumMod val="65000"/>
                  <a:lumOff val="35000"/>
                </a:schemeClr>
              </a:solidFill>
              <a:round/>
            </a:ln>
            <a:effectLst/>
          </c:spPr>
        </c:majorGridlines>
        <c:numFmt formatCode="General" sourceLinked="0"/>
        <c:majorTickMark val="out"/>
        <c:minorTickMark val="none"/>
        <c:tickLblPos val="nextTo"/>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84016"/>
        <c:crosses val="autoZero"/>
        <c:auto val="1"/>
        <c:lblAlgn val="ctr"/>
        <c:lblOffset val="100"/>
        <c:noMultiLvlLbl val="0"/>
        <c:extLst>
          <c:ext xmlns:c15="http://schemas.microsoft.com/office/drawing/2012/chart" uri="{F40574EE-89B7-4290-83BB-5DA773EAF853}">
            <c15:numFmt c:formatCode="General" c:sourceLinked="1"/>
          </c:ext>
        </c:extLst>
      </c:catAx>
      <c:valAx>
        <c:axId val="669384016"/>
        <c:scaling>
          <c:orientation val="minMax"/>
        </c:scaling>
        <c:delete val="0"/>
        <c:axPos val="l"/>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669384976"/>
        <c:crosses val="autoZero"/>
        <c:crossBetween val="between"/>
        <c:extLst>
          <c:ext xmlns:c15="http://schemas.microsoft.com/office/drawing/2012/chart" uri="{F40574EE-89B7-4290-83BB-5DA773EAF853}">
            <c15:numFmt c:formatCode="General" c:sourceLinked="1"/>
          </c:ext>
        </c:extLst>
      </c:valAx>
      <c:valAx>
        <c:axId val="1243061871"/>
        <c:scaling>
          <c:orientation val="minMax"/>
        </c:scaling>
        <c:delete val="0"/>
        <c:axPos val="r"/>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62831"/>
        <c:crosses val="max"/>
        <c:crossBetween val="between"/>
        <c:extLst>
          <c:ext xmlns:c15="http://schemas.microsoft.com/office/drawing/2012/chart" uri="{F40574EE-89B7-4290-83BB-5DA773EAF853}">
            <c15:numFmt c:formatCode="General" c:sourceLinked="1"/>
          </c:ext>
        </c:extLst>
      </c:valAx>
      <c:catAx>
        <c:axId val="1243062831"/>
        <c:scaling>
          <c:orientation val="minMax"/>
        </c:scaling>
        <c:delete val="1"/>
        <c:axPos val="b"/>
        <c:numFmt formatCode="General" sourceLinked="0"/>
        <c:majorTickMark val="out"/>
        <c:minorTickMark val="none"/>
        <c:tickLblPos val="nextTo"/>
        <c:crossAx val="1243061871"/>
        <c:crosses val="autoZero"/>
        <c:auto val="1"/>
        <c:lblAlgn val="ctr"/>
        <c:lblOffset val="100"/>
        <c:noMultiLvlLbl val="0"/>
        <c:extLst>
          <c:ext xmlns:c15="http://schemas.microsoft.com/office/drawing/2012/chart" uri="{F40574EE-89B7-4290-83BB-5DA773EAF853}">
            <c15:numFmt c:formatCode="General" c:sourceLinked="1"/>
          </c:ext>
        </c:extLst>
      </c:catAx>
      <c:spPr>
        <a:pattFill prst="pct50">
          <a:fgClr>
            <a:schemeClr val="bg1">
              <a:lumMod val="95000"/>
            </a:schemeClr>
          </a:fgClr>
          <a:bgClr>
            <a:schemeClr val="bg1">
              <a:lumMod val="85000"/>
            </a:schemeClr>
          </a:bgClr>
        </a:pattFill>
        <a:ln>
          <a:solidFill>
            <a:schemeClr val="tx1">
              <a:lumMod val="65000"/>
              <a:lumOff val="35000"/>
            </a:schemeClr>
          </a:solidFill>
        </a:ln>
        <a:effectLst/>
      </c:spPr>
    </c:plotArea>
    <c:legend>
      <c:legendPos val="b"/>
      <c:layout>
        <c:manualLayout>
          <c:xMode val="edge"/>
          <c:yMode val="edge"/>
          <c:x val="0.3478974091766443"/>
          <c:y val="0.89833545075358556"/>
          <c:w val="0.30420518164671134"/>
          <c:h val="8.218402727579857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[Daily Operations Efficiency Report.xlsx]PivotChartTable6</c15:name>
        <c15:fmtId val="19"/>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2.png"/><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1.png"/><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111541</xdr:colOff>
      <xdr:row>0</xdr:row>
      <xdr:rowOff>161140</xdr:rowOff>
    </xdr:from>
    <xdr:to>
      <xdr:col>4</xdr:col>
      <xdr:colOff>1555751</xdr:colOff>
      <xdr:row>4</xdr:row>
      <xdr:rowOff>228084</xdr:rowOff>
    </xdr:to>
    <xdr:pic>
      <xdr:nvPicPr>
        <xdr:cNvPr id="2" name="Picture 1">
          <a:extLst>
            <a:ext uri="{FF2B5EF4-FFF2-40B4-BE49-F238E27FC236}">
              <a16:creationId xmlns:a16="http://schemas.microsoft.com/office/drawing/2014/main" id="{C01055A0-ED24-48CC-93F3-14B13C338995}"/>
            </a:ext>
          </a:extLst>
        </xdr:cNvPr>
        <xdr:cNvPicPr>
          <a:picLocks noChangeAspect="1"/>
        </xdr:cNvPicPr>
      </xdr:nvPicPr>
      <xdr:blipFill>
        <a:blip xmlns:r="http://schemas.openxmlformats.org/officeDocument/2006/relationships" r:embed="rId1">
          <a:alphaModFix amt="70000"/>
        </a:blip>
        <a:stretch>
          <a:fillRect/>
        </a:stretch>
      </xdr:blipFill>
      <xdr:spPr>
        <a:xfrm>
          <a:off x="513708" y="161140"/>
          <a:ext cx="2767126" cy="828944"/>
        </a:xfrm>
        <a:prstGeom prst="rect">
          <a:avLst/>
        </a:prstGeom>
        <a:ln>
          <a:noFill/>
        </a:ln>
        <a:effectLst>
          <a:reflection blurRad="6350" stA="52000" endA="300" endPos="35000" dir="5400000" sy="-100000" algn="bl" rotWithShape="0"/>
        </a:effectLst>
      </xdr:spPr>
    </xdr:pic>
    <xdr:clientData/>
  </xdr:twoCellAnchor>
  <xdr:twoCellAnchor editAs="oneCell">
    <xdr:from>
      <xdr:col>8</xdr:col>
      <xdr:colOff>594124</xdr:colOff>
      <xdr:row>1</xdr:row>
      <xdr:rowOff>126999</xdr:rowOff>
    </xdr:from>
    <xdr:to>
      <xdr:col>8</xdr:col>
      <xdr:colOff>2106082</xdr:colOff>
      <xdr:row>4</xdr:row>
      <xdr:rowOff>74083</xdr:rowOff>
    </xdr:to>
    <xdr:pic>
      <xdr:nvPicPr>
        <xdr:cNvPr id="3" name="Picture 2">
          <a:extLst>
            <a:ext uri="{FF2B5EF4-FFF2-40B4-BE49-F238E27FC236}">
              <a16:creationId xmlns:a16="http://schemas.microsoft.com/office/drawing/2014/main" id="{DE63C577-E000-473E-97F6-83DFF05B5DE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80374" y="317499"/>
          <a:ext cx="1511958" cy="518584"/>
        </a:xfrm>
        <a:prstGeom prst="rect">
          <a:avLst/>
        </a:prstGeom>
      </xdr:spPr>
    </xdr:pic>
    <xdr:clientData/>
  </xdr:twoCellAnchor>
  <xdr:twoCellAnchor>
    <xdr:from>
      <xdr:col>5</xdr:col>
      <xdr:colOff>1860622</xdr:colOff>
      <xdr:row>2</xdr:row>
      <xdr:rowOff>10471</xdr:rowOff>
    </xdr:from>
    <xdr:to>
      <xdr:col>7</xdr:col>
      <xdr:colOff>1461188</xdr:colOff>
      <xdr:row>5</xdr:row>
      <xdr:rowOff>40898</xdr:rowOff>
    </xdr:to>
    <xdr:sp macro="" textlink="">
      <xdr:nvSpPr>
        <xdr:cNvPr id="4" name="TextBox 3">
          <a:extLst>
            <a:ext uri="{FF2B5EF4-FFF2-40B4-BE49-F238E27FC236}">
              <a16:creationId xmlns:a16="http://schemas.microsoft.com/office/drawing/2014/main" id="{04091F7D-617B-4CF3-B6B1-730E13816C2C}"/>
            </a:ext>
          </a:extLst>
        </xdr:cNvPr>
        <xdr:cNvSpPr txBox="1"/>
      </xdr:nvSpPr>
      <xdr:spPr>
        <a:xfrm>
          <a:off x="5903455" y="391471"/>
          <a:ext cx="8384733" cy="750094"/>
        </a:xfrm>
        <a:prstGeom prst="rect">
          <a:avLst/>
        </a:prstGeom>
        <a:noFill/>
        <a:ln w="9525" cmpd="sng">
          <a:noFill/>
        </a:ln>
        <a:effectLst>
          <a:reflection blurRad="6350" stA="52000" endA="300" endPos="350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threePt" dir="t"/>
          </a:scene3d>
          <a:sp3d extrusionH="57150">
            <a:bevelT w="38100" h="38100" prst="angle"/>
          </a:sp3d>
        </a:bodyPr>
        <a:lstStyle/>
        <a:p>
          <a:pPr algn="ctr"/>
          <a:r>
            <a:rPr lang="en-US" sz="2200" b="1" cap="none" spc="0">
              <a:ln w="10160">
                <a:solidFill>
                  <a:schemeClr val="accent6">
                    <a:lumMod val="75000"/>
                  </a:schemeClr>
                </a:solidFill>
                <a:prstDash val="solid"/>
              </a:ln>
              <a:solidFill>
                <a:schemeClr val="accent6">
                  <a:lumMod val="50000"/>
                </a:schemeClr>
              </a:solidFill>
              <a:effectLst>
                <a:outerShdw blurRad="38100" dist="22860" dir="5400000" algn="tl" rotWithShape="0">
                  <a:srgbClr val="000000">
                    <a:alpha val="30000"/>
                  </a:srgbClr>
                </a:outerShdw>
              </a:effectLst>
              <a:latin typeface="Rockwell Nova Light" panose="02060303020205020403" pitchFamily="18" charset="0"/>
            </a:rPr>
            <a:t>KPI</a:t>
          </a:r>
          <a:r>
            <a:rPr lang="en-US" sz="2200" b="1" cap="none" spc="0" baseline="0">
              <a:ln w="10160">
                <a:solidFill>
                  <a:schemeClr val="accent6">
                    <a:lumMod val="75000"/>
                  </a:schemeClr>
                </a:solidFill>
                <a:prstDash val="solid"/>
              </a:ln>
              <a:solidFill>
                <a:schemeClr val="accent6">
                  <a:lumMod val="50000"/>
                </a:schemeClr>
              </a:solidFill>
              <a:effectLst>
                <a:outerShdw blurRad="38100" dist="22860" dir="5400000" algn="tl" rotWithShape="0">
                  <a:srgbClr val="000000">
                    <a:alpha val="30000"/>
                  </a:srgbClr>
                </a:outerShdw>
              </a:effectLst>
              <a:latin typeface="Rockwell Nova Light" panose="02060303020205020403" pitchFamily="18" charset="0"/>
            </a:rPr>
            <a:t> and Drillthrough Denomination</a:t>
          </a:r>
        </a:p>
      </xdr:txBody>
    </xdr:sp>
    <xdr:clientData/>
  </xdr:twoCellAnchor>
  <xdr:oneCellAnchor>
    <xdr:from>
      <xdr:col>6</xdr:col>
      <xdr:colOff>1854574</xdr:colOff>
      <xdr:row>33</xdr:row>
      <xdr:rowOff>67236</xdr:rowOff>
    </xdr:from>
    <xdr:ext cx="2285241" cy="470129"/>
    <xdr:sp macro="" textlink="">
      <xdr:nvSpPr>
        <xdr:cNvPr id="28" name="TextBox 27">
          <a:extLst>
            <a:ext uri="{FF2B5EF4-FFF2-40B4-BE49-F238E27FC236}">
              <a16:creationId xmlns:a16="http://schemas.microsoft.com/office/drawing/2014/main" id="{B7CF1869-533F-8B6E-EF48-DEF279F12155}"/>
            </a:ext>
          </a:extLst>
        </xdr:cNvPr>
        <xdr:cNvSpPr txBox="1"/>
      </xdr:nvSpPr>
      <xdr:spPr>
        <a:xfrm>
          <a:off x="8690162" y="20080942"/>
          <a:ext cx="2285241" cy="4701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300" b="0" i="0" u="sng" strike="noStrike">
              <a:solidFill>
                <a:schemeClr val="tx1"/>
              </a:solidFill>
              <a:effectLst/>
              <a:latin typeface="Courier New" panose="02070309020205020404" pitchFamily="49" charset="0"/>
              <a:ea typeface="+mn-ea"/>
              <a:cs typeface="Courier New" panose="02070309020205020404" pitchFamily="49" charset="0"/>
            </a:rPr>
            <a:t>  ∑ (Ticket Hours)  </a:t>
          </a:r>
          <a:r>
            <a:rPr lang="en-US" sz="1300" b="0" u="sng">
              <a:latin typeface="Courier New" panose="02070309020205020404" pitchFamily="49" charset="0"/>
              <a:cs typeface="Courier New" panose="02070309020205020404" pitchFamily="49" charset="0"/>
            </a:rPr>
            <a:t> </a:t>
          </a:r>
          <a:br>
            <a:rPr lang="en-US" sz="1300" b="0">
              <a:latin typeface="Courier New" panose="02070309020205020404" pitchFamily="49" charset="0"/>
              <a:cs typeface="Courier New" panose="02070309020205020404" pitchFamily="49" charset="0"/>
            </a:rPr>
          </a:br>
          <a:r>
            <a:rPr lang="en-US" sz="1300" b="0" i="0" u="none" strike="noStrike">
              <a:solidFill>
                <a:schemeClr val="tx1"/>
              </a:solidFill>
              <a:effectLst/>
              <a:latin typeface="Courier New" panose="02070309020205020404" pitchFamily="49" charset="0"/>
              <a:ea typeface="+mn-ea"/>
              <a:cs typeface="Courier New" panose="02070309020205020404" pitchFamily="49" charset="0"/>
            </a:rPr>
            <a:t>∑ (Tickets Handled)</a:t>
          </a:r>
          <a:r>
            <a:rPr lang="en-US" sz="1300" b="0">
              <a:latin typeface="Courier New" panose="02070309020205020404" pitchFamily="49" charset="0"/>
              <a:cs typeface="Courier New" panose="02070309020205020404" pitchFamily="49" charset="0"/>
            </a:rPr>
            <a:t> </a:t>
          </a:r>
        </a:p>
      </xdr:txBody>
    </xdr:sp>
    <xdr:clientData/>
  </xdr:oneCellAnchor>
  <xdr:oneCellAnchor>
    <xdr:from>
      <xdr:col>6</xdr:col>
      <xdr:colOff>1804560</xdr:colOff>
      <xdr:row>34</xdr:row>
      <xdr:rowOff>44824</xdr:rowOff>
    </xdr:from>
    <xdr:ext cx="2385268" cy="470129"/>
    <xdr:sp macro="" textlink="">
      <xdr:nvSpPr>
        <xdr:cNvPr id="29" name="TextBox 28">
          <a:extLst>
            <a:ext uri="{FF2B5EF4-FFF2-40B4-BE49-F238E27FC236}">
              <a16:creationId xmlns:a16="http://schemas.microsoft.com/office/drawing/2014/main" id="{128EF7E7-2F64-4688-A0E6-929547E6F780}"/>
            </a:ext>
          </a:extLst>
        </xdr:cNvPr>
        <xdr:cNvSpPr txBox="1"/>
      </xdr:nvSpPr>
      <xdr:spPr>
        <a:xfrm>
          <a:off x="8640148" y="20630030"/>
          <a:ext cx="2385268" cy="4701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300" b="0" i="0" u="sng" strike="noStrike">
              <a:solidFill>
                <a:schemeClr val="tx1"/>
              </a:solidFill>
              <a:effectLst/>
              <a:latin typeface="Courier New" panose="02070309020205020404" pitchFamily="49" charset="0"/>
              <a:ea typeface="+mn-ea"/>
              <a:cs typeface="Courier New" panose="02070309020205020404" pitchFamily="49" charset="0"/>
            </a:rPr>
            <a:t>  ∑ (Inbound Hours)  </a:t>
          </a:r>
          <a:r>
            <a:rPr lang="en-US" sz="1300" b="0" u="sng">
              <a:latin typeface="Courier New" panose="02070309020205020404" pitchFamily="49" charset="0"/>
              <a:cs typeface="Courier New" panose="02070309020205020404" pitchFamily="49" charset="0"/>
            </a:rPr>
            <a:t> </a:t>
          </a:r>
          <a:br>
            <a:rPr lang="en-US" sz="1300" b="0">
              <a:latin typeface="Courier New" panose="02070309020205020404" pitchFamily="49" charset="0"/>
              <a:cs typeface="Courier New" panose="02070309020205020404" pitchFamily="49" charset="0"/>
            </a:rPr>
          </a:br>
          <a:r>
            <a:rPr lang="en-US" sz="1300" b="0" i="0" u="none" strike="noStrike">
              <a:solidFill>
                <a:schemeClr val="tx1"/>
              </a:solidFill>
              <a:effectLst/>
              <a:latin typeface="Courier New" panose="02070309020205020404" pitchFamily="49" charset="0"/>
              <a:ea typeface="+mn-ea"/>
              <a:cs typeface="Courier New" panose="02070309020205020404" pitchFamily="49" charset="0"/>
            </a:rPr>
            <a:t>∑ (Inbounds Handled)</a:t>
          </a:r>
          <a:r>
            <a:rPr lang="en-US" sz="1300" b="0">
              <a:latin typeface="Courier New" panose="02070309020205020404" pitchFamily="49" charset="0"/>
              <a:cs typeface="Courier New" panose="02070309020205020404" pitchFamily="49" charset="0"/>
            </a:rPr>
            <a:t> </a:t>
          </a:r>
        </a:p>
      </xdr:txBody>
    </xdr:sp>
    <xdr:clientData/>
  </xdr:oneCellAnchor>
  <xdr:oneCellAnchor>
    <xdr:from>
      <xdr:col>6</xdr:col>
      <xdr:colOff>582705</xdr:colOff>
      <xdr:row>35</xdr:row>
      <xdr:rowOff>313764</xdr:rowOff>
    </xdr:from>
    <xdr:ext cx="4616824" cy="499111"/>
    <xdr:sp macro="" textlink="">
      <xdr:nvSpPr>
        <xdr:cNvPr id="30" name="TextBox 29">
          <a:extLst>
            <a:ext uri="{FF2B5EF4-FFF2-40B4-BE49-F238E27FC236}">
              <a16:creationId xmlns:a16="http://schemas.microsoft.com/office/drawing/2014/main" id="{AC19D6E8-BD98-4768-B37D-F5D09BE5307D}"/>
            </a:ext>
          </a:extLst>
        </xdr:cNvPr>
        <xdr:cNvSpPr txBox="1"/>
      </xdr:nvSpPr>
      <xdr:spPr>
        <a:xfrm>
          <a:off x="7418293" y="21470470"/>
          <a:ext cx="4616824" cy="499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b="0" i="0" u="sng" strike="noStrike">
              <a:solidFill>
                <a:schemeClr val="tx1"/>
              </a:solidFill>
              <a:effectLst/>
              <a:latin typeface="Courier New" panose="02070309020205020404" pitchFamily="49" charset="0"/>
              <a:ea typeface="+mn-ea"/>
              <a:cs typeface="Courier New" panose="02070309020205020404" pitchFamily="49" charset="0"/>
            </a:rPr>
            <a:t>  ∑(Tickets handled</a:t>
          </a:r>
          <a:r>
            <a:rPr lang="en-US" sz="1400" b="0" i="0" u="sng" strike="noStrike" baseline="0">
              <a:solidFill>
                <a:schemeClr val="tx1"/>
              </a:solidFill>
              <a:effectLst/>
              <a:latin typeface="Courier New" panose="02070309020205020404" pitchFamily="49" charset="0"/>
              <a:ea typeface="+mn-ea"/>
              <a:cs typeface="Courier New" panose="02070309020205020404" pitchFamily="49" charset="0"/>
            </a:rPr>
            <a:t> within Target</a:t>
          </a:r>
          <a:r>
            <a:rPr lang="en-US" sz="1400" b="0" i="0" u="sng" strike="noStrike">
              <a:solidFill>
                <a:schemeClr val="tx1"/>
              </a:solidFill>
              <a:effectLst/>
              <a:latin typeface="Courier New" panose="02070309020205020404" pitchFamily="49" charset="0"/>
              <a:ea typeface="+mn-ea"/>
              <a:cs typeface="Courier New" panose="02070309020205020404" pitchFamily="49" charset="0"/>
            </a:rPr>
            <a:t>)    </a:t>
          </a:r>
          <a:r>
            <a:rPr lang="en-US" sz="1400" b="0" u="sng">
              <a:latin typeface="Courier New" panose="02070309020205020404" pitchFamily="49" charset="0"/>
              <a:cs typeface="Courier New" panose="02070309020205020404" pitchFamily="49" charset="0"/>
            </a:rPr>
            <a:t> </a:t>
          </a:r>
          <a:br>
            <a:rPr lang="en-US" sz="1400" b="0">
              <a:latin typeface="Courier New" panose="02070309020205020404" pitchFamily="49" charset="0"/>
              <a:cs typeface="Courier New" panose="02070309020205020404" pitchFamily="49" charset="0"/>
            </a:rPr>
          </a:br>
          <a:r>
            <a:rPr lang="en-US" sz="1400" b="0" i="0" u="none" strike="noStrike">
              <a:solidFill>
                <a:schemeClr val="tx1"/>
              </a:solidFill>
              <a:effectLst/>
              <a:latin typeface="Courier New" panose="02070309020205020404" pitchFamily="49" charset="0"/>
              <a:ea typeface="+mn-ea"/>
              <a:cs typeface="Courier New" panose="02070309020205020404" pitchFamily="49" charset="0"/>
            </a:rPr>
            <a:t>∑ (Tickets Handled)</a:t>
          </a:r>
          <a:r>
            <a:rPr lang="en-US" sz="1400" b="0">
              <a:latin typeface="Courier New" panose="02070309020205020404" pitchFamily="49" charset="0"/>
              <a:cs typeface="Courier New" panose="02070309020205020404" pitchFamily="49" charset="0"/>
            </a:rPr>
            <a:t> </a:t>
          </a:r>
        </a:p>
      </xdr:txBody>
    </xdr:sp>
    <xdr:clientData/>
  </xdr:oneCellAnchor>
  <xdr:oneCellAnchor>
    <xdr:from>
      <xdr:col>6</xdr:col>
      <xdr:colOff>638736</xdr:colOff>
      <xdr:row>36</xdr:row>
      <xdr:rowOff>324971</xdr:rowOff>
    </xdr:from>
    <xdr:ext cx="4616824" cy="499111"/>
    <xdr:sp macro="" textlink="">
      <xdr:nvSpPr>
        <xdr:cNvPr id="31" name="TextBox 30">
          <a:extLst>
            <a:ext uri="{FF2B5EF4-FFF2-40B4-BE49-F238E27FC236}">
              <a16:creationId xmlns:a16="http://schemas.microsoft.com/office/drawing/2014/main" id="{AE65B141-A348-4930-A478-E9DA056DD615}"/>
            </a:ext>
          </a:extLst>
        </xdr:cNvPr>
        <xdr:cNvSpPr txBox="1"/>
      </xdr:nvSpPr>
      <xdr:spPr>
        <a:xfrm>
          <a:off x="7474324" y="22624677"/>
          <a:ext cx="4616824" cy="499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b="0" i="0" u="sng" strike="noStrike">
              <a:solidFill>
                <a:schemeClr val="tx1"/>
              </a:solidFill>
              <a:effectLst/>
              <a:latin typeface="Courier New" panose="02070309020205020404" pitchFamily="49" charset="0"/>
              <a:ea typeface="+mn-ea"/>
              <a:cs typeface="Courier New" panose="02070309020205020404" pitchFamily="49" charset="0"/>
            </a:rPr>
            <a:t>  ∑(Inbounds handled</a:t>
          </a:r>
          <a:r>
            <a:rPr lang="en-US" sz="1400" b="0" i="0" u="sng" strike="noStrike" baseline="0">
              <a:solidFill>
                <a:schemeClr val="tx1"/>
              </a:solidFill>
              <a:effectLst/>
              <a:latin typeface="Courier New" panose="02070309020205020404" pitchFamily="49" charset="0"/>
              <a:ea typeface="+mn-ea"/>
              <a:cs typeface="Courier New" panose="02070309020205020404" pitchFamily="49" charset="0"/>
            </a:rPr>
            <a:t> within Target</a:t>
          </a:r>
          <a:r>
            <a:rPr lang="en-US" sz="1400" b="0" i="0" u="sng" strike="noStrike">
              <a:solidFill>
                <a:schemeClr val="tx1"/>
              </a:solidFill>
              <a:effectLst/>
              <a:latin typeface="Courier New" panose="02070309020205020404" pitchFamily="49" charset="0"/>
              <a:ea typeface="+mn-ea"/>
              <a:cs typeface="Courier New" panose="02070309020205020404" pitchFamily="49" charset="0"/>
            </a:rPr>
            <a:t>)    </a:t>
          </a:r>
          <a:r>
            <a:rPr lang="en-US" sz="1400" b="0" u="sng">
              <a:latin typeface="Courier New" panose="02070309020205020404" pitchFamily="49" charset="0"/>
              <a:cs typeface="Courier New" panose="02070309020205020404" pitchFamily="49" charset="0"/>
            </a:rPr>
            <a:t> </a:t>
          </a:r>
          <a:br>
            <a:rPr lang="en-US" sz="1400" b="0">
              <a:latin typeface="Courier New" panose="02070309020205020404" pitchFamily="49" charset="0"/>
              <a:cs typeface="Courier New" panose="02070309020205020404" pitchFamily="49" charset="0"/>
            </a:rPr>
          </a:br>
          <a:r>
            <a:rPr lang="en-US" sz="1400" b="0" i="0" u="none" strike="noStrike">
              <a:solidFill>
                <a:schemeClr val="tx1"/>
              </a:solidFill>
              <a:effectLst/>
              <a:latin typeface="Courier New" panose="02070309020205020404" pitchFamily="49" charset="0"/>
              <a:ea typeface="+mn-ea"/>
              <a:cs typeface="Courier New" panose="02070309020205020404" pitchFamily="49" charset="0"/>
            </a:rPr>
            <a:t>∑ (Inbounds Handled)</a:t>
          </a:r>
          <a:r>
            <a:rPr lang="en-US" sz="1400" b="0">
              <a:latin typeface="Courier New" panose="02070309020205020404" pitchFamily="49" charset="0"/>
              <a:cs typeface="Courier New" panose="02070309020205020404" pitchFamily="49" charset="0"/>
            </a:rPr>
            <a:t> </a:t>
          </a:r>
        </a:p>
      </xdr:txBody>
    </xdr:sp>
    <xdr:clientData/>
  </xdr:oneCellAnchor>
  <xdr:oneCellAnchor>
    <xdr:from>
      <xdr:col>6</xdr:col>
      <xdr:colOff>1549641</xdr:colOff>
      <xdr:row>13</xdr:row>
      <xdr:rowOff>382545</xdr:rowOff>
    </xdr:from>
    <xdr:ext cx="2914290" cy="615297"/>
    <xdr:sp macro="" textlink="">
      <xdr:nvSpPr>
        <xdr:cNvPr id="32" name="TextBox 31">
          <a:extLst>
            <a:ext uri="{FF2B5EF4-FFF2-40B4-BE49-F238E27FC236}">
              <a16:creationId xmlns:a16="http://schemas.microsoft.com/office/drawing/2014/main" id="{E8172C62-80CA-46F7-9D35-93A8A0A8F693}"/>
            </a:ext>
          </a:extLst>
        </xdr:cNvPr>
        <xdr:cNvSpPr txBox="1"/>
      </xdr:nvSpPr>
      <xdr:spPr>
        <a:xfrm>
          <a:off x="8397058" y="3176545"/>
          <a:ext cx="2914290" cy="6152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800" b="0" i="0" u="sng" strike="noStrike">
              <a:solidFill>
                <a:schemeClr val="tx1"/>
              </a:solidFill>
              <a:effectLst/>
              <a:latin typeface="Courier New" panose="02070309020205020404" pitchFamily="49" charset="0"/>
              <a:ea typeface="+mn-ea"/>
              <a:cs typeface="Courier New" panose="02070309020205020404" pitchFamily="49" charset="0"/>
            </a:rPr>
            <a:t>Productive Hours    </a:t>
          </a:r>
          <a:br>
            <a:rPr lang="en-US" sz="1800" b="0">
              <a:latin typeface="Courier New" panose="02070309020205020404" pitchFamily="49" charset="0"/>
              <a:cs typeface="Courier New" panose="02070309020205020404" pitchFamily="49" charset="0"/>
            </a:rPr>
          </a:br>
          <a:r>
            <a:rPr lang="en-US" sz="1800" b="0" i="0" u="none" strike="noStrike">
              <a:solidFill>
                <a:schemeClr val="tx1"/>
              </a:solidFill>
              <a:effectLst/>
              <a:latin typeface="Courier New" panose="02070309020205020404" pitchFamily="49" charset="0"/>
              <a:ea typeface="+mn-ea"/>
              <a:cs typeface="Courier New" panose="02070309020205020404" pitchFamily="49" charset="0"/>
            </a:rPr>
            <a:t>Billable Hours</a:t>
          </a:r>
          <a:endParaRPr lang="en-US" sz="1800" b="0">
            <a:latin typeface="Courier New" panose="02070309020205020404" pitchFamily="49" charset="0"/>
            <a:cs typeface="Courier New" panose="02070309020205020404" pitchFamily="49" charset="0"/>
          </a:endParaRPr>
        </a:p>
      </xdr:txBody>
    </xdr:sp>
    <xdr:clientData/>
  </xdr:oneCellAnchor>
  <xdr:oneCellAnchor>
    <xdr:from>
      <xdr:col>6</xdr:col>
      <xdr:colOff>1549641</xdr:colOff>
      <xdr:row>14</xdr:row>
      <xdr:rowOff>344444</xdr:rowOff>
    </xdr:from>
    <xdr:ext cx="2914290" cy="615297"/>
    <xdr:sp macro="" textlink="">
      <xdr:nvSpPr>
        <xdr:cNvPr id="33" name="TextBox 32">
          <a:extLst>
            <a:ext uri="{FF2B5EF4-FFF2-40B4-BE49-F238E27FC236}">
              <a16:creationId xmlns:a16="http://schemas.microsoft.com/office/drawing/2014/main" id="{E8D23A8C-B216-4107-A254-599597DE59FB}"/>
            </a:ext>
          </a:extLst>
        </xdr:cNvPr>
        <xdr:cNvSpPr txBox="1"/>
      </xdr:nvSpPr>
      <xdr:spPr>
        <a:xfrm>
          <a:off x="8397058" y="4567194"/>
          <a:ext cx="2914290" cy="6152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800" b="0" i="0" u="sng" strike="noStrike">
              <a:solidFill>
                <a:schemeClr val="tx1"/>
              </a:solidFill>
              <a:effectLst/>
              <a:latin typeface="Courier New" panose="02070309020205020404" pitchFamily="49" charset="0"/>
              <a:ea typeface="+mn-ea"/>
              <a:cs typeface="Courier New" panose="02070309020205020404" pitchFamily="49" charset="0"/>
            </a:rPr>
            <a:t>Billable Hours    </a:t>
          </a:r>
          <a:br>
            <a:rPr lang="en-US" sz="1800" b="0">
              <a:latin typeface="Courier New" panose="02070309020205020404" pitchFamily="49" charset="0"/>
              <a:cs typeface="Courier New" panose="02070309020205020404" pitchFamily="49" charset="0"/>
            </a:rPr>
          </a:br>
          <a:r>
            <a:rPr lang="en-US" sz="1800" b="0" i="0" u="none" strike="noStrike">
              <a:solidFill>
                <a:schemeClr val="tx1"/>
              </a:solidFill>
              <a:effectLst/>
              <a:latin typeface="Courier New" panose="02070309020205020404" pitchFamily="49" charset="0"/>
              <a:ea typeface="+mn-ea"/>
              <a:cs typeface="Courier New" panose="02070309020205020404" pitchFamily="49" charset="0"/>
            </a:rPr>
            <a:t>Online Hours</a:t>
          </a:r>
          <a:endParaRPr lang="en-US" sz="1800" b="0">
            <a:latin typeface="Courier New" panose="02070309020205020404" pitchFamily="49" charset="0"/>
            <a:cs typeface="Courier New" panose="02070309020205020404" pitchFamily="49" charset="0"/>
          </a:endParaRPr>
        </a:p>
      </xdr:txBody>
    </xdr:sp>
    <xdr:clientData/>
  </xdr:oneCellAnchor>
  <xdr:oneCellAnchor>
    <xdr:from>
      <xdr:col>6</xdr:col>
      <xdr:colOff>1549641</xdr:colOff>
      <xdr:row>15</xdr:row>
      <xdr:rowOff>414619</xdr:rowOff>
    </xdr:from>
    <xdr:ext cx="2914290" cy="615297"/>
    <xdr:sp macro="" textlink="">
      <xdr:nvSpPr>
        <xdr:cNvPr id="34" name="TextBox 33">
          <a:extLst>
            <a:ext uri="{FF2B5EF4-FFF2-40B4-BE49-F238E27FC236}">
              <a16:creationId xmlns:a16="http://schemas.microsoft.com/office/drawing/2014/main" id="{7A8B64BE-DB3D-40E3-BBB3-4C103246FA19}"/>
            </a:ext>
          </a:extLst>
        </xdr:cNvPr>
        <xdr:cNvSpPr txBox="1"/>
      </xdr:nvSpPr>
      <xdr:spPr>
        <a:xfrm>
          <a:off x="8397058" y="6066119"/>
          <a:ext cx="2914290" cy="6152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800" b="0" i="0" u="sng" strike="noStrike">
              <a:solidFill>
                <a:schemeClr val="tx1"/>
              </a:solidFill>
              <a:effectLst/>
              <a:latin typeface="Courier New" panose="02070309020205020404" pitchFamily="49" charset="0"/>
              <a:ea typeface="+mn-ea"/>
              <a:cs typeface="Courier New" panose="02070309020205020404" pitchFamily="49" charset="0"/>
            </a:rPr>
            <a:t>Productive Hours    </a:t>
          </a:r>
          <a:br>
            <a:rPr lang="en-US" sz="1800" b="0">
              <a:latin typeface="Courier New" panose="02070309020205020404" pitchFamily="49" charset="0"/>
              <a:cs typeface="Courier New" panose="02070309020205020404" pitchFamily="49" charset="0"/>
            </a:rPr>
          </a:br>
          <a:r>
            <a:rPr lang="en-US" sz="1800" b="0" i="0" u="none" strike="noStrike">
              <a:solidFill>
                <a:schemeClr val="tx1"/>
              </a:solidFill>
              <a:effectLst/>
              <a:latin typeface="Courier New" panose="02070309020205020404" pitchFamily="49" charset="0"/>
              <a:ea typeface="+mn-ea"/>
              <a:cs typeface="Courier New" panose="02070309020205020404" pitchFamily="49" charset="0"/>
            </a:rPr>
            <a:t>Online Hours</a:t>
          </a:r>
          <a:endParaRPr lang="en-US" sz="1800" b="0">
            <a:latin typeface="Courier New" panose="02070309020205020404" pitchFamily="49" charset="0"/>
            <a:cs typeface="Courier New" panose="02070309020205020404" pitchFamily="49" charset="0"/>
          </a:endParaRPr>
        </a:p>
      </xdr:txBody>
    </xdr:sp>
    <xdr:clientData/>
  </xdr:oneCellAnchor>
  <xdr:oneCellAnchor>
    <xdr:from>
      <xdr:col>6</xdr:col>
      <xdr:colOff>8832</xdr:colOff>
      <xdr:row>16</xdr:row>
      <xdr:rowOff>481853</xdr:rowOff>
    </xdr:from>
    <xdr:ext cx="5995908" cy="528222"/>
    <xdr:sp macro="" textlink="">
      <xdr:nvSpPr>
        <xdr:cNvPr id="36" name="TextBox 35">
          <a:extLst>
            <a:ext uri="{FF2B5EF4-FFF2-40B4-BE49-F238E27FC236}">
              <a16:creationId xmlns:a16="http://schemas.microsoft.com/office/drawing/2014/main" id="{1C54BFAE-9278-472E-BDF9-437C8C61EA1A}"/>
            </a:ext>
          </a:extLst>
        </xdr:cNvPr>
        <xdr:cNvSpPr txBox="1"/>
      </xdr:nvSpPr>
      <xdr:spPr>
        <a:xfrm>
          <a:off x="6856249" y="7562103"/>
          <a:ext cx="5995908" cy="528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500" b="0" i="0" u="sng" strike="noStrike">
              <a:solidFill>
                <a:schemeClr val="tx1"/>
              </a:solidFill>
              <a:effectLst/>
              <a:latin typeface="Courier New" panose="02070309020205020404" pitchFamily="49" charset="0"/>
              <a:ea typeface="+mn-ea"/>
              <a:cs typeface="Courier New" panose="02070309020205020404" pitchFamily="49" charset="0"/>
            </a:rPr>
            <a:t>(Ticket Productivity + Inbound</a:t>
          </a:r>
          <a:r>
            <a:rPr lang="en-US" sz="1500" b="0" i="0" u="sng" strike="noStrike" baseline="0">
              <a:solidFill>
                <a:schemeClr val="tx1"/>
              </a:solidFill>
              <a:effectLst/>
              <a:latin typeface="Courier New" panose="02070309020205020404" pitchFamily="49" charset="0"/>
              <a:ea typeface="+mn-ea"/>
              <a:cs typeface="Courier New" panose="02070309020205020404" pitchFamily="49" charset="0"/>
            </a:rPr>
            <a:t> Productivity)</a:t>
          </a:r>
          <a:br>
            <a:rPr lang="en-US" sz="1500" b="0">
              <a:latin typeface="Courier New" panose="02070309020205020404" pitchFamily="49" charset="0"/>
              <a:cs typeface="Courier New" panose="02070309020205020404" pitchFamily="49" charset="0"/>
            </a:rPr>
          </a:br>
          <a:r>
            <a:rPr lang="en-US" sz="1500" b="0" i="0" u="none" strike="noStrike">
              <a:solidFill>
                <a:schemeClr val="tx1"/>
              </a:solidFill>
              <a:effectLst/>
              <a:latin typeface="Courier New" panose="02070309020205020404" pitchFamily="49" charset="0"/>
              <a:ea typeface="+mn-ea"/>
              <a:cs typeface="Courier New" panose="02070309020205020404" pitchFamily="49" charset="0"/>
            </a:rPr>
            <a:t>Online Hours</a:t>
          </a:r>
          <a:endParaRPr lang="en-US" sz="1500" b="0">
            <a:latin typeface="Courier New" panose="02070309020205020404" pitchFamily="49" charset="0"/>
            <a:cs typeface="Courier New" panose="02070309020205020404" pitchFamily="49" charset="0"/>
          </a:endParaRPr>
        </a:p>
      </xdr:txBody>
    </xdr:sp>
    <xdr:clientData/>
  </xdr:oneCellAnchor>
  <xdr:oneCellAnchor>
    <xdr:from>
      <xdr:col>5</xdr:col>
      <xdr:colOff>2570629</xdr:colOff>
      <xdr:row>17</xdr:row>
      <xdr:rowOff>533400</xdr:rowOff>
    </xdr:from>
    <xdr:ext cx="6481482" cy="441018"/>
    <xdr:sp macro="" textlink="">
      <xdr:nvSpPr>
        <xdr:cNvPr id="37" name="TextBox 36">
          <a:extLst>
            <a:ext uri="{FF2B5EF4-FFF2-40B4-BE49-F238E27FC236}">
              <a16:creationId xmlns:a16="http://schemas.microsoft.com/office/drawing/2014/main" id="{F0B9E763-AAC1-4153-8B86-66E2E6AC8310}"/>
            </a:ext>
          </a:extLst>
        </xdr:cNvPr>
        <xdr:cNvSpPr txBox="1"/>
      </xdr:nvSpPr>
      <xdr:spPr>
        <a:xfrm>
          <a:off x="6613462" y="9042400"/>
          <a:ext cx="6481482" cy="4410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200" b="0" i="0" u="sng" strike="noStrike">
              <a:solidFill>
                <a:schemeClr val="tx1"/>
              </a:solidFill>
              <a:effectLst/>
              <a:latin typeface="Courier New" panose="02070309020205020404" pitchFamily="49" charset="0"/>
              <a:ea typeface="+mn-ea"/>
              <a:cs typeface="Courier New" panose="02070309020205020404" pitchFamily="49" charset="0"/>
            </a:rPr>
            <a:t>(Tickets handled within SLA + Inbounds</a:t>
          </a:r>
          <a:r>
            <a:rPr lang="en-US" sz="1200" b="0" i="0" u="sng" strike="noStrike" baseline="0">
              <a:solidFill>
                <a:schemeClr val="tx1"/>
              </a:solidFill>
              <a:effectLst/>
              <a:latin typeface="Courier New" panose="02070309020205020404" pitchFamily="49" charset="0"/>
              <a:ea typeface="+mn-ea"/>
              <a:cs typeface="Courier New" panose="02070309020205020404" pitchFamily="49" charset="0"/>
            </a:rPr>
            <a:t> handled within SLA)</a:t>
          </a:r>
          <a:br>
            <a:rPr lang="en-US" sz="1200" b="0">
              <a:latin typeface="Courier New" panose="02070309020205020404" pitchFamily="49" charset="0"/>
              <a:cs typeface="Courier New" panose="02070309020205020404" pitchFamily="49" charset="0"/>
            </a:rPr>
          </a:br>
          <a:r>
            <a:rPr lang="en-US" sz="1200" b="0" i="0" u="none" strike="noStrike">
              <a:solidFill>
                <a:schemeClr val="tx1"/>
              </a:solidFill>
              <a:effectLst/>
              <a:latin typeface="Courier New" panose="02070309020205020404" pitchFamily="49" charset="0"/>
              <a:ea typeface="+mn-ea"/>
              <a:cs typeface="Courier New" panose="02070309020205020404" pitchFamily="49" charset="0"/>
            </a:rPr>
            <a:t>(Tickets</a:t>
          </a:r>
          <a:r>
            <a:rPr lang="en-US" sz="1200" b="0" i="0" u="none" strike="noStrike" baseline="0">
              <a:solidFill>
                <a:schemeClr val="tx1"/>
              </a:solidFill>
              <a:effectLst/>
              <a:latin typeface="Courier New" panose="02070309020205020404" pitchFamily="49" charset="0"/>
              <a:ea typeface="+mn-ea"/>
              <a:cs typeface="Courier New" panose="02070309020205020404" pitchFamily="49" charset="0"/>
            </a:rPr>
            <a:t> Handled + Inbounds Handled)</a:t>
          </a:r>
          <a:endParaRPr lang="en-US" sz="1200" b="0">
            <a:latin typeface="Courier New" panose="02070309020205020404" pitchFamily="49" charset="0"/>
            <a:cs typeface="Courier New" panose="02070309020205020404" pitchFamily="49" charset="0"/>
          </a:endParaRPr>
        </a:p>
      </xdr:txBody>
    </xdr:sp>
    <xdr:clientData/>
  </xdr:oneCellAnchor>
  <xdr:oneCellAnchor>
    <xdr:from>
      <xdr:col>5</xdr:col>
      <xdr:colOff>2377888</xdr:colOff>
      <xdr:row>18</xdr:row>
      <xdr:rowOff>517712</xdr:rowOff>
    </xdr:from>
    <xdr:ext cx="6866964" cy="441018"/>
    <xdr:sp macro="" textlink="">
      <xdr:nvSpPr>
        <xdr:cNvPr id="38" name="TextBox 37">
          <a:extLst>
            <a:ext uri="{FF2B5EF4-FFF2-40B4-BE49-F238E27FC236}">
              <a16:creationId xmlns:a16="http://schemas.microsoft.com/office/drawing/2014/main" id="{24997372-5DA6-4290-AC56-98FCC5BB21F8}"/>
            </a:ext>
          </a:extLst>
        </xdr:cNvPr>
        <xdr:cNvSpPr txBox="1"/>
      </xdr:nvSpPr>
      <xdr:spPr>
        <a:xfrm>
          <a:off x="6420721" y="10455462"/>
          <a:ext cx="6866964" cy="4410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200" b="0" i="0" u="sng" strike="noStrike">
              <a:solidFill>
                <a:schemeClr val="tx1"/>
              </a:solidFill>
              <a:effectLst/>
              <a:latin typeface="Courier New" panose="02070309020205020404" pitchFamily="49" charset="0"/>
              <a:ea typeface="+mn-ea"/>
              <a:cs typeface="Courier New" panose="02070309020205020404" pitchFamily="49" charset="0"/>
            </a:rPr>
            <a:t>(Tickets handled within Target + Inbound</a:t>
          </a:r>
          <a:r>
            <a:rPr lang="en-US" sz="1200" b="0" i="0" u="sng" strike="noStrike" baseline="0">
              <a:solidFill>
                <a:schemeClr val="tx1"/>
              </a:solidFill>
              <a:effectLst/>
              <a:latin typeface="Courier New" panose="02070309020205020404" pitchFamily="49" charset="0"/>
              <a:ea typeface="+mn-ea"/>
              <a:cs typeface="Courier New" panose="02070309020205020404" pitchFamily="49" charset="0"/>
            </a:rPr>
            <a:t> handled within Target)</a:t>
          </a:r>
          <a:br>
            <a:rPr lang="en-US" sz="1200" b="0">
              <a:latin typeface="Courier New" panose="02070309020205020404" pitchFamily="49" charset="0"/>
              <a:cs typeface="Courier New" panose="02070309020205020404" pitchFamily="49" charset="0"/>
            </a:rPr>
          </a:br>
          <a:r>
            <a:rPr lang="en-US" sz="1200" b="0">
              <a:latin typeface="Courier New" panose="02070309020205020404" pitchFamily="49" charset="0"/>
              <a:cs typeface="Courier New" panose="02070309020205020404" pitchFamily="49" charset="0"/>
            </a:rPr>
            <a:t>(</a:t>
          </a:r>
          <a:r>
            <a:rPr lang="en-US" sz="1200" b="0" i="0" u="none" strike="noStrike">
              <a:solidFill>
                <a:schemeClr val="tx1"/>
              </a:solidFill>
              <a:effectLst/>
              <a:latin typeface="Courier New" panose="02070309020205020404" pitchFamily="49" charset="0"/>
              <a:ea typeface="+mn-ea"/>
              <a:cs typeface="Courier New" panose="02070309020205020404" pitchFamily="49" charset="0"/>
            </a:rPr>
            <a:t>Ticket Hours + Inbound Hours)</a:t>
          </a:r>
          <a:endParaRPr lang="en-US" sz="1200" b="0">
            <a:latin typeface="Courier New" panose="02070309020205020404" pitchFamily="49" charset="0"/>
            <a:cs typeface="Courier New" panose="02070309020205020404" pitchFamily="49"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95250</xdr:colOff>
      <xdr:row>54</xdr:row>
      <xdr:rowOff>152400</xdr:rowOff>
    </xdr:from>
    <xdr:to>
      <xdr:col>9</xdr:col>
      <xdr:colOff>945727</xdr:colOff>
      <xdr:row>77</xdr:row>
      <xdr:rowOff>38100</xdr:rowOff>
    </xdr:to>
    <xdr:graphicFrame macro="">
      <xdr:nvGraphicFramePr>
        <xdr:cNvPr id="2" name="Chart 1">
          <a:extLst>
            <a:ext uri="{FF2B5EF4-FFF2-40B4-BE49-F238E27FC236}">
              <a16:creationId xmlns:a16="http://schemas.microsoft.com/office/drawing/2014/main" id="{B59C0CAD-FD3B-4972-8462-D6800BA30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23167</xdr:colOff>
      <xdr:row>5</xdr:row>
      <xdr:rowOff>130969</xdr:rowOff>
    </xdr:from>
    <xdr:to>
      <xdr:col>10</xdr:col>
      <xdr:colOff>34405</xdr:colOff>
      <xdr:row>5</xdr:row>
      <xdr:rowOff>529725</xdr:rowOff>
    </xdr:to>
    <xdr:pic>
      <xdr:nvPicPr>
        <xdr:cNvPr id="3" name="Picture 2">
          <a:extLst>
            <a:ext uri="{FF2B5EF4-FFF2-40B4-BE49-F238E27FC236}">
              <a16:creationId xmlns:a16="http://schemas.microsoft.com/office/drawing/2014/main" id="{92B1633E-3170-4692-A10F-0C7BF7A7CB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62230" y="1464469"/>
          <a:ext cx="963738" cy="398756"/>
        </a:xfrm>
        <a:prstGeom prst="rect">
          <a:avLst/>
        </a:prstGeom>
      </xdr:spPr>
    </xdr:pic>
    <xdr:clientData/>
  </xdr:twoCellAnchor>
  <xdr:twoCellAnchor>
    <xdr:from>
      <xdr:col>1</xdr:col>
      <xdr:colOff>325278</xdr:colOff>
      <xdr:row>2</xdr:row>
      <xdr:rowOff>25772</xdr:rowOff>
    </xdr:from>
    <xdr:to>
      <xdr:col>6</xdr:col>
      <xdr:colOff>669240</xdr:colOff>
      <xdr:row>5</xdr:row>
      <xdr:rowOff>350518</xdr:rowOff>
    </xdr:to>
    <xdr:grpSp>
      <xdr:nvGrpSpPr>
        <xdr:cNvPr id="21" name="Group 20">
          <a:extLst>
            <a:ext uri="{FF2B5EF4-FFF2-40B4-BE49-F238E27FC236}">
              <a16:creationId xmlns:a16="http://schemas.microsoft.com/office/drawing/2014/main" id="{0A8C570F-226C-33A7-A486-AC594B74433D}"/>
            </a:ext>
          </a:extLst>
        </xdr:cNvPr>
        <xdr:cNvGrpSpPr/>
      </xdr:nvGrpSpPr>
      <xdr:grpSpPr>
        <a:xfrm>
          <a:off x="444341" y="406772"/>
          <a:ext cx="5106462" cy="1277246"/>
          <a:chOff x="10585" y="211667"/>
          <a:chExt cx="4930071" cy="984321"/>
        </a:xfrm>
      </xdr:grpSpPr>
      <xdr:sp macro="" textlink="">
        <xdr:nvSpPr>
          <xdr:cNvPr id="4" name="TextBox 3">
            <a:extLst>
              <a:ext uri="{FF2B5EF4-FFF2-40B4-BE49-F238E27FC236}">
                <a16:creationId xmlns:a16="http://schemas.microsoft.com/office/drawing/2014/main" id="{74EE49BB-25E8-4F1F-940D-B5C977DB6027}"/>
              </a:ext>
            </a:extLst>
          </xdr:cNvPr>
          <xdr:cNvSpPr txBox="1"/>
        </xdr:nvSpPr>
        <xdr:spPr>
          <a:xfrm>
            <a:off x="10585" y="211667"/>
            <a:ext cx="4801222" cy="719666"/>
          </a:xfrm>
          <a:prstGeom prst="rect">
            <a:avLst/>
          </a:prstGeom>
          <a:noFill/>
          <a:ln w="9525" cmpd="sng">
            <a:noFill/>
          </a:ln>
          <a:effectLst>
            <a:reflection blurRad="6350" stA="52000" endA="300" endPos="350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threePt" dir="t"/>
            </a:scene3d>
            <a:sp3d extrusionH="57150">
              <a:bevelT w="38100" h="38100" prst="angle"/>
            </a:sp3d>
          </a:bodyPr>
          <a:lstStyle/>
          <a:p>
            <a:pPr algn="ctr"/>
            <a:r>
              <a:rPr lang="en-US" sz="3600" b="1" cap="none" spc="0">
                <a:ln w="10160">
                  <a:solidFill>
                    <a:schemeClr val="accent6">
                      <a:lumMod val="75000"/>
                    </a:schemeClr>
                  </a:solidFill>
                  <a:prstDash val="solid"/>
                </a:ln>
                <a:solidFill>
                  <a:schemeClr val="accent6">
                    <a:lumMod val="50000"/>
                  </a:schemeClr>
                </a:solidFill>
                <a:effectLst>
                  <a:outerShdw blurRad="38100" dist="22860" dir="5400000" algn="tl" rotWithShape="0">
                    <a:srgbClr val="000000">
                      <a:alpha val="30000"/>
                    </a:srgbClr>
                  </a:outerShdw>
                </a:effectLst>
                <a:latin typeface="Rockwell Nova Light" panose="02060303020205020403" pitchFamily="18" charset="0"/>
              </a:rPr>
              <a:t>Operations Efficiency</a:t>
            </a:r>
            <a:r>
              <a:rPr lang="en-US" sz="3600" b="1" cap="none" spc="0" baseline="0">
                <a:ln w="10160">
                  <a:solidFill>
                    <a:schemeClr val="accent6">
                      <a:lumMod val="75000"/>
                    </a:schemeClr>
                  </a:solidFill>
                  <a:prstDash val="solid"/>
                </a:ln>
                <a:solidFill>
                  <a:schemeClr val="accent6">
                    <a:lumMod val="50000"/>
                  </a:schemeClr>
                </a:solidFill>
                <a:effectLst>
                  <a:outerShdw blurRad="38100" dist="22860" dir="5400000" algn="tl" rotWithShape="0">
                    <a:srgbClr val="000000">
                      <a:alpha val="30000"/>
                    </a:srgbClr>
                  </a:outerShdw>
                </a:effectLst>
                <a:latin typeface="Rockwell Nova Light" panose="02060303020205020403" pitchFamily="18" charset="0"/>
              </a:rPr>
              <a:t> </a:t>
            </a:r>
            <a:endParaRPr lang="en-US" sz="3600" b="1" cap="none" spc="0">
              <a:ln w="10160">
                <a:solidFill>
                  <a:schemeClr val="accent6">
                    <a:lumMod val="75000"/>
                  </a:schemeClr>
                </a:solidFill>
                <a:prstDash val="solid"/>
              </a:ln>
              <a:solidFill>
                <a:schemeClr val="accent6">
                  <a:lumMod val="50000"/>
                </a:schemeClr>
              </a:solidFill>
              <a:effectLst>
                <a:outerShdw blurRad="38100" dist="22860" dir="5400000" algn="tl" rotWithShape="0">
                  <a:srgbClr val="000000">
                    <a:alpha val="30000"/>
                  </a:srgbClr>
                </a:outerShdw>
              </a:effectLst>
              <a:latin typeface="Rockwell Nova Light" panose="02060303020205020403" pitchFamily="18" charset="0"/>
            </a:endParaRPr>
          </a:p>
        </xdr:txBody>
      </xdr:sp>
      <xdr:sp macro="" textlink="">
        <xdr:nvSpPr>
          <xdr:cNvPr id="5" name="TextBox 4">
            <a:extLst>
              <a:ext uri="{FF2B5EF4-FFF2-40B4-BE49-F238E27FC236}">
                <a16:creationId xmlns:a16="http://schemas.microsoft.com/office/drawing/2014/main" id="{D785DE00-3DD9-4A47-B4D6-EED9C8AD2480}"/>
              </a:ext>
            </a:extLst>
          </xdr:cNvPr>
          <xdr:cNvSpPr txBox="1"/>
        </xdr:nvSpPr>
        <xdr:spPr>
          <a:xfrm>
            <a:off x="1289406" y="709154"/>
            <a:ext cx="3651250" cy="486834"/>
          </a:xfrm>
          <a:prstGeom prst="rect">
            <a:avLst/>
          </a:prstGeom>
          <a:noFill/>
          <a:ln w="9525" cmpd="sng">
            <a:noFill/>
          </a:ln>
          <a:effectLst>
            <a:reflection blurRad="6350" stA="52000" endA="300" endPos="350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threePt" dir="t"/>
            </a:scene3d>
            <a:sp3d extrusionH="57150">
              <a:bevelT w="38100" h="38100" prst="angle"/>
            </a:sp3d>
          </a:bodyPr>
          <a:lstStyle/>
          <a:p>
            <a:pPr algn="ctr"/>
            <a:r>
              <a:rPr lang="en-US" sz="2400" b="1" cap="none" spc="0">
                <a:ln w="10160">
                  <a:solidFill>
                    <a:schemeClr val="accent6">
                      <a:lumMod val="75000"/>
                    </a:schemeClr>
                  </a:solidFill>
                  <a:prstDash val="solid"/>
                </a:ln>
                <a:solidFill>
                  <a:schemeClr val="accent6">
                    <a:lumMod val="50000"/>
                  </a:schemeClr>
                </a:solidFill>
                <a:effectLst>
                  <a:outerShdw blurRad="38100" dist="22860" dir="5400000" algn="tl" rotWithShape="0">
                    <a:srgbClr val="000000">
                      <a:alpha val="30000"/>
                    </a:srgbClr>
                  </a:outerShdw>
                </a:effectLst>
                <a:latin typeface="Rockwell Nova Light" panose="02060303020205020403" pitchFamily="18" charset="0"/>
              </a:rPr>
              <a:t>Overall Statistics</a:t>
            </a:r>
          </a:p>
        </xdr:txBody>
      </xdr:sp>
    </xdr:grpSp>
    <xdr:clientData/>
  </xdr:twoCellAnchor>
  <xdr:twoCellAnchor>
    <xdr:from>
      <xdr:col>12</xdr:col>
      <xdr:colOff>21166</xdr:colOff>
      <xdr:row>9</xdr:row>
      <xdr:rowOff>47624</xdr:rowOff>
    </xdr:from>
    <xdr:to>
      <xdr:col>20</xdr:col>
      <xdr:colOff>1028700</xdr:colOff>
      <xdr:row>37</xdr:row>
      <xdr:rowOff>66675</xdr:rowOff>
    </xdr:to>
    <xdr:graphicFrame macro="">
      <xdr:nvGraphicFramePr>
        <xdr:cNvPr id="6" name="Chart 5">
          <a:extLst>
            <a:ext uri="{FF2B5EF4-FFF2-40B4-BE49-F238E27FC236}">
              <a16:creationId xmlns:a16="http://schemas.microsoft.com/office/drawing/2014/main" id="{F1BACA72-595A-41A5-3CF0-40E66C75FA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30480</xdr:colOff>
      <xdr:row>38</xdr:row>
      <xdr:rowOff>85725</xdr:rowOff>
    </xdr:from>
    <xdr:to>
      <xdr:col>20</xdr:col>
      <xdr:colOff>1028700</xdr:colOff>
      <xdr:row>54</xdr:row>
      <xdr:rowOff>93345</xdr:rowOff>
    </xdr:to>
    <xdr:graphicFrame macro="">
      <xdr:nvGraphicFramePr>
        <xdr:cNvPr id="8" name="Chart 7">
          <a:extLst>
            <a:ext uri="{FF2B5EF4-FFF2-40B4-BE49-F238E27FC236}">
              <a16:creationId xmlns:a16="http://schemas.microsoft.com/office/drawing/2014/main" id="{238B3C93-186F-E68A-BC75-3A90BFB062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xdr:colOff>
      <xdr:row>54</xdr:row>
      <xdr:rowOff>152399</xdr:rowOff>
    </xdr:from>
    <xdr:to>
      <xdr:col>20</xdr:col>
      <xdr:colOff>1102179</xdr:colOff>
      <xdr:row>77</xdr:row>
      <xdr:rowOff>28575</xdr:rowOff>
    </xdr:to>
    <xdr:graphicFrame macro="">
      <xdr:nvGraphicFramePr>
        <xdr:cNvPr id="10" name="Chart 9">
          <a:extLst>
            <a:ext uri="{FF2B5EF4-FFF2-40B4-BE49-F238E27FC236}">
              <a16:creationId xmlns:a16="http://schemas.microsoft.com/office/drawing/2014/main" id="{1C94D3E7-3DB6-6C1A-861D-5C4141EA5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127000</xdr:colOff>
      <xdr:row>9</xdr:row>
      <xdr:rowOff>42333</xdr:rowOff>
    </xdr:from>
    <xdr:to>
      <xdr:col>30</xdr:col>
      <xdr:colOff>1016000</xdr:colOff>
      <xdr:row>37</xdr:row>
      <xdr:rowOff>31750</xdr:rowOff>
    </xdr:to>
    <xdr:graphicFrame macro="">
      <xdr:nvGraphicFramePr>
        <xdr:cNvPr id="9" name="Chart 8">
          <a:extLst>
            <a:ext uri="{FF2B5EF4-FFF2-40B4-BE49-F238E27FC236}">
              <a16:creationId xmlns:a16="http://schemas.microsoft.com/office/drawing/2014/main" id="{5B3AD076-FE3F-1C60-D7D3-7C247B120E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31750</xdr:colOff>
      <xdr:row>38</xdr:row>
      <xdr:rowOff>31750</xdr:rowOff>
    </xdr:from>
    <xdr:to>
      <xdr:col>30</xdr:col>
      <xdr:colOff>1026584</xdr:colOff>
      <xdr:row>54</xdr:row>
      <xdr:rowOff>10583</xdr:rowOff>
    </xdr:to>
    <xdr:graphicFrame macro="">
      <xdr:nvGraphicFramePr>
        <xdr:cNvPr id="12" name="Chart 11">
          <a:extLst>
            <a:ext uri="{FF2B5EF4-FFF2-40B4-BE49-F238E27FC236}">
              <a16:creationId xmlns:a16="http://schemas.microsoft.com/office/drawing/2014/main" id="{E1727426-A72F-C1E3-D726-6F03D77C6E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176893</xdr:colOff>
      <xdr:row>54</xdr:row>
      <xdr:rowOff>125940</xdr:rowOff>
    </xdr:from>
    <xdr:to>
      <xdr:col>30</xdr:col>
      <xdr:colOff>1074965</xdr:colOff>
      <xdr:row>77</xdr:row>
      <xdr:rowOff>31750</xdr:rowOff>
    </xdr:to>
    <xdr:graphicFrame macro="">
      <xdr:nvGraphicFramePr>
        <xdr:cNvPr id="13" name="Chart 12">
          <a:extLst>
            <a:ext uri="{FF2B5EF4-FFF2-40B4-BE49-F238E27FC236}">
              <a16:creationId xmlns:a16="http://schemas.microsoft.com/office/drawing/2014/main" id="{3AA69F0F-CFE3-C1DB-7302-6585F502C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47625</xdr:colOff>
      <xdr:row>1</xdr:row>
      <xdr:rowOff>85725</xdr:rowOff>
    </xdr:from>
    <xdr:to>
      <xdr:col>26</xdr:col>
      <xdr:colOff>883914</xdr:colOff>
      <xdr:row>5</xdr:row>
      <xdr:rowOff>529166</xdr:rowOff>
    </xdr:to>
    <xdr:grpSp>
      <xdr:nvGrpSpPr>
        <xdr:cNvPr id="7" name="Group 6">
          <a:extLst>
            <a:ext uri="{FF2B5EF4-FFF2-40B4-BE49-F238E27FC236}">
              <a16:creationId xmlns:a16="http://schemas.microsoft.com/office/drawing/2014/main" id="{358093A7-2B70-FD33-827C-12B7DE830F0A}"/>
            </a:ext>
          </a:extLst>
        </xdr:cNvPr>
        <xdr:cNvGrpSpPr/>
      </xdr:nvGrpSpPr>
      <xdr:grpSpPr>
        <a:xfrm>
          <a:off x="18288000" y="276225"/>
          <a:ext cx="6837039" cy="1586441"/>
          <a:chOff x="18734924" y="276225"/>
          <a:chExt cx="5370972" cy="1586441"/>
        </a:xfrm>
      </xdr:grpSpPr>
      <mc:AlternateContent xmlns:mc="http://schemas.openxmlformats.org/markup-compatibility/2006" xmlns:a14="http://schemas.microsoft.com/office/drawing/2010/main">
        <mc:Choice Requires="a14">
          <xdr:graphicFrame macro="">
            <xdr:nvGraphicFramePr>
              <xdr:cNvPr id="15" name="Team Manager 1">
                <a:extLst>
                  <a:ext uri="{FF2B5EF4-FFF2-40B4-BE49-F238E27FC236}">
                    <a16:creationId xmlns:a16="http://schemas.microsoft.com/office/drawing/2014/main" id="{5C9D7702-D45C-6E79-65BB-50D27755E221}"/>
                  </a:ext>
                </a:extLst>
              </xdr:cNvPr>
              <xdr:cNvGraphicFramePr/>
            </xdr:nvGraphicFramePr>
            <xdr:xfrm>
              <a:off x="18734924" y="276225"/>
              <a:ext cx="5368589" cy="655109"/>
            </xdr:xfrm>
            <a:graphic>
              <a:graphicData uri="http://schemas.microsoft.com/office/drawing/2010/slicer">
                <sle:slicer xmlns:sle="http://schemas.microsoft.com/office/drawing/2010/slicer" name="Team Manager 1"/>
              </a:graphicData>
            </a:graphic>
          </xdr:graphicFrame>
        </mc:Choice>
        <mc:Fallback xmlns="">
          <xdr:sp macro="" textlink="">
            <xdr:nvSpPr>
              <xdr:cNvPr id="0" name=""/>
              <xdr:cNvSpPr>
                <a:spLocks noTextEdit="1"/>
              </xdr:cNvSpPr>
            </xdr:nvSpPr>
            <xdr:spPr>
              <a:xfrm>
                <a:off x="18288000" y="276225"/>
                <a:ext cx="6834006" cy="6551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 name="Username 1">
                <a:extLst>
                  <a:ext uri="{FF2B5EF4-FFF2-40B4-BE49-F238E27FC236}">
                    <a16:creationId xmlns:a16="http://schemas.microsoft.com/office/drawing/2014/main" id="{76B4C2C2-9138-BB89-AA05-699E7CA67F82}"/>
                  </a:ext>
                </a:extLst>
              </xdr:cNvPr>
              <xdr:cNvGraphicFramePr/>
            </xdr:nvGraphicFramePr>
            <xdr:xfrm>
              <a:off x="18734924" y="955673"/>
              <a:ext cx="5370972" cy="906993"/>
            </xdr:xfrm>
            <a:graphic>
              <a:graphicData uri="http://schemas.microsoft.com/office/drawing/2010/slicer">
                <sle:slicer xmlns:sle="http://schemas.microsoft.com/office/drawing/2010/slicer" name="Username 1"/>
              </a:graphicData>
            </a:graphic>
          </xdr:graphicFrame>
        </mc:Choice>
        <mc:Fallback xmlns="">
          <xdr:sp macro="" textlink="">
            <xdr:nvSpPr>
              <xdr:cNvPr id="0" name=""/>
              <xdr:cNvSpPr>
                <a:spLocks noTextEdit="1"/>
              </xdr:cNvSpPr>
            </xdr:nvSpPr>
            <xdr:spPr>
              <a:xfrm>
                <a:off x="18288000" y="955673"/>
                <a:ext cx="6837039" cy="906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26</xdr:col>
      <xdr:colOff>921237</xdr:colOff>
      <xdr:row>1</xdr:row>
      <xdr:rowOff>86588</xdr:rowOff>
    </xdr:from>
    <xdr:to>
      <xdr:col>30</xdr:col>
      <xdr:colOff>1099343</xdr:colOff>
      <xdr:row>5</xdr:row>
      <xdr:rowOff>531804</xdr:rowOff>
    </xdr:to>
    <xdr:grpSp>
      <xdr:nvGrpSpPr>
        <xdr:cNvPr id="22" name="Group 21">
          <a:extLst>
            <a:ext uri="{FF2B5EF4-FFF2-40B4-BE49-F238E27FC236}">
              <a16:creationId xmlns:a16="http://schemas.microsoft.com/office/drawing/2014/main" id="{22D40655-18D3-3639-FEEE-77BEBF51285F}"/>
            </a:ext>
          </a:extLst>
        </xdr:cNvPr>
        <xdr:cNvGrpSpPr/>
      </xdr:nvGrpSpPr>
      <xdr:grpSpPr>
        <a:xfrm>
          <a:off x="25162362" y="277088"/>
          <a:ext cx="4750106" cy="1588216"/>
          <a:chOff x="13712998" y="15718256"/>
          <a:chExt cx="5013402" cy="1600677"/>
        </a:xfrm>
      </xdr:grpSpPr>
      <mc:AlternateContent xmlns:mc="http://schemas.openxmlformats.org/markup-compatibility/2006" xmlns:a14="http://schemas.microsoft.com/office/drawing/2010/main">
        <mc:Choice Requires="a14">
          <xdr:graphicFrame macro="">
            <xdr:nvGraphicFramePr>
              <xdr:cNvPr id="17" name="Site 2">
                <a:extLst>
                  <a:ext uri="{FF2B5EF4-FFF2-40B4-BE49-F238E27FC236}">
                    <a16:creationId xmlns:a16="http://schemas.microsoft.com/office/drawing/2014/main" id="{A92BB158-3DBA-0B77-70D3-872628A5FB43}"/>
                  </a:ext>
                </a:extLst>
              </xdr:cNvPr>
              <xdr:cNvGraphicFramePr/>
            </xdr:nvGraphicFramePr>
            <xdr:xfrm>
              <a:off x="16377901" y="16404691"/>
              <a:ext cx="2348499" cy="912358"/>
            </xdr:xfrm>
            <a:graphic>
              <a:graphicData uri="http://schemas.microsoft.com/office/drawing/2010/slicer">
                <sle:slicer xmlns:sle="http://schemas.microsoft.com/office/drawing/2010/slicer" name="Site 2"/>
              </a:graphicData>
            </a:graphic>
          </xdr:graphicFrame>
        </mc:Choice>
        <mc:Fallback xmlns="">
          <xdr:sp macro="" textlink="">
            <xdr:nvSpPr>
              <xdr:cNvPr id="0" name=""/>
              <xdr:cNvSpPr>
                <a:spLocks noTextEdit="1"/>
              </xdr:cNvSpPr>
            </xdr:nvSpPr>
            <xdr:spPr>
              <a:xfrm>
                <a:off x="27677783" y="958179"/>
                <a:ext cx="2225160" cy="9052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8" name="Region 2">
                <a:extLst>
                  <a:ext uri="{FF2B5EF4-FFF2-40B4-BE49-F238E27FC236}">
                    <a16:creationId xmlns:a16="http://schemas.microsoft.com/office/drawing/2014/main" id="{2D8E99FC-42AB-67D5-D12B-86C14D3D03B6}"/>
                  </a:ext>
                </a:extLst>
              </xdr:cNvPr>
              <xdr:cNvGraphicFramePr/>
            </xdr:nvGraphicFramePr>
            <xdr:xfrm>
              <a:off x="13720861" y="15718256"/>
              <a:ext cx="4998351" cy="663533"/>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25160287" y="277088"/>
                <a:ext cx="4735845" cy="6583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9" name="Market 1">
                <a:extLst>
                  <a:ext uri="{FF2B5EF4-FFF2-40B4-BE49-F238E27FC236}">
                    <a16:creationId xmlns:a16="http://schemas.microsoft.com/office/drawing/2014/main" id="{F5DD78FC-0619-375B-D2A7-D5C1C3C27A22}"/>
                  </a:ext>
                </a:extLst>
              </xdr:cNvPr>
              <xdr:cNvGraphicFramePr/>
            </xdr:nvGraphicFramePr>
            <xdr:xfrm>
              <a:off x="13712998" y="16402174"/>
              <a:ext cx="2645834" cy="916759"/>
            </xdr:xfrm>
            <a:graphic>
              <a:graphicData uri="http://schemas.microsoft.com/office/drawing/2010/slicer">
                <sle:slicer xmlns:sle="http://schemas.microsoft.com/office/drawing/2010/slicer" name="Market 1"/>
              </a:graphicData>
            </a:graphic>
          </xdr:graphicFrame>
        </mc:Choice>
        <mc:Fallback xmlns="">
          <xdr:sp macro="" textlink="">
            <xdr:nvSpPr>
              <xdr:cNvPr id="0" name=""/>
              <xdr:cNvSpPr>
                <a:spLocks noTextEdit="1"/>
              </xdr:cNvSpPr>
            </xdr:nvSpPr>
            <xdr:spPr>
              <a:xfrm>
                <a:off x="25152837" y="955682"/>
                <a:ext cx="2506879" cy="909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11</xdr:col>
      <xdr:colOff>35719</xdr:colOff>
      <xdr:row>1</xdr:row>
      <xdr:rowOff>85991</xdr:rowOff>
    </xdr:from>
    <xdr:to>
      <xdr:col>19</xdr:col>
      <xdr:colOff>1131094</xdr:colOff>
      <xdr:row>5</xdr:row>
      <xdr:rowOff>529113</xdr:rowOff>
    </xdr:to>
    <mc:AlternateContent xmlns:mc="http://schemas.openxmlformats.org/markup-compatibility/2006" xmlns:tsle="http://schemas.microsoft.com/office/drawing/2012/timeslicer">
      <mc:Choice Requires="tsle">
        <xdr:graphicFrame macro="">
          <xdr:nvGraphicFramePr>
            <xdr:cNvPr id="20" name="Date">
              <a:extLst>
                <a:ext uri="{FF2B5EF4-FFF2-40B4-BE49-F238E27FC236}">
                  <a16:creationId xmlns:a16="http://schemas.microsoft.com/office/drawing/2014/main" id="{AC260B5F-D4D4-0367-F6C5-287FED246B10}"/>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8846344" y="276491"/>
              <a:ext cx="9389745" cy="156897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6477</xdr:colOff>
      <xdr:row>38</xdr:row>
      <xdr:rowOff>95249</xdr:rowOff>
    </xdr:from>
    <xdr:to>
      <xdr:col>8</xdr:col>
      <xdr:colOff>88773</xdr:colOff>
      <xdr:row>62</xdr:row>
      <xdr:rowOff>85725</xdr:rowOff>
    </xdr:to>
    <xdr:graphicFrame macro="">
      <xdr:nvGraphicFramePr>
        <xdr:cNvPr id="19" name="DeepDive-EfficiencyKpis">
          <a:extLst>
            <a:ext uri="{FF2B5EF4-FFF2-40B4-BE49-F238E27FC236}">
              <a16:creationId xmlns:a16="http://schemas.microsoft.com/office/drawing/2014/main" id="{F050DFAA-F900-F93D-666D-DF3190EBAC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7143</xdr:colOff>
      <xdr:row>16</xdr:row>
      <xdr:rowOff>133351</xdr:rowOff>
    </xdr:from>
    <xdr:to>
      <xdr:col>8</xdr:col>
      <xdr:colOff>88107</xdr:colOff>
      <xdr:row>38</xdr:row>
      <xdr:rowOff>57150</xdr:rowOff>
    </xdr:to>
    <xdr:graphicFrame macro="">
      <xdr:nvGraphicFramePr>
        <xdr:cNvPr id="20" name="DeepDive-BillableHrs">
          <a:extLst>
            <a:ext uri="{FF2B5EF4-FFF2-40B4-BE49-F238E27FC236}">
              <a16:creationId xmlns:a16="http://schemas.microsoft.com/office/drawing/2014/main" id="{44DE65EF-00F2-B585-B3C5-D6DE2F42E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593711</xdr:colOff>
      <xdr:row>6</xdr:row>
      <xdr:rowOff>152400</xdr:rowOff>
    </xdr:from>
    <xdr:to>
      <xdr:col>25</xdr:col>
      <xdr:colOff>603240</xdr:colOff>
      <xdr:row>14</xdr:row>
      <xdr:rowOff>47625</xdr:rowOff>
    </xdr:to>
    <mc:AlternateContent xmlns:mc="http://schemas.openxmlformats.org/markup-compatibility/2006">
      <mc:Choice xmlns:tsle="http://schemas.microsoft.com/office/drawing/2012/timeslicer" Requires="tsle">
        <xdr:graphicFrame macro="">
          <xdr:nvGraphicFramePr>
            <xdr:cNvPr id="21" name="Date 3">
              <a:extLst>
                <a:ext uri="{FF2B5EF4-FFF2-40B4-BE49-F238E27FC236}">
                  <a16:creationId xmlns:a16="http://schemas.microsoft.com/office/drawing/2014/main" id="{1EB0A472-EB9C-93A0-19AD-4A11223F7394}"/>
                </a:ext>
              </a:extLst>
            </xdr:cNvPr>
            <xdr:cNvGraphicFramePr/>
          </xdr:nvGraphicFramePr>
          <xdr:xfrm>
            <a:off x="0" y="0"/>
            <a:ext cx="0" cy="0"/>
          </xdr:xfrm>
          <a:graphic>
            <a:graphicData uri="http://schemas.microsoft.com/office/drawing/2012/timeslicer">
              <tsle:timeslicer xmlns:tsle="http://schemas.microsoft.com/office/drawing/2012/timeslicer" name="Date 3"/>
            </a:graphicData>
          </a:graphic>
        </xdr:graphicFrame>
      </mc:Choice>
      <mc:Fallback>
        <xdr:sp macro="" textlink="">
          <xdr:nvSpPr>
            <xdr:cNvPr id="0" name=""/>
            <xdr:cNvSpPr>
              <a:spLocks noTextEdit="1"/>
            </xdr:cNvSpPr>
          </xdr:nvSpPr>
          <xdr:spPr>
            <a:xfrm>
              <a:off x="10478544" y="1295400"/>
              <a:ext cx="8719613" cy="14192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4</xdr:col>
      <xdr:colOff>538677</xdr:colOff>
      <xdr:row>6</xdr:row>
      <xdr:rowOff>152400</xdr:rowOff>
    </xdr:from>
    <xdr:to>
      <xdr:col>12</xdr:col>
      <xdr:colOff>574660</xdr:colOff>
      <xdr:row>14</xdr:row>
      <xdr:rowOff>57149</xdr:rowOff>
    </xdr:to>
    <mc:AlternateContent xmlns:mc="http://schemas.openxmlformats.org/markup-compatibility/2006">
      <mc:Choice xmlns:a14="http://schemas.microsoft.com/office/drawing/2010/main" Requires="a14">
        <xdr:graphicFrame macro="">
          <xdr:nvGraphicFramePr>
            <xdr:cNvPr id="22" name="Username 2">
              <a:extLst>
                <a:ext uri="{FF2B5EF4-FFF2-40B4-BE49-F238E27FC236}">
                  <a16:creationId xmlns:a16="http://schemas.microsoft.com/office/drawing/2014/main" id="{E07A65CE-E259-2D95-E098-50092DCCFAA3}"/>
                </a:ext>
              </a:extLst>
            </xdr:cNvPr>
            <xdr:cNvGraphicFramePr/>
          </xdr:nvGraphicFramePr>
          <xdr:xfrm>
            <a:off x="0" y="0"/>
            <a:ext cx="0" cy="0"/>
          </xdr:xfrm>
          <a:graphic>
            <a:graphicData uri="http://schemas.microsoft.com/office/drawing/2010/slicer">
              <sle:slicer xmlns:sle="http://schemas.microsoft.com/office/drawing/2010/slicer" name="Username 2"/>
            </a:graphicData>
          </a:graphic>
        </xdr:graphicFrame>
      </mc:Choice>
      <mc:Fallback>
        <xdr:sp macro="" textlink="">
          <xdr:nvSpPr>
            <xdr:cNvPr id="0" name=""/>
            <xdr:cNvSpPr>
              <a:spLocks noTextEdit="1"/>
            </xdr:cNvSpPr>
          </xdr:nvSpPr>
          <xdr:spPr>
            <a:xfrm>
              <a:off x="2613010" y="1295400"/>
              <a:ext cx="7846483"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95250</xdr:colOff>
      <xdr:row>16</xdr:row>
      <xdr:rowOff>133351</xdr:rowOff>
    </xdr:from>
    <xdr:to>
      <xdr:col>26</xdr:col>
      <xdr:colOff>19050</xdr:colOff>
      <xdr:row>37</xdr:row>
      <xdr:rowOff>104775</xdr:rowOff>
    </xdr:to>
    <xdr:graphicFrame macro="">
      <xdr:nvGraphicFramePr>
        <xdr:cNvPr id="23" name="DeepDive-Volume">
          <a:extLst>
            <a:ext uri="{FF2B5EF4-FFF2-40B4-BE49-F238E27FC236}">
              <a16:creationId xmlns:a16="http://schemas.microsoft.com/office/drawing/2014/main" id="{DC7BD2F6-D208-B5BE-9055-9B2F8172B4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242886</xdr:colOff>
      <xdr:row>37</xdr:row>
      <xdr:rowOff>66675</xdr:rowOff>
    </xdr:from>
    <xdr:to>
      <xdr:col>25</xdr:col>
      <xdr:colOff>486726</xdr:colOff>
      <xdr:row>50</xdr:row>
      <xdr:rowOff>148166</xdr:rowOff>
    </xdr:to>
    <xdr:graphicFrame macro="">
      <xdr:nvGraphicFramePr>
        <xdr:cNvPr id="24" name="DeepDive-InboundDrill">
          <a:extLst>
            <a:ext uri="{FF2B5EF4-FFF2-40B4-BE49-F238E27FC236}">
              <a16:creationId xmlns:a16="http://schemas.microsoft.com/office/drawing/2014/main" id="{C9914D99-2BEF-8422-F988-3571BE34D1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238126</xdr:colOff>
      <xdr:row>50</xdr:row>
      <xdr:rowOff>154516</xdr:rowOff>
    </xdr:from>
    <xdr:to>
      <xdr:col>25</xdr:col>
      <xdr:colOff>485774</xdr:colOff>
      <xdr:row>64</xdr:row>
      <xdr:rowOff>95249</xdr:rowOff>
    </xdr:to>
    <xdr:graphicFrame macro="">
      <xdr:nvGraphicFramePr>
        <xdr:cNvPr id="25" name="DeepDive-TicketsDrill">
          <a:extLst>
            <a:ext uri="{FF2B5EF4-FFF2-40B4-BE49-F238E27FC236}">
              <a16:creationId xmlns:a16="http://schemas.microsoft.com/office/drawing/2014/main" id="{15CE383C-C69F-493E-93EA-F2C5F0F4F1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1400174</xdr:colOff>
      <xdr:row>1</xdr:row>
      <xdr:rowOff>166158</xdr:rowOff>
    </xdr:from>
    <xdr:to>
      <xdr:col>18</xdr:col>
      <xdr:colOff>91017</xdr:colOff>
      <xdr:row>4</xdr:row>
      <xdr:rowOff>128058</xdr:rowOff>
    </xdr:to>
    <xdr:sp macro="" textlink="">
      <xdr:nvSpPr>
        <xdr:cNvPr id="2" name="TextBox 1">
          <a:extLst>
            <a:ext uri="{FF2B5EF4-FFF2-40B4-BE49-F238E27FC236}">
              <a16:creationId xmlns:a16="http://schemas.microsoft.com/office/drawing/2014/main" id="{0DA08C5F-78FA-4285-93B9-2DF7107D6139}"/>
            </a:ext>
          </a:extLst>
        </xdr:cNvPr>
        <xdr:cNvSpPr txBox="1"/>
      </xdr:nvSpPr>
      <xdr:spPr>
        <a:xfrm>
          <a:off x="5718174" y="356658"/>
          <a:ext cx="8670926" cy="533400"/>
        </a:xfrm>
        <a:prstGeom prst="rect">
          <a:avLst/>
        </a:prstGeom>
        <a:noFill/>
        <a:ln w="9525" cmpd="sng">
          <a:noFill/>
        </a:ln>
        <a:effectLst>
          <a:reflection blurRad="6350" stA="52000" endA="300" endPos="350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threePt" dir="t"/>
          </a:scene3d>
          <a:sp3d extrusionH="57150">
            <a:bevelT w="38100" h="38100" prst="angle"/>
          </a:sp3d>
        </a:bodyPr>
        <a:lstStyle/>
        <a:p>
          <a:pPr algn="ctr"/>
          <a:r>
            <a:rPr lang="en-US" sz="2800" b="1" cap="none" spc="0">
              <a:ln w="10160">
                <a:solidFill>
                  <a:schemeClr val="accent6">
                    <a:lumMod val="75000"/>
                  </a:schemeClr>
                </a:solidFill>
                <a:prstDash val="solid"/>
              </a:ln>
              <a:solidFill>
                <a:schemeClr val="accent6">
                  <a:lumMod val="50000"/>
                </a:schemeClr>
              </a:solidFill>
              <a:effectLst>
                <a:outerShdw blurRad="38100" dist="22860" dir="5400000" algn="tl" rotWithShape="0">
                  <a:srgbClr val="000000">
                    <a:alpha val="30000"/>
                  </a:srgbClr>
                </a:outerShdw>
              </a:effectLst>
              <a:latin typeface="Rockwell Nova Light" panose="02060303020205020403" pitchFamily="18" charset="0"/>
            </a:rPr>
            <a:t>Agent Efficiency</a:t>
          </a:r>
          <a:r>
            <a:rPr lang="en-US" sz="2800" b="1" cap="none" spc="0" baseline="0">
              <a:ln w="10160">
                <a:solidFill>
                  <a:schemeClr val="accent6">
                    <a:lumMod val="75000"/>
                  </a:schemeClr>
                </a:solidFill>
                <a:prstDash val="solid"/>
              </a:ln>
              <a:solidFill>
                <a:schemeClr val="accent6">
                  <a:lumMod val="50000"/>
                </a:schemeClr>
              </a:solidFill>
              <a:effectLst>
                <a:outerShdw blurRad="38100" dist="22860" dir="5400000" algn="tl" rotWithShape="0">
                  <a:srgbClr val="000000">
                    <a:alpha val="30000"/>
                  </a:srgbClr>
                </a:outerShdw>
              </a:effectLst>
              <a:latin typeface="Rockwell Nova Light" panose="02060303020205020403" pitchFamily="18" charset="0"/>
            </a:rPr>
            <a:t> </a:t>
          </a:r>
          <a:r>
            <a:rPr lang="en-US" sz="2800" b="1" cap="none" spc="0">
              <a:ln w="10160">
                <a:solidFill>
                  <a:schemeClr val="accent6">
                    <a:lumMod val="75000"/>
                  </a:schemeClr>
                </a:solidFill>
                <a:prstDash val="solid"/>
              </a:ln>
              <a:solidFill>
                <a:schemeClr val="accent6">
                  <a:lumMod val="50000"/>
                </a:schemeClr>
              </a:solidFill>
              <a:effectLst>
                <a:outerShdw blurRad="38100" dist="22860" dir="5400000" algn="tl" rotWithShape="0">
                  <a:srgbClr val="000000">
                    <a:alpha val="30000"/>
                  </a:srgbClr>
                </a:outerShdw>
              </a:effectLst>
              <a:latin typeface="Rockwell Nova Light" panose="02060303020205020403" pitchFamily="18" charset="0"/>
            </a:rPr>
            <a:t>Deepdive</a:t>
          </a:r>
        </a:p>
      </xdr:txBody>
    </xdr:sp>
    <xdr:clientData/>
  </xdr:twoCellAnchor>
  <xdr:twoCellAnchor editAs="oneCell">
    <xdr:from>
      <xdr:col>2</xdr:col>
      <xdr:colOff>95250</xdr:colOff>
      <xdr:row>0</xdr:row>
      <xdr:rowOff>114300</xdr:rowOff>
    </xdr:from>
    <xdr:to>
      <xdr:col>5</xdr:col>
      <xdr:colOff>351616</xdr:colOff>
      <xdr:row>4</xdr:row>
      <xdr:rowOff>133349</xdr:rowOff>
    </xdr:to>
    <xdr:pic>
      <xdr:nvPicPr>
        <xdr:cNvPr id="3" name="Picture 2">
          <a:extLst>
            <a:ext uri="{FF2B5EF4-FFF2-40B4-BE49-F238E27FC236}">
              <a16:creationId xmlns:a16="http://schemas.microsoft.com/office/drawing/2014/main" id="{7CB3EB78-2514-4A32-997C-AD9FADF0330A}"/>
            </a:ext>
          </a:extLst>
        </xdr:cNvPr>
        <xdr:cNvPicPr>
          <a:picLocks noChangeAspect="1"/>
        </xdr:cNvPicPr>
      </xdr:nvPicPr>
      <xdr:blipFill>
        <a:blip xmlns:r="http://schemas.openxmlformats.org/officeDocument/2006/relationships" r:embed="rId6">
          <a:alphaModFix amt="70000"/>
        </a:blip>
        <a:stretch>
          <a:fillRect/>
        </a:stretch>
      </xdr:blipFill>
      <xdr:spPr>
        <a:xfrm>
          <a:off x="466725" y="114300"/>
          <a:ext cx="2599516" cy="781049"/>
        </a:xfrm>
        <a:prstGeom prst="rect">
          <a:avLst/>
        </a:prstGeom>
        <a:ln>
          <a:noFill/>
        </a:ln>
        <a:effectLst>
          <a:reflection blurRad="6350" stA="52000" endA="300" endPos="35000" dir="5400000" sy="-100000" algn="bl" rotWithShape="0"/>
        </a:effectLst>
      </xdr:spPr>
    </xdr:pic>
    <xdr:clientData/>
  </xdr:twoCellAnchor>
  <xdr:twoCellAnchor editAs="oneCell">
    <xdr:from>
      <xdr:col>1</xdr:col>
      <xdr:colOff>137583</xdr:colOff>
      <xdr:row>6</xdr:row>
      <xdr:rowOff>158749</xdr:rowOff>
    </xdr:from>
    <xdr:to>
      <xdr:col>4</xdr:col>
      <xdr:colOff>508000</xdr:colOff>
      <xdr:row>14</xdr:row>
      <xdr:rowOff>61213</xdr:rowOff>
    </xdr:to>
    <mc:AlternateContent xmlns:mc="http://schemas.openxmlformats.org/markup-compatibility/2006">
      <mc:Choice xmlns:a14="http://schemas.microsoft.com/office/drawing/2010/main" Requires="a14">
        <xdr:graphicFrame macro="">
          <xdr:nvGraphicFramePr>
            <xdr:cNvPr id="4" name="Team Manager 3">
              <a:extLst>
                <a:ext uri="{FF2B5EF4-FFF2-40B4-BE49-F238E27FC236}">
                  <a16:creationId xmlns:a16="http://schemas.microsoft.com/office/drawing/2014/main" id="{D726A87A-D775-029C-3F6B-9F6438BC53B4}"/>
                </a:ext>
              </a:extLst>
            </xdr:cNvPr>
            <xdr:cNvGraphicFramePr/>
          </xdr:nvGraphicFramePr>
          <xdr:xfrm>
            <a:off x="0" y="0"/>
            <a:ext cx="0" cy="0"/>
          </xdr:xfrm>
          <a:graphic>
            <a:graphicData uri="http://schemas.microsoft.com/office/drawing/2010/slicer">
              <sle:slicer xmlns:sle="http://schemas.microsoft.com/office/drawing/2010/slicer" name="Team Manager 3"/>
            </a:graphicData>
          </a:graphic>
        </xdr:graphicFrame>
      </mc:Choice>
      <mc:Fallback>
        <xdr:sp macro="" textlink="">
          <xdr:nvSpPr>
            <xdr:cNvPr id="0" name=""/>
            <xdr:cNvSpPr>
              <a:spLocks noTextEdit="1"/>
            </xdr:cNvSpPr>
          </xdr:nvSpPr>
          <xdr:spPr>
            <a:xfrm>
              <a:off x="518583" y="1301749"/>
              <a:ext cx="2063750" cy="14264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428625</xdr:colOff>
      <xdr:row>22</xdr:row>
      <xdr:rowOff>98425</xdr:rowOff>
    </xdr:from>
    <xdr:to>
      <xdr:col>1</xdr:col>
      <xdr:colOff>1444625</xdr:colOff>
      <xdr:row>27</xdr:row>
      <xdr:rowOff>34533</xdr:rowOff>
    </xdr:to>
    <mc:AlternateContent xmlns:mc="http://schemas.openxmlformats.org/markup-compatibility/2006" xmlns:a14="http://schemas.microsoft.com/office/drawing/2010/main">
      <mc:Choice Requires="a14">
        <xdr:graphicFrame macro="">
          <xdr:nvGraphicFramePr>
            <xdr:cNvPr id="14" name="Role">
              <a:extLst>
                <a:ext uri="{FF2B5EF4-FFF2-40B4-BE49-F238E27FC236}">
                  <a16:creationId xmlns:a16="http://schemas.microsoft.com/office/drawing/2014/main" id="{CAB9B9BF-0BA6-B7DB-4639-877D3C1563A7}"/>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571500" y="4706144"/>
              <a:ext cx="1006475" cy="10025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143290</xdr:colOff>
      <xdr:row>1</xdr:row>
      <xdr:rowOff>150558</xdr:rowOff>
    </xdr:from>
    <xdr:to>
      <xdr:col>2</xdr:col>
      <xdr:colOff>681816</xdr:colOff>
      <xdr:row>4</xdr:row>
      <xdr:rowOff>225338</xdr:rowOff>
    </xdr:to>
    <xdr:pic>
      <xdr:nvPicPr>
        <xdr:cNvPr id="2" name="Picture 1">
          <a:extLst>
            <a:ext uri="{FF2B5EF4-FFF2-40B4-BE49-F238E27FC236}">
              <a16:creationId xmlns:a16="http://schemas.microsoft.com/office/drawing/2014/main" id="{7EA51C5F-5960-4287-8B14-E1E440C91B62}"/>
            </a:ext>
          </a:extLst>
        </xdr:cNvPr>
        <xdr:cNvPicPr>
          <a:picLocks noChangeAspect="1"/>
        </xdr:cNvPicPr>
      </xdr:nvPicPr>
      <xdr:blipFill>
        <a:blip xmlns:r="http://schemas.openxmlformats.org/officeDocument/2006/relationships" r:embed="rId1">
          <a:alphaModFix amt="70000"/>
        </a:blip>
        <a:stretch>
          <a:fillRect/>
        </a:stretch>
      </xdr:blipFill>
      <xdr:spPr>
        <a:xfrm>
          <a:off x="291457" y="341058"/>
          <a:ext cx="2131952" cy="640565"/>
        </a:xfrm>
        <a:prstGeom prst="rect">
          <a:avLst/>
        </a:prstGeom>
        <a:ln>
          <a:noFill/>
        </a:ln>
        <a:effectLst>
          <a:reflection blurRad="6350" stA="52000" endA="300" endPos="35000" dir="5400000" sy="-100000" algn="bl" rotWithShape="0"/>
        </a:effectLst>
      </xdr:spPr>
    </xdr:pic>
    <xdr:clientData/>
  </xdr:twoCellAnchor>
  <xdr:twoCellAnchor editAs="oneCell">
    <xdr:from>
      <xdr:col>2</xdr:col>
      <xdr:colOff>42333</xdr:colOff>
      <xdr:row>4</xdr:row>
      <xdr:rowOff>42333</xdr:rowOff>
    </xdr:from>
    <xdr:to>
      <xdr:col>2</xdr:col>
      <xdr:colOff>727572</xdr:colOff>
      <xdr:row>4</xdr:row>
      <xdr:rowOff>269771</xdr:rowOff>
    </xdr:to>
    <xdr:pic>
      <xdr:nvPicPr>
        <xdr:cNvPr id="3" name="Picture 2">
          <a:extLst>
            <a:ext uri="{FF2B5EF4-FFF2-40B4-BE49-F238E27FC236}">
              <a16:creationId xmlns:a16="http://schemas.microsoft.com/office/drawing/2014/main" id="{92ED4DDA-6E02-486F-BB25-A3438F3BAF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94933" y="804333"/>
          <a:ext cx="689049" cy="235058"/>
        </a:xfrm>
        <a:prstGeom prst="rect">
          <a:avLst/>
        </a:prstGeom>
      </xdr:spPr>
    </xdr:pic>
    <xdr:clientData/>
  </xdr:twoCellAnchor>
  <xdr:twoCellAnchor>
    <xdr:from>
      <xdr:col>3</xdr:col>
      <xdr:colOff>476249</xdr:colOff>
      <xdr:row>1</xdr:row>
      <xdr:rowOff>71441</xdr:rowOff>
    </xdr:from>
    <xdr:to>
      <xdr:col>9</xdr:col>
      <xdr:colOff>476237</xdr:colOff>
      <xdr:row>4</xdr:row>
      <xdr:rowOff>250035</xdr:rowOff>
    </xdr:to>
    <xdr:sp macro="" textlink="">
      <xdr:nvSpPr>
        <xdr:cNvPr id="4" name="TextBox 3">
          <a:extLst>
            <a:ext uri="{FF2B5EF4-FFF2-40B4-BE49-F238E27FC236}">
              <a16:creationId xmlns:a16="http://schemas.microsoft.com/office/drawing/2014/main" id="{7286DAEF-59BC-4641-B86B-A4162EFBAD50}"/>
            </a:ext>
          </a:extLst>
        </xdr:cNvPr>
        <xdr:cNvSpPr txBox="1"/>
      </xdr:nvSpPr>
      <xdr:spPr>
        <a:xfrm>
          <a:off x="3131343" y="261941"/>
          <a:ext cx="6441269" cy="750094"/>
        </a:xfrm>
        <a:prstGeom prst="rect">
          <a:avLst/>
        </a:prstGeom>
        <a:noFill/>
        <a:ln w="9525" cmpd="sng">
          <a:noFill/>
        </a:ln>
        <a:effectLst>
          <a:reflection blurRad="6350" stA="52000" endA="300" endPos="350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threePt" dir="t"/>
          </a:scene3d>
          <a:sp3d extrusionH="57150">
            <a:bevelT w="38100" h="38100" prst="angle"/>
          </a:sp3d>
        </a:bodyPr>
        <a:lstStyle/>
        <a:p>
          <a:pPr algn="ctr"/>
          <a:r>
            <a:rPr lang="en-US" sz="2800" b="1" cap="none" spc="0">
              <a:ln w="10160">
                <a:solidFill>
                  <a:schemeClr val="accent6">
                    <a:lumMod val="75000"/>
                  </a:schemeClr>
                </a:solidFill>
                <a:prstDash val="solid"/>
              </a:ln>
              <a:solidFill>
                <a:schemeClr val="accent6">
                  <a:lumMod val="50000"/>
                </a:schemeClr>
              </a:solidFill>
              <a:effectLst>
                <a:outerShdw blurRad="38100" dist="22860" dir="5400000" algn="tl" rotWithShape="0">
                  <a:srgbClr val="000000">
                    <a:alpha val="30000"/>
                  </a:srgbClr>
                </a:outerShdw>
              </a:effectLst>
              <a:latin typeface="Rockwell Nova Light" panose="02060303020205020403" pitchFamily="18" charset="0"/>
            </a:rPr>
            <a:t>Operations Efficiency</a:t>
          </a:r>
          <a:r>
            <a:rPr lang="en-US" sz="2800" b="1" cap="none" spc="0" baseline="0">
              <a:ln w="10160">
                <a:solidFill>
                  <a:schemeClr val="accent6">
                    <a:lumMod val="75000"/>
                  </a:schemeClr>
                </a:solidFill>
                <a:prstDash val="solid"/>
              </a:ln>
              <a:solidFill>
                <a:schemeClr val="accent6">
                  <a:lumMod val="50000"/>
                </a:schemeClr>
              </a:solidFill>
              <a:effectLst>
                <a:outerShdw blurRad="38100" dist="22860" dir="5400000" algn="tl" rotWithShape="0">
                  <a:srgbClr val="000000">
                    <a:alpha val="30000"/>
                  </a:srgbClr>
                </a:outerShdw>
              </a:effectLst>
              <a:latin typeface="Rockwell Nova Light" panose="02060303020205020403" pitchFamily="18" charset="0"/>
            </a:rPr>
            <a:t> Summary</a:t>
          </a:r>
          <a:endParaRPr lang="en-US" sz="2800" b="1" cap="none" spc="0">
            <a:ln w="10160">
              <a:solidFill>
                <a:schemeClr val="accent6">
                  <a:lumMod val="75000"/>
                </a:schemeClr>
              </a:solidFill>
              <a:prstDash val="solid"/>
            </a:ln>
            <a:solidFill>
              <a:schemeClr val="accent6">
                <a:lumMod val="50000"/>
              </a:schemeClr>
            </a:solidFill>
            <a:effectLst>
              <a:outerShdw blurRad="38100" dist="22860" dir="5400000" algn="tl" rotWithShape="0">
                <a:srgbClr val="000000">
                  <a:alpha val="30000"/>
                </a:srgbClr>
              </a:outerShdw>
            </a:effectLst>
            <a:latin typeface="Rockwell Nova Light" panose="02060303020205020403" pitchFamily="18" charset="0"/>
          </a:endParaRPr>
        </a:p>
      </xdr:txBody>
    </xdr:sp>
    <xdr:clientData/>
  </xdr:twoCellAnchor>
  <xdr:twoCellAnchor>
    <xdr:from>
      <xdr:col>2</xdr:col>
      <xdr:colOff>855127</xdr:colOff>
      <xdr:row>10</xdr:row>
      <xdr:rowOff>198966</xdr:rowOff>
    </xdr:from>
    <xdr:to>
      <xdr:col>5</xdr:col>
      <xdr:colOff>80427</xdr:colOff>
      <xdr:row>10</xdr:row>
      <xdr:rowOff>608541</xdr:rowOff>
    </xdr:to>
    <xdr:sp macro="" textlink="">
      <xdr:nvSpPr>
        <xdr:cNvPr id="5" name="TextBox 4">
          <a:extLst>
            <a:ext uri="{FF2B5EF4-FFF2-40B4-BE49-F238E27FC236}">
              <a16:creationId xmlns:a16="http://schemas.microsoft.com/office/drawing/2014/main" id="{FE58542A-AD7C-4D79-B77E-D5F73249B500}"/>
            </a:ext>
            <a:ext uri="{147F2762-F138-4A5C-976F-8EAC2B608ADB}">
              <a16:predDERef xmlns:a16="http://schemas.microsoft.com/office/drawing/2014/main" pred="{2233FEFE-E43F-675C-636C-50FB0CD3E29D}"/>
            </a:ext>
          </a:extLst>
        </xdr:cNvPr>
        <xdr:cNvSpPr txBox="1"/>
      </xdr:nvSpPr>
      <xdr:spPr>
        <a:xfrm>
          <a:off x="2611960" y="1955799"/>
          <a:ext cx="2950634" cy="409575"/>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scene3d>
            <a:camera prst="orthographicFront"/>
            <a:lightRig rig="threePt" dir="t"/>
          </a:scene3d>
          <a:sp3d extrusionH="57150">
            <a:bevelT w="82550" h="38100" prst="coolSlant"/>
          </a:sp3d>
        </a:bodyPr>
        <a:lstStyle/>
        <a:p>
          <a:r>
            <a:rPr lang="en-US" sz="2000" b="0">
              <a:solidFill>
                <a:schemeClr val="accent6">
                  <a:lumMod val="60000"/>
                  <a:lumOff val="40000"/>
                </a:schemeClr>
              </a:solidFill>
              <a:effectLst>
                <a:outerShdw blurRad="50800" dist="38100" dir="5400000" algn="t" rotWithShape="0">
                  <a:prstClr val="black">
                    <a:alpha val="40000"/>
                  </a:prstClr>
                </a:outerShdw>
              </a:effectLst>
              <a:latin typeface="Rockwell Nova" panose="02060503020205020403" pitchFamily="18" charset="0"/>
            </a:rPr>
            <a:t>Agent</a:t>
          </a:r>
          <a:r>
            <a:rPr lang="en-US" sz="2000" b="0" baseline="0">
              <a:solidFill>
                <a:schemeClr val="accent6">
                  <a:lumMod val="60000"/>
                  <a:lumOff val="40000"/>
                </a:schemeClr>
              </a:solidFill>
              <a:effectLst>
                <a:outerShdw blurRad="50800" dist="38100" dir="5400000" algn="t" rotWithShape="0">
                  <a:prstClr val="black">
                    <a:alpha val="40000"/>
                  </a:prstClr>
                </a:outerShdw>
              </a:effectLst>
              <a:latin typeface="Rockwell Nova" panose="02060503020205020403" pitchFamily="18" charset="0"/>
            </a:rPr>
            <a:t> Summary</a:t>
          </a:r>
          <a:endParaRPr lang="en-US" sz="2000" b="0">
            <a:solidFill>
              <a:schemeClr val="accent6">
                <a:lumMod val="60000"/>
                <a:lumOff val="40000"/>
              </a:schemeClr>
            </a:solidFill>
            <a:effectLst>
              <a:outerShdw blurRad="50800" dist="38100" dir="5400000" algn="t" rotWithShape="0">
                <a:prstClr val="black">
                  <a:alpha val="40000"/>
                </a:prstClr>
              </a:outerShdw>
            </a:effectLst>
            <a:latin typeface="Rockwell Nova" panose="02060503020205020403" pitchFamily="18" charset="0"/>
          </a:endParaRPr>
        </a:p>
      </xdr:txBody>
    </xdr:sp>
    <xdr:clientData/>
  </xdr:twoCellAnchor>
  <xdr:twoCellAnchor>
    <xdr:from>
      <xdr:col>13</xdr:col>
      <xdr:colOff>61907</xdr:colOff>
      <xdr:row>10</xdr:row>
      <xdr:rowOff>208225</xdr:rowOff>
    </xdr:from>
    <xdr:to>
      <xdr:col>17</xdr:col>
      <xdr:colOff>25923</xdr:colOff>
      <xdr:row>10</xdr:row>
      <xdr:rowOff>617800</xdr:rowOff>
    </xdr:to>
    <xdr:sp macro="" textlink="">
      <xdr:nvSpPr>
        <xdr:cNvPr id="6" name="TextBox 5">
          <a:extLst>
            <a:ext uri="{FF2B5EF4-FFF2-40B4-BE49-F238E27FC236}">
              <a16:creationId xmlns:a16="http://schemas.microsoft.com/office/drawing/2014/main" id="{A989D044-C872-4F07-AD4B-3F9EE123A7CE}"/>
            </a:ext>
          </a:extLst>
        </xdr:cNvPr>
        <xdr:cNvSpPr txBox="1"/>
      </xdr:nvSpPr>
      <xdr:spPr>
        <a:xfrm>
          <a:off x="11587157" y="1958444"/>
          <a:ext cx="4012141"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threePt" dir="t"/>
          </a:scene3d>
          <a:sp3d extrusionH="57150">
            <a:bevelT w="82550" h="38100" prst="coolSlant"/>
          </a:sp3d>
        </a:bodyPr>
        <a:lstStyle/>
        <a:p>
          <a:r>
            <a:rPr lang="en-US" sz="2000" b="0">
              <a:solidFill>
                <a:schemeClr val="accent6">
                  <a:lumMod val="60000"/>
                  <a:lumOff val="40000"/>
                </a:schemeClr>
              </a:solidFill>
              <a:effectLst>
                <a:outerShdw blurRad="50800" dist="38100" dir="5400000" algn="t" rotWithShape="0">
                  <a:prstClr val="black">
                    <a:alpha val="40000"/>
                  </a:prstClr>
                </a:outerShdw>
              </a:effectLst>
              <a:latin typeface="Rockwell Nova" panose="02060503020205020403" pitchFamily="18" charset="0"/>
            </a:rPr>
            <a:t>Team Summary</a:t>
          </a:r>
        </a:p>
      </xdr:txBody>
    </xdr:sp>
    <xdr:clientData/>
  </xdr:twoCellAnchor>
  <xdr:twoCellAnchor>
    <xdr:from>
      <xdr:col>13</xdr:col>
      <xdr:colOff>50000</xdr:colOff>
      <xdr:row>19</xdr:row>
      <xdr:rowOff>32805</xdr:rowOff>
    </xdr:from>
    <xdr:to>
      <xdr:col>16</xdr:col>
      <xdr:colOff>332576</xdr:colOff>
      <xdr:row>21</xdr:row>
      <xdr:rowOff>28574</xdr:rowOff>
    </xdr:to>
    <xdr:sp macro="" textlink="">
      <xdr:nvSpPr>
        <xdr:cNvPr id="7" name="TextBox 6">
          <a:extLst>
            <a:ext uri="{FF2B5EF4-FFF2-40B4-BE49-F238E27FC236}">
              <a16:creationId xmlns:a16="http://schemas.microsoft.com/office/drawing/2014/main" id="{F76A2268-EA2D-4D73-BE3B-4E12AB2C38EB}"/>
            </a:ext>
          </a:extLst>
        </xdr:cNvPr>
        <xdr:cNvSpPr txBox="1"/>
      </xdr:nvSpPr>
      <xdr:spPr>
        <a:xfrm>
          <a:off x="11384750" y="4022722"/>
          <a:ext cx="3288243" cy="397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threePt" dir="t"/>
          </a:scene3d>
          <a:sp3d extrusionH="57150">
            <a:bevelT w="82550" h="38100" prst="coolSlant"/>
          </a:sp3d>
        </a:bodyPr>
        <a:lstStyle/>
        <a:p>
          <a:r>
            <a:rPr lang="en-US" sz="2000" b="0">
              <a:solidFill>
                <a:schemeClr val="accent6">
                  <a:lumMod val="60000"/>
                  <a:lumOff val="40000"/>
                </a:schemeClr>
              </a:solidFill>
              <a:effectLst>
                <a:outerShdw blurRad="50800" dist="38100" dir="5400000" algn="t" rotWithShape="0">
                  <a:prstClr val="black">
                    <a:alpha val="40000"/>
                  </a:prstClr>
                </a:outerShdw>
              </a:effectLst>
              <a:latin typeface="Rockwell Nova" panose="02060503020205020403" pitchFamily="18" charset="0"/>
            </a:rPr>
            <a:t>Market Summary</a:t>
          </a:r>
        </a:p>
      </xdr:txBody>
    </xdr:sp>
    <xdr:clientData/>
  </xdr:twoCellAnchor>
  <xdr:twoCellAnchor>
    <xdr:from>
      <xdr:col>13</xdr:col>
      <xdr:colOff>50001</xdr:colOff>
      <xdr:row>29</xdr:row>
      <xdr:rowOff>19854</xdr:rowOff>
    </xdr:from>
    <xdr:to>
      <xdr:col>15</xdr:col>
      <xdr:colOff>1013087</xdr:colOff>
      <xdr:row>30</xdr:row>
      <xdr:rowOff>189186</xdr:rowOff>
    </xdr:to>
    <xdr:sp macro="" textlink="">
      <xdr:nvSpPr>
        <xdr:cNvPr id="8" name="TextBox 7">
          <a:extLst>
            <a:ext uri="{FF2B5EF4-FFF2-40B4-BE49-F238E27FC236}">
              <a16:creationId xmlns:a16="http://schemas.microsoft.com/office/drawing/2014/main" id="{C85C67CA-5BDA-44EB-A0D2-AB4D86DCE6AB}"/>
            </a:ext>
          </a:extLst>
        </xdr:cNvPr>
        <xdr:cNvSpPr txBox="1"/>
      </xdr:nvSpPr>
      <xdr:spPr>
        <a:xfrm>
          <a:off x="11384751" y="6020604"/>
          <a:ext cx="2921003" cy="370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threePt" dir="t"/>
          </a:scene3d>
          <a:sp3d extrusionH="57150">
            <a:bevelT w="82550" h="38100" prst="coolSlant"/>
          </a:sp3d>
        </a:bodyPr>
        <a:lstStyle/>
        <a:p>
          <a:r>
            <a:rPr lang="en-US" sz="2000" b="0">
              <a:solidFill>
                <a:schemeClr val="accent6">
                  <a:lumMod val="60000"/>
                  <a:lumOff val="40000"/>
                </a:schemeClr>
              </a:solidFill>
              <a:effectLst>
                <a:outerShdw blurRad="50800" dist="38100" dir="5400000" algn="t" rotWithShape="0">
                  <a:prstClr val="black">
                    <a:alpha val="40000"/>
                  </a:prstClr>
                </a:outerShdw>
              </a:effectLst>
              <a:latin typeface="Rockwell Nova" panose="02060503020205020403" pitchFamily="18" charset="0"/>
            </a:rPr>
            <a:t>Region Summary</a:t>
          </a:r>
        </a:p>
      </xdr:txBody>
    </xdr:sp>
    <xdr:clientData/>
  </xdr:twoCellAnchor>
  <xdr:twoCellAnchor>
    <xdr:from>
      <xdr:col>13</xdr:col>
      <xdr:colOff>34123</xdr:colOff>
      <xdr:row>37</xdr:row>
      <xdr:rowOff>43389</xdr:rowOff>
    </xdr:from>
    <xdr:to>
      <xdr:col>16</xdr:col>
      <xdr:colOff>242615</xdr:colOff>
      <xdr:row>39</xdr:row>
      <xdr:rowOff>19048</xdr:rowOff>
    </xdr:to>
    <xdr:sp macro="" textlink="">
      <xdr:nvSpPr>
        <xdr:cNvPr id="9" name="TextBox 8">
          <a:extLst>
            <a:ext uri="{FF2B5EF4-FFF2-40B4-BE49-F238E27FC236}">
              <a16:creationId xmlns:a16="http://schemas.microsoft.com/office/drawing/2014/main" id="{8CBA8530-196F-4F98-92F7-AF9A130174C4}"/>
            </a:ext>
          </a:extLst>
        </xdr:cNvPr>
        <xdr:cNvSpPr txBox="1"/>
      </xdr:nvSpPr>
      <xdr:spPr>
        <a:xfrm>
          <a:off x="11368873" y="7652806"/>
          <a:ext cx="3214159" cy="377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threePt" dir="t"/>
          </a:scene3d>
          <a:sp3d extrusionH="57150">
            <a:bevelT w="82550" h="38100" prst="coolSlant"/>
          </a:sp3d>
        </a:bodyPr>
        <a:lstStyle/>
        <a:p>
          <a:r>
            <a:rPr lang="en-US" sz="2000" b="0">
              <a:solidFill>
                <a:schemeClr val="accent6">
                  <a:lumMod val="60000"/>
                  <a:lumOff val="40000"/>
                </a:schemeClr>
              </a:solidFill>
              <a:effectLst>
                <a:outerShdw blurRad="50800" dist="38100" dir="5400000" algn="t" rotWithShape="0">
                  <a:prstClr val="black">
                    <a:alpha val="40000"/>
                  </a:prstClr>
                </a:outerShdw>
              </a:effectLst>
              <a:latin typeface="Rockwell Nova" panose="02060503020205020403" pitchFamily="18" charset="0"/>
            </a:rPr>
            <a:t>Site Summary</a:t>
          </a:r>
        </a:p>
      </xdr:txBody>
    </xdr:sp>
    <xdr:clientData/>
  </xdr:twoCellAnchor>
  <xdr:twoCellAnchor editAs="oneCell">
    <xdr:from>
      <xdr:col>10</xdr:col>
      <xdr:colOff>52387</xdr:colOff>
      <xdr:row>0</xdr:row>
      <xdr:rowOff>69057</xdr:rowOff>
    </xdr:from>
    <xdr:to>
      <xdr:col>18</xdr:col>
      <xdr:colOff>232409</xdr:colOff>
      <xdr:row>5</xdr:row>
      <xdr:rowOff>148115</xdr:rowOff>
    </xdr:to>
    <mc:AlternateContent xmlns:mc="http://schemas.openxmlformats.org/markup-compatibility/2006" xmlns:a14="http://schemas.microsoft.com/office/drawing/2010/main">
      <mc:Choice Requires="a14">
        <xdr:graphicFrame macro="">
          <xdr:nvGraphicFramePr>
            <xdr:cNvPr id="15" name="Date 2">
              <a:extLst>
                <a:ext uri="{FF2B5EF4-FFF2-40B4-BE49-F238E27FC236}">
                  <a16:creationId xmlns:a16="http://schemas.microsoft.com/office/drawing/2014/main" id="{B7AD44A6-F65E-3B7F-65FD-A5574A47D9DC}"/>
                </a:ext>
              </a:extLst>
            </xdr:cNvPr>
            <xdr:cNvGraphicFramePr/>
          </xdr:nvGraphicFramePr>
          <xdr:xfrm>
            <a:off x="0" y="0"/>
            <a:ext cx="0" cy="0"/>
          </xdr:xfrm>
          <a:graphic>
            <a:graphicData uri="http://schemas.microsoft.com/office/drawing/2010/slicer">
              <sle:slicer xmlns:sle="http://schemas.microsoft.com/office/drawing/2010/slicer" name="Date 2"/>
            </a:graphicData>
          </a:graphic>
        </xdr:graphicFrame>
      </mc:Choice>
      <mc:Fallback xmlns="">
        <xdr:sp macro="" textlink="">
          <xdr:nvSpPr>
            <xdr:cNvPr id="0" name=""/>
            <xdr:cNvSpPr>
              <a:spLocks noTextEdit="1"/>
            </xdr:cNvSpPr>
          </xdr:nvSpPr>
          <xdr:spPr>
            <a:xfrm>
              <a:off x="10041731" y="69057"/>
              <a:ext cx="6591299" cy="11572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266696</xdr:colOff>
      <xdr:row>0</xdr:row>
      <xdr:rowOff>69058</xdr:rowOff>
    </xdr:from>
    <xdr:to>
      <xdr:col>20</xdr:col>
      <xdr:colOff>1025842</xdr:colOff>
      <xdr:row>5</xdr:row>
      <xdr:rowOff>148306</xdr:rowOff>
    </xdr:to>
    <mc:AlternateContent xmlns:mc="http://schemas.openxmlformats.org/markup-compatibility/2006" xmlns:a14="http://schemas.microsoft.com/office/drawing/2010/main">
      <mc:Choice Requires="a14">
        <xdr:graphicFrame macro="">
          <xdr:nvGraphicFramePr>
            <xdr:cNvPr id="16" name="Week 2">
              <a:extLst>
                <a:ext uri="{FF2B5EF4-FFF2-40B4-BE49-F238E27FC236}">
                  <a16:creationId xmlns:a16="http://schemas.microsoft.com/office/drawing/2014/main" id="{C2A4C76B-162F-73C7-FF4F-12754E8A0A19}"/>
                </a:ext>
              </a:extLst>
            </xdr:cNvPr>
            <xdr:cNvGraphicFramePr/>
          </xdr:nvGraphicFramePr>
          <xdr:xfrm>
            <a:off x="0" y="0"/>
            <a:ext cx="0" cy="0"/>
          </xdr:xfrm>
          <a:graphic>
            <a:graphicData uri="http://schemas.microsoft.com/office/drawing/2010/slicer">
              <sle:slicer xmlns:sle="http://schemas.microsoft.com/office/drawing/2010/slicer" name="Week 2"/>
            </a:graphicData>
          </a:graphic>
        </xdr:graphicFrame>
      </mc:Choice>
      <mc:Fallback xmlns="">
        <xdr:sp macro="" textlink="">
          <xdr:nvSpPr>
            <xdr:cNvPr id="0" name=""/>
            <xdr:cNvSpPr>
              <a:spLocks noTextEdit="1"/>
            </xdr:cNvSpPr>
          </xdr:nvSpPr>
          <xdr:spPr>
            <a:xfrm>
              <a:off x="16661602" y="69058"/>
              <a:ext cx="2852741" cy="11612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52386</xdr:colOff>
      <xdr:row>10</xdr:row>
      <xdr:rowOff>616742</xdr:rowOff>
    </xdr:from>
    <xdr:to>
      <xdr:col>2</xdr:col>
      <xdr:colOff>765713</xdr:colOff>
      <xdr:row>18</xdr:row>
      <xdr:rowOff>74084</xdr:rowOff>
    </xdr:to>
    <mc:AlternateContent xmlns:mc="http://schemas.openxmlformats.org/markup-compatibility/2006" xmlns:a14="http://schemas.microsoft.com/office/drawing/2010/main">
      <mc:Choice Requires="a14">
        <xdr:graphicFrame macro="">
          <xdr:nvGraphicFramePr>
            <xdr:cNvPr id="17" name="Team Manager 2">
              <a:extLst>
                <a:ext uri="{FF2B5EF4-FFF2-40B4-BE49-F238E27FC236}">
                  <a16:creationId xmlns:a16="http://schemas.microsoft.com/office/drawing/2014/main" id="{DF25D273-62B2-9C2F-5748-8DC7B2C6FCD3}"/>
                </a:ext>
              </a:extLst>
            </xdr:cNvPr>
            <xdr:cNvGraphicFramePr/>
          </xdr:nvGraphicFramePr>
          <xdr:xfrm>
            <a:off x="0" y="0"/>
            <a:ext cx="0" cy="0"/>
          </xdr:xfrm>
          <a:graphic>
            <a:graphicData uri="http://schemas.microsoft.com/office/drawing/2010/slicer">
              <sle:slicer xmlns:sle="http://schemas.microsoft.com/office/drawing/2010/slicer" name="Team Manager 2"/>
            </a:graphicData>
          </a:graphic>
        </xdr:graphicFrame>
      </mc:Choice>
      <mc:Fallback xmlns="">
        <xdr:sp macro="" textlink="">
          <xdr:nvSpPr>
            <xdr:cNvPr id="0" name=""/>
            <xdr:cNvSpPr>
              <a:spLocks noTextEdit="1"/>
            </xdr:cNvSpPr>
          </xdr:nvSpPr>
          <xdr:spPr>
            <a:xfrm>
              <a:off x="197070" y="2389116"/>
              <a:ext cx="2330864" cy="14305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52386</xdr:colOff>
      <xdr:row>11</xdr:row>
      <xdr:rowOff>33338</xdr:rowOff>
    </xdr:from>
    <xdr:to>
      <xdr:col>22</xdr:col>
      <xdr:colOff>1871661</xdr:colOff>
      <xdr:row>14</xdr:row>
      <xdr:rowOff>119062</xdr:rowOff>
    </xdr:to>
    <mc:AlternateContent xmlns:mc="http://schemas.openxmlformats.org/markup-compatibility/2006" xmlns:a14="http://schemas.microsoft.com/office/drawing/2010/main">
      <mc:Choice Requires="a14">
        <xdr:graphicFrame macro="">
          <xdr:nvGraphicFramePr>
            <xdr:cNvPr id="19" name="Region 1">
              <a:extLst>
                <a:ext uri="{FF2B5EF4-FFF2-40B4-BE49-F238E27FC236}">
                  <a16:creationId xmlns:a16="http://schemas.microsoft.com/office/drawing/2014/main" id="{EC87B61B-C08C-AB11-AF24-BC49D25D3AB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9876292" y="2414588"/>
              <a:ext cx="1828800" cy="6929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52387</xdr:colOff>
      <xdr:row>21</xdr:row>
      <xdr:rowOff>159169</xdr:rowOff>
    </xdr:from>
    <xdr:to>
      <xdr:col>22</xdr:col>
      <xdr:colOff>1871662</xdr:colOff>
      <xdr:row>30</xdr:row>
      <xdr:rowOff>117475</xdr:rowOff>
    </xdr:to>
    <mc:AlternateContent xmlns:mc="http://schemas.openxmlformats.org/markup-compatibility/2006" xmlns:a14="http://schemas.microsoft.com/office/drawing/2010/main">
      <mc:Choice Requires="a14">
        <xdr:graphicFrame macro="">
          <xdr:nvGraphicFramePr>
            <xdr:cNvPr id="20" name="Market">
              <a:extLst>
                <a:ext uri="{FF2B5EF4-FFF2-40B4-BE49-F238E27FC236}">
                  <a16:creationId xmlns:a16="http://schemas.microsoft.com/office/drawing/2014/main" id="{B1751C21-A2D6-C60F-FF31-D7A61B4F4E59}"/>
                </a:ext>
              </a:extLst>
            </xdr:cNvPr>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mlns="">
        <xdr:sp macro="" textlink="">
          <xdr:nvSpPr>
            <xdr:cNvPr id="0" name=""/>
            <xdr:cNvSpPr>
              <a:spLocks noTextEdit="1"/>
            </xdr:cNvSpPr>
          </xdr:nvSpPr>
          <xdr:spPr>
            <a:xfrm>
              <a:off x="19917304" y="4551252"/>
              <a:ext cx="1819275" cy="17775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52384</xdr:colOff>
      <xdr:row>14</xdr:row>
      <xdr:rowOff>140496</xdr:rowOff>
    </xdr:from>
    <xdr:to>
      <xdr:col>22</xdr:col>
      <xdr:colOff>1871659</xdr:colOff>
      <xdr:row>21</xdr:row>
      <xdr:rowOff>148167</xdr:rowOff>
    </xdr:to>
    <mc:AlternateContent xmlns:mc="http://schemas.openxmlformats.org/markup-compatibility/2006" xmlns:a14="http://schemas.microsoft.com/office/drawing/2010/main">
      <mc:Choice Requires="a14">
        <xdr:graphicFrame macro="">
          <xdr:nvGraphicFramePr>
            <xdr:cNvPr id="21" name="Site 1">
              <a:extLst>
                <a:ext uri="{FF2B5EF4-FFF2-40B4-BE49-F238E27FC236}">
                  <a16:creationId xmlns:a16="http://schemas.microsoft.com/office/drawing/2014/main" id="{299DBF15-C06A-9627-2378-15075617BC8A}"/>
                </a:ext>
              </a:extLst>
            </xdr:cNvPr>
            <xdr:cNvGraphicFramePr/>
          </xdr:nvGraphicFramePr>
          <xdr:xfrm>
            <a:off x="0" y="0"/>
            <a:ext cx="0" cy="0"/>
          </xdr:xfrm>
          <a:graphic>
            <a:graphicData uri="http://schemas.microsoft.com/office/drawing/2010/slicer">
              <sle:slicer xmlns:sle="http://schemas.microsoft.com/office/drawing/2010/slicer" name="Site 1"/>
            </a:graphicData>
          </a:graphic>
        </xdr:graphicFrame>
      </mc:Choice>
      <mc:Fallback xmlns="">
        <xdr:sp macro="" textlink="">
          <xdr:nvSpPr>
            <xdr:cNvPr id="0" name=""/>
            <xdr:cNvSpPr>
              <a:spLocks noTextEdit="1"/>
            </xdr:cNvSpPr>
          </xdr:nvSpPr>
          <xdr:spPr>
            <a:xfrm>
              <a:off x="19876290" y="3128965"/>
              <a:ext cx="1828800" cy="1466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42333</xdr:colOff>
      <xdr:row>18</xdr:row>
      <xdr:rowOff>104766</xdr:rowOff>
    </xdr:from>
    <xdr:to>
      <xdr:col>2</xdr:col>
      <xdr:colOff>764857</xdr:colOff>
      <xdr:row>52</xdr:row>
      <xdr:rowOff>80856</xdr:rowOff>
    </xdr:to>
    <mc:AlternateContent xmlns:mc="http://schemas.openxmlformats.org/markup-compatibility/2006" xmlns:a14="http://schemas.microsoft.com/office/drawing/2010/main">
      <mc:Choice Requires="a14">
        <xdr:graphicFrame macro="">
          <xdr:nvGraphicFramePr>
            <xdr:cNvPr id="22" name="Username">
              <a:extLst>
                <a:ext uri="{FF2B5EF4-FFF2-40B4-BE49-F238E27FC236}">
                  <a16:creationId xmlns:a16="http://schemas.microsoft.com/office/drawing/2014/main" id="{61B7F3F2-028F-8D28-23D1-7FBDC7D34852}"/>
                </a:ext>
              </a:extLst>
            </xdr:cNvPr>
            <xdr:cNvGraphicFramePr/>
          </xdr:nvGraphicFramePr>
          <xdr:xfrm>
            <a:off x="0" y="0"/>
            <a:ext cx="0" cy="0"/>
          </xdr:xfrm>
          <a:graphic>
            <a:graphicData uri="http://schemas.microsoft.com/office/drawing/2010/slicer">
              <sle:slicer xmlns:sle="http://schemas.microsoft.com/office/drawing/2010/slicer" name="Username"/>
            </a:graphicData>
          </a:graphic>
        </xdr:graphicFrame>
      </mc:Choice>
      <mc:Fallback xmlns="">
        <xdr:sp macro="" textlink="">
          <xdr:nvSpPr>
            <xdr:cNvPr id="0" name=""/>
            <xdr:cNvSpPr>
              <a:spLocks noTextEdit="1"/>
            </xdr:cNvSpPr>
          </xdr:nvSpPr>
          <xdr:spPr>
            <a:xfrm>
              <a:off x="190500" y="3887887"/>
              <a:ext cx="2331190" cy="66954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9526</xdr:colOff>
      <xdr:row>0</xdr:row>
      <xdr:rowOff>69058</xdr:rowOff>
    </xdr:from>
    <xdr:to>
      <xdr:col>23</xdr:col>
      <xdr:colOff>2964</xdr:colOff>
      <xdr:row>5</xdr:row>
      <xdr:rowOff>148306</xdr:rowOff>
    </xdr:to>
    <mc:AlternateContent xmlns:mc="http://schemas.openxmlformats.org/markup-compatibility/2006" xmlns:a14="http://schemas.microsoft.com/office/drawing/2010/main">
      <mc:Choice Requires="a14">
        <xdr:graphicFrame macro="">
          <xdr:nvGraphicFramePr>
            <xdr:cNvPr id="10" name="Month">
              <a:extLst>
                <a:ext uri="{FF2B5EF4-FFF2-40B4-BE49-F238E27FC236}">
                  <a16:creationId xmlns:a16="http://schemas.microsoft.com/office/drawing/2014/main" id="{BA918023-5021-396F-02C9-B063A2F1793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9565917" y="69058"/>
              <a:ext cx="1832417" cy="11751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42333</xdr:colOff>
      <xdr:row>0</xdr:row>
      <xdr:rowOff>52683</xdr:rowOff>
    </xdr:from>
    <xdr:to>
      <xdr:col>2</xdr:col>
      <xdr:colOff>766044</xdr:colOff>
      <xdr:row>4</xdr:row>
      <xdr:rowOff>190505</xdr:rowOff>
    </xdr:to>
    <xdr:pic>
      <xdr:nvPicPr>
        <xdr:cNvPr id="2" name="Picture 1">
          <a:extLst>
            <a:ext uri="{FF2B5EF4-FFF2-40B4-BE49-F238E27FC236}">
              <a16:creationId xmlns:a16="http://schemas.microsoft.com/office/drawing/2014/main" id="{7FC6DA66-EC66-4D4A-ADB2-C0C6E25C73A5}"/>
            </a:ext>
          </a:extLst>
        </xdr:cNvPr>
        <xdr:cNvPicPr>
          <a:picLocks noChangeAspect="1"/>
        </xdr:cNvPicPr>
      </xdr:nvPicPr>
      <xdr:blipFill>
        <a:blip xmlns:r="http://schemas.openxmlformats.org/officeDocument/2006/relationships" r:embed="rId1">
          <a:alphaModFix amt="70000"/>
        </a:blip>
        <a:stretch>
          <a:fillRect/>
        </a:stretch>
      </xdr:blipFill>
      <xdr:spPr>
        <a:xfrm>
          <a:off x="190500" y="52683"/>
          <a:ext cx="2811087" cy="899822"/>
        </a:xfrm>
        <a:prstGeom prst="rect">
          <a:avLst/>
        </a:prstGeom>
        <a:ln>
          <a:noFill/>
        </a:ln>
        <a:effectLst>
          <a:reflection blurRad="6350" stA="52000" endA="300" endPos="35000" dir="5400000" sy="-100000" algn="bl" rotWithShape="0"/>
        </a:effectLst>
      </xdr:spPr>
    </xdr:pic>
    <xdr:clientData/>
  </xdr:twoCellAnchor>
  <xdr:twoCellAnchor editAs="oneCell">
    <xdr:from>
      <xdr:col>2</xdr:col>
      <xdr:colOff>31750</xdr:colOff>
      <xdr:row>4</xdr:row>
      <xdr:rowOff>42333</xdr:rowOff>
    </xdr:from>
    <xdr:to>
      <xdr:col>2</xdr:col>
      <xdr:colOff>720799</xdr:colOff>
      <xdr:row>4</xdr:row>
      <xdr:rowOff>269771</xdr:rowOff>
    </xdr:to>
    <xdr:pic>
      <xdr:nvPicPr>
        <xdr:cNvPr id="3" name="Picture 2">
          <a:extLst>
            <a:ext uri="{FF2B5EF4-FFF2-40B4-BE49-F238E27FC236}">
              <a16:creationId xmlns:a16="http://schemas.microsoft.com/office/drawing/2014/main" id="{637705FC-8211-4479-A5F3-19357C2EF3E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75417" y="804333"/>
          <a:ext cx="689049" cy="235058"/>
        </a:xfrm>
        <a:prstGeom prst="rect">
          <a:avLst/>
        </a:prstGeom>
      </xdr:spPr>
    </xdr:pic>
    <xdr:clientData/>
  </xdr:twoCellAnchor>
  <xdr:twoCellAnchor>
    <xdr:from>
      <xdr:col>5</xdr:col>
      <xdr:colOff>230834</xdr:colOff>
      <xdr:row>1</xdr:row>
      <xdr:rowOff>88634</xdr:rowOff>
    </xdr:from>
    <xdr:to>
      <xdr:col>17</xdr:col>
      <xdr:colOff>476262</xdr:colOff>
      <xdr:row>5</xdr:row>
      <xdr:rowOff>108015</xdr:rowOff>
    </xdr:to>
    <xdr:sp macro="" textlink="">
      <xdr:nvSpPr>
        <xdr:cNvPr id="4" name="TextBox 3">
          <a:extLst>
            <a:ext uri="{FF2B5EF4-FFF2-40B4-BE49-F238E27FC236}">
              <a16:creationId xmlns:a16="http://schemas.microsoft.com/office/drawing/2014/main" id="{52B7A69B-FCE7-410A-B9D5-1D42A898E78B}"/>
            </a:ext>
          </a:extLst>
        </xdr:cNvPr>
        <xdr:cNvSpPr txBox="1"/>
      </xdr:nvSpPr>
      <xdr:spPr>
        <a:xfrm>
          <a:off x="5513772" y="275206"/>
          <a:ext cx="7669036" cy="912964"/>
        </a:xfrm>
        <a:prstGeom prst="rect">
          <a:avLst/>
        </a:prstGeom>
        <a:noFill/>
        <a:ln w="9525" cmpd="sng">
          <a:noFill/>
        </a:ln>
        <a:effectLst>
          <a:reflection blurRad="6350" stA="52000" endA="300" endPos="350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threePt" dir="t"/>
          </a:scene3d>
          <a:sp3d extrusionH="57150">
            <a:bevelT w="38100" h="38100" prst="angle"/>
          </a:sp3d>
        </a:bodyPr>
        <a:lstStyle/>
        <a:p>
          <a:pPr algn="ctr"/>
          <a:r>
            <a:rPr lang="en-US" sz="2200" b="1" cap="none" spc="0">
              <a:ln w="10160">
                <a:solidFill>
                  <a:schemeClr val="accent6">
                    <a:lumMod val="75000"/>
                  </a:schemeClr>
                </a:solidFill>
                <a:prstDash val="solid"/>
              </a:ln>
              <a:solidFill>
                <a:schemeClr val="accent6">
                  <a:lumMod val="50000"/>
                </a:schemeClr>
              </a:solidFill>
              <a:effectLst>
                <a:outerShdw blurRad="38100" dist="22860" dir="5400000" algn="tl" rotWithShape="0">
                  <a:srgbClr val="000000">
                    <a:alpha val="30000"/>
                  </a:srgbClr>
                </a:outerShdw>
              </a:effectLst>
              <a:latin typeface="Rockwell Nova Light" panose="02060303020205020403" pitchFamily="18" charset="0"/>
            </a:rPr>
            <a:t>Multiplier</a:t>
          </a:r>
          <a:r>
            <a:rPr lang="en-US" sz="2200" b="1" cap="none" spc="0" baseline="0">
              <a:ln w="10160">
                <a:solidFill>
                  <a:schemeClr val="accent6">
                    <a:lumMod val="75000"/>
                  </a:schemeClr>
                </a:solidFill>
                <a:prstDash val="solid"/>
              </a:ln>
              <a:solidFill>
                <a:schemeClr val="accent6">
                  <a:lumMod val="50000"/>
                </a:schemeClr>
              </a:solidFill>
              <a:effectLst>
                <a:outerShdw blurRad="38100" dist="22860" dir="5400000" algn="tl" rotWithShape="0">
                  <a:srgbClr val="000000">
                    <a:alpha val="30000"/>
                  </a:srgbClr>
                </a:outerShdw>
              </a:effectLst>
              <a:latin typeface="Rockwell Nova Light" panose="02060303020205020403" pitchFamily="18" charset="0"/>
            </a:rPr>
            <a:t> Drillthrough</a:t>
          </a:r>
          <a:endParaRPr lang="en-US" sz="2200" b="1" cap="none" spc="0">
            <a:ln w="10160">
              <a:solidFill>
                <a:schemeClr val="accent6">
                  <a:lumMod val="75000"/>
                </a:schemeClr>
              </a:solidFill>
              <a:prstDash val="solid"/>
            </a:ln>
            <a:solidFill>
              <a:schemeClr val="accent6">
                <a:lumMod val="50000"/>
              </a:schemeClr>
            </a:solidFill>
            <a:effectLst>
              <a:outerShdw blurRad="38100" dist="22860" dir="5400000" algn="tl" rotWithShape="0">
                <a:srgbClr val="000000">
                  <a:alpha val="30000"/>
                </a:srgbClr>
              </a:outerShdw>
            </a:effectLst>
            <a:latin typeface="Rockwell Nova Light" panose="02060303020205020403" pitchFamily="18" charset="0"/>
          </a:endParaRPr>
        </a:p>
      </xdr:txBody>
    </xdr:sp>
    <xdr:clientData/>
  </xdr:twoCellAnchor>
  <xdr:twoCellAnchor editAs="absolute">
    <xdr:from>
      <xdr:col>1</xdr:col>
      <xdr:colOff>80646</xdr:colOff>
      <xdr:row>36</xdr:row>
      <xdr:rowOff>161869</xdr:rowOff>
    </xdr:from>
    <xdr:to>
      <xdr:col>1</xdr:col>
      <xdr:colOff>1978026</xdr:colOff>
      <xdr:row>55</xdr:row>
      <xdr:rowOff>49098</xdr:rowOff>
    </xdr:to>
    <mc:AlternateContent xmlns:mc="http://schemas.openxmlformats.org/markup-compatibility/2006" xmlns:a14="http://schemas.microsoft.com/office/drawing/2010/main">
      <mc:Choice Requires="a14">
        <xdr:graphicFrame macro="">
          <xdr:nvGraphicFramePr>
            <xdr:cNvPr id="17" name="Date 1">
              <a:extLst>
                <a:ext uri="{FF2B5EF4-FFF2-40B4-BE49-F238E27FC236}">
                  <a16:creationId xmlns:a16="http://schemas.microsoft.com/office/drawing/2014/main" id="{D8987D4A-CB5F-40FE-0CEE-AF12536CA25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227940" y="6818469"/>
              <a:ext cx="1897380" cy="3374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21</xdr:col>
      <xdr:colOff>72495</xdr:colOff>
      <xdr:row>10</xdr:row>
      <xdr:rowOff>187189</xdr:rowOff>
    </xdr:from>
    <xdr:to>
      <xdr:col>21</xdr:col>
      <xdr:colOff>1939395</xdr:colOff>
      <xdr:row>19</xdr:row>
      <xdr:rowOff>89615</xdr:rowOff>
    </xdr:to>
    <mc:AlternateContent xmlns:mc="http://schemas.openxmlformats.org/markup-compatibility/2006" xmlns:a14="http://schemas.microsoft.com/office/drawing/2010/main">
      <mc:Choice Requires="a14">
        <xdr:graphicFrame macro="">
          <xdr:nvGraphicFramePr>
            <xdr:cNvPr id="18" name="Language">
              <a:extLst>
                <a:ext uri="{FF2B5EF4-FFF2-40B4-BE49-F238E27FC236}">
                  <a16:creationId xmlns:a16="http://schemas.microsoft.com/office/drawing/2014/main" id="{3589E33D-5CF5-C3C7-8008-91F403858523}"/>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15660285" y="1915436"/>
              <a:ext cx="1866900" cy="17276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79533</xdr:colOff>
      <xdr:row>10</xdr:row>
      <xdr:rowOff>109921</xdr:rowOff>
    </xdr:from>
    <xdr:to>
      <xdr:col>1</xdr:col>
      <xdr:colOff>1976913</xdr:colOff>
      <xdr:row>20</xdr:row>
      <xdr:rowOff>164714</xdr:rowOff>
    </xdr:to>
    <mc:AlternateContent xmlns:mc="http://schemas.openxmlformats.org/markup-compatibility/2006" xmlns:a14="http://schemas.microsoft.com/office/drawing/2010/main">
      <mc:Choice Requires="a14">
        <xdr:graphicFrame macro="">
          <xdr:nvGraphicFramePr>
            <xdr:cNvPr id="19" name="Month 1">
              <a:extLst>
                <a:ext uri="{FF2B5EF4-FFF2-40B4-BE49-F238E27FC236}">
                  <a16:creationId xmlns:a16="http://schemas.microsoft.com/office/drawing/2014/main" id="{1D9D358A-5016-8D31-B924-A8D8940832A1}"/>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220935" y="1938105"/>
              <a:ext cx="1897380" cy="21801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21</xdr:col>
      <xdr:colOff>72492</xdr:colOff>
      <xdr:row>32</xdr:row>
      <xdr:rowOff>47638</xdr:rowOff>
    </xdr:from>
    <xdr:to>
      <xdr:col>21</xdr:col>
      <xdr:colOff>1939392</xdr:colOff>
      <xdr:row>35</xdr:row>
      <xdr:rowOff>163908</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32CDC272-603E-26BC-D5BA-694A4F008E63}"/>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660282" y="5965570"/>
              <a:ext cx="1866900" cy="6626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21</xdr:col>
      <xdr:colOff>72491</xdr:colOff>
      <xdr:row>35</xdr:row>
      <xdr:rowOff>164071</xdr:rowOff>
    </xdr:from>
    <xdr:to>
      <xdr:col>21</xdr:col>
      <xdr:colOff>1939583</xdr:colOff>
      <xdr:row>41</xdr:row>
      <xdr:rowOff>56266</xdr:rowOff>
    </xdr:to>
    <mc:AlternateContent xmlns:mc="http://schemas.openxmlformats.org/markup-compatibility/2006" xmlns:a14="http://schemas.microsoft.com/office/drawing/2010/main">
      <mc:Choice Requires="a14">
        <xdr:graphicFrame macro="">
          <xdr:nvGraphicFramePr>
            <xdr:cNvPr id="21" name="Site">
              <a:extLst>
                <a:ext uri="{FF2B5EF4-FFF2-40B4-BE49-F238E27FC236}">
                  <a16:creationId xmlns:a16="http://schemas.microsoft.com/office/drawing/2014/main" id="{521F5401-C80E-EA28-9C62-62FD987DAD16}"/>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ite"/>
            </a:graphicData>
          </a:graphic>
        </xdr:graphicFrame>
      </mc:Choice>
      <mc:Fallback xmlns="">
        <xdr:sp macro="" textlink="">
          <xdr:nvSpPr>
            <xdr:cNvPr id="0" name=""/>
            <xdr:cNvSpPr>
              <a:spLocks noTextEdit="1"/>
            </xdr:cNvSpPr>
          </xdr:nvSpPr>
          <xdr:spPr>
            <a:xfrm>
              <a:off x="15660281" y="6645529"/>
              <a:ext cx="1867092" cy="945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21</xdr:col>
      <xdr:colOff>72492</xdr:colOff>
      <xdr:row>18</xdr:row>
      <xdr:rowOff>169091</xdr:rowOff>
    </xdr:from>
    <xdr:to>
      <xdr:col>21</xdr:col>
      <xdr:colOff>1939392</xdr:colOff>
      <xdr:row>32</xdr:row>
      <xdr:rowOff>11286</xdr:rowOff>
    </xdr:to>
    <mc:AlternateContent xmlns:mc="http://schemas.openxmlformats.org/markup-compatibility/2006" xmlns:a14="http://schemas.microsoft.com/office/drawing/2010/main">
      <mc:Choice Requires="a14">
        <xdr:graphicFrame macro="">
          <xdr:nvGraphicFramePr>
            <xdr:cNvPr id="22" name="Team Manager">
              <a:extLst>
                <a:ext uri="{FF2B5EF4-FFF2-40B4-BE49-F238E27FC236}">
                  <a16:creationId xmlns:a16="http://schemas.microsoft.com/office/drawing/2014/main" id="{2DE78125-C715-FBC7-DD3F-7AA5AAE86B22}"/>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Team Manager"/>
            </a:graphicData>
          </a:graphic>
        </xdr:graphicFrame>
      </mc:Choice>
      <mc:Fallback xmlns="">
        <xdr:sp macro="" textlink="">
          <xdr:nvSpPr>
            <xdr:cNvPr id="0" name=""/>
            <xdr:cNvSpPr>
              <a:spLocks noTextEdit="1"/>
            </xdr:cNvSpPr>
          </xdr:nvSpPr>
          <xdr:spPr>
            <a:xfrm>
              <a:off x="15660282" y="3669263"/>
              <a:ext cx="1866900" cy="2269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79532</xdr:colOff>
      <xdr:row>21</xdr:row>
      <xdr:rowOff>13936</xdr:rowOff>
    </xdr:from>
    <xdr:to>
      <xdr:col>1</xdr:col>
      <xdr:colOff>1976912</xdr:colOff>
      <xdr:row>36</xdr:row>
      <xdr:rowOff>135038</xdr:rowOff>
    </xdr:to>
    <mc:AlternateContent xmlns:mc="http://schemas.openxmlformats.org/markup-compatibility/2006" xmlns:a14="http://schemas.microsoft.com/office/drawing/2010/main">
      <mc:Choice Requires="a14">
        <xdr:graphicFrame macro="">
          <xdr:nvGraphicFramePr>
            <xdr:cNvPr id="23" name="Week 1">
              <a:extLst>
                <a:ext uri="{FF2B5EF4-FFF2-40B4-BE49-F238E27FC236}">
                  <a16:creationId xmlns:a16="http://schemas.microsoft.com/office/drawing/2014/main" id="{964AF42D-5092-986D-B114-4484D2159E7E}"/>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Week 1"/>
            </a:graphicData>
          </a:graphic>
        </xdr:graphicFrame>
      </mc:Choice>
      <mc:Fallback xmlns="">
        <xdr:sp macro="" textlink="">
          <xdr:nvSpPr>
            <xdr:cNvPr id="0" name=""/>
            <xdr:cNvSpPr>
              <a:spLocks noTextEdit="1"/>
            </xdr:cNvSpPr>
          </xdr:nvSpPr>
          <xdr:spPr>
            <a:xfrm>
              <a:off x="226826" y="3944344"/>
              <a:ext cx="1897380" cy="28606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3" Type="http://schemas.openxmlformats.org/officeDocument/2006/relationships/externalLinkPath" Target="https://conectys.sharepoint.com/sites/odms/itworks/Shared%20Documents/Service%20and%20Performance%20Delivery/2.%20Employee%20Performance/2.%20Performance%20Records/Operations/1%20-%20Daily%20Deliverables/Daily%20Account%20Management%20Report/Daily%20Account%20Management%20Report.xlsm" TargetMode="External"/><Relationship Id="rId2" Type="http://schemas.microsoft.com/office/2019/04/relationships/externalLinkLongPath" Target="/sites/odms/itworks/Shared%20Documents/Service%20and%20Performance%20Delivery/2.%20Employee%20Performance/2.%20Performance%20Records/Operations/1%20-%20Daily%20Deliverables/Daily%20Account%20Management%20Report/Daily%20Account%20Management%20Report.xlsm?970218FC" TargetMode="External"/><Relationship Id="rId1" Type="http://schemas.openxmlformats.org/officeDocument/2006/relationships/externalLinkPath" Target="file:///\\970218FC\Daily%20Account%20Management%20Repor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k4aQzC3rkmW92EFVhrjRbVRhJ41nCFOmskG8EZHxINSUM3BopsZR6qo6QIhq3-4" itemId="01TCE4YFFWGKBCXYWOPFBK24MP5MSX5645">
      <xxl21:absoluteUrl r:id="rId3"/>
    </xxl21:alternateUrls>
    <sheetNames>
      <sheetName val="Intro"/>
      <sheetName val="Instructions"/>
      <sheetName val="SEND"/>
      <sheetName val="Helper PIVOTS"/>
      <sheetName val="Account Performance Dashboard"/>
      <sheetName val="Operations Management Summary"/>
      <sheetName val="Call Queue Report"/>
      <sheetName val="Ticket &amp; Chat Queue Report"/>
      <sheetName val="CSurvey"/>
      <sheetName val="TSurvey"/>
      <sheetName val="Inbound"/>
      <sheetName val="Email"/>
      <sheetName val="Chat"/>
      <sheetName val="Utilization"/>
      <sheetName val="Attendance"/>
      <sheetName val="Quality"/>
      <sheetName val="Disposition"/>
      <sheetName val="Reprocess"/>
      <sheetName val="Config"/>
      <sheetName val="Staff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x Aclan" refreshedDate="45448.977129398147" createdVersion="8" refreshedVersion="8" minRefreshableVersion="3" recordCount="63" xr:uid="{0FC720BF-7248-4F74-9078-F7A51A845A77}">
  <cacheSource type="worksheet">
    <worksheetSource name="RAW"/>
  </cacheSource>
  <cacheFields count="62">
    <cacheField name="UID" numFmtId="1">
      <sharedItems containsSemiMixedTypes="0" containsString="0" containsNumber="1" containsInteger="1" minValue="107941" maxValue="113646"/>
    </cacheField>
    <cacheField name="Username" numFmtId="0">
      <sharedItems count="28">
        <s v="Angela Cruz"/>
        <s v="Baby Jean Morano"/>
        <s v="Fevhey Ann Dolor"/>
        <s v="Jeanette Anne Delicana"/>
        <s v="Maria Marina"/>
        <s v="Mourad Ghazouani"/>
        <s v="Reda Chababi"/>
        <s v="Roman Ryan Joaquin"/>
        <s v="Valerie Beard"/>
        <s v="Alexandru Vicol"/>
        <s v="Allaine Lozanes"/>
        <s v="Barbara Paz"/>
        <s v="Carmen De Chavez"/>
        <s v="Christine Jean Consular"/>
        <s v="Christy Amolar"/>
        <s v="Crisel Gale Plondaya"/>
        <s v="Diana Giraldo Sierra"/>
        <s v="Dominic Reyes"/>
        <s v="Fabrice Mwolo"/>
        <s v="Fares Almia"/>
        <s v="George Tomic"/>
        <s v="Hanz Cristian Jungco"/>
        <s v="Jester Payofilin"/>
        <s v="Juan Caicedo"/>
        <s v="Loreto Jr Emactao"/>
        <s v="Paul Jeffrey Chiang"/>
        <s v="Raymundo Esquera Jr"/>
        <s v="Vince Myko Palmaira"/>
      </sharedItems>
    </cacheField>
    <cacheField name="Team Manager" numFmtId="0">
      <sharedItems count="5">
        <s v="Anna Mae Bastero"/>
        <s v="Eden Loyola"/>
        <s v="Daniel Alexe"/>
        <s v="John Dave Pepito"/>
        <s v="Megan Gutierrez Guerrero"/>
      </sharedItems>
    </cacheField>
    <cacheField name="Language" numFmtId="0">
      <sharedItems count="5">
        <s v="Canada"/>
        <s v="US English"/>
        <s v="France"/>
        <s v="Germany"/>
        <s v="US Spanish"/>
      </sharedItems>
    </cacheField>
    <cacheField name="Role" numFmtId="0">
      <sharedItems/>
    </cacheField>
    <cacheField name="Available" numFmtId="164">
      <sharedItems containsSemiMixedTypes="0" containsNonDate="0" containsDate="1" containsString="0" minDate="1899-12-30T00:00:00" maxDate="1899-12-30T06:54:09"/>
    </cacheField>
    <cacheField name="Outbound Call" numFmtId="164">
      <sharedItems containsSemiMixedTypes="0" containsNonDate="0" containsDate="1" containsString="0" minDate="1899-12-30T00:00:00" maxDate="1899-12-31T00:00:00"/>
    </cacheField>
    <cacheField name="Busy" numFmtId="164">
      <sharedItems containsSemiMixedTypes="0" containsNonDate="0" containsDate="1" containsString="0" minDate="1899-12-30T00:00:00" maxDate="1899-12-30T04:17:53"/>
    </cacheField>
    <cacheField name="Lunch Break" numFmtId="164">
      <sharedItems containsSemiMixedTypes="0" containsNonDate="0" containsDate="1" containsString="0" minDate="1899-12-30T00:00:00" maxDate="1899-12-30T01:27:39"/>
    </cacheField>
    <cacheField name="Meeting" numFmtId="164">
      <sharedItems containsSemiMixedTypes="0" containsNonDate="0" containsDate="1" containsString="0" minDate="1899-12-30T00:00:00" maxDate="1899-12-30T08:30:52"/>
    </cacheField>
    <cacheField name="Training" numFmtId="164">
      <sharedItems containsSemiMixedTypes="0" containsNonDate="0" containsDate="1" containsString="0" minDate="1899-12-30T00:00:00" maxDate="1899-12-31T00:00:00"/>
    </cacheField>
    <cacheField name="After Call Work" numFmtId="164">
      <sharedItems containsSemiMixedTypes="0" containsNonDate="0" containsDate="1" containsString="0" minDate="1899-12-30T00:00:00" maxDate="1899-12-30T01:47:09"/>
    </cacheField>
    <cacheField name="Personal Needs" numFmtId="164">
      <sharedItems containsSemiMixedTypes="0" containsNonDate="0" containsDate="1" containsString="0" minDate="1899-12-30T00:00:00" maxDate="1899-12-31T00:00:00"/>
    </cacheField>
    <cacheField name="Break" numFmtId="164">
      <sharedItems containsSemiMixedTypes="0" containsNonDate="0" containsDate="1" containsString="0" minDate="1899-12-30T00:00:00" maxDate="1899-12-30T00:37:14"/>
    </cacheField>
    <cacheField name="Quality " numFmtId="164">
      <sharedItems containsSemiMixedTypes="0" containsNonDate="0" containsDate="1" containsString="0" minDate="1899-12-30T00:00:00" maxDate="1899-12-31T00:00:00"/>
    </cacheField>
    <cacheField name="Chat" numFmtId="164">
      <sharedItems containsSemiMixedTypes="0" containsNonDate="0" containsDate="1" containsString="0" minDate="1899-12-30T00:00:00" maxDate="1899-12-31T00:00:00"/>
    </cacheField>
    <cacheField name="Tickets" numFmtId="164">
      <sharedItems containsSemiMixedTypes="0" containsNonDate="0" containsDate="1" containsString="0" minDate="1899-12-30T00:00:00" maxDate="1899-12-30T04:15:11"/>
    </cacheField>
    <cacheField name="Social Media" numFmtId="164">
      <sharedItems containsSemiMixedTypes="0" containsNonDate="0" containsDate="1" containsString="0" minDate="1899-12-30T00:00:00" maxDate="1899-12-30T02:44:39"/>
    </cacheField>
    <cacheField name="Disconnected" numFmtId="164">
      <sharedItems containsSemiMixedTypes="0" containsNonDate="0" containsDate="1" containsString="0" minDate="1899-12-30T00:00:00" maxDate="1899-12-31T00:00:00"/>
    </cacheField>
    <cacheField name="Exception" numFmtId="164">
      <sharedItems containsSemiMixedTypes="0" containsNonDate="0" containsDate="1" containsString="0" minDate="1899-12-30T00:00:00" maxDate="1899-12-31T00:00:00"/>
    </cacheField>
    <cacheField name="Total Time" numFmtId="164">
      <sharedItems containsSemiMixedTypes="0" containsNonDate="0" containsDate="1" containsString="0" minDate="1899-12-30T04:04:57" maxDate="1899-12-30T09:42:27"/>
    </cacheField>
    <cacheField name="Date" numFmtId="165">
      <sharedItems containsSemiMixedTypes="0" containsNonDate="0" containsDate="1" containsString="0" minDate="2024-06-01T00:00:00" maxDate="2024-06-05T00:00:00" count="4">
        <d v="2024-06-01T00:00:00"/>
        <d v="2024-06-02T00:00:00"/>
        <d v="2024-06-03T00:00:00"/>
        <d v="2024-06-04T00:00:00"/>
      </sharedItems>
    </cacheField>
    <cacheField name="Month" numFmtId="166">
      <sharedItems containsSemiMixedTypes="0" containsNonDate="0" containsDate="1" containsString="0" minDate="2024-06-30T00:00:00" maxDate="2024-07-01T00:00:00" count="1">
        <d v="2024-06-30T00:00:00"/>
      </sharedItems>
    </cacheField>
    <cacheField name="Week" numFmtId="0">
      <sharedItems count="2">
        <s v="Week 22"/>
        <s v="Week 23"/>
      </sharedItems>
    </cacheField>
    <cacheField name="Market" numFmtId="0">
      <sharedItems/>
    </cacheField>
    <cacheField name="Region" numFmtId="0">
      <sharedItems count="2">
        <s v="APAC"/>
        <s v="EU"/>
      </sharedItems>
    </cacheField>
    <cacheField name="Site" numFmtId="0">
      <sharedItems count="4">
        <s v="ILO"/>
        <s v="DVO"/>
        <s v="BUC"/>
        <s v="COL"/>
      </sharedItems>
    </cacheField>
    <cacheField name="Billable Hours" numFmtId="2">
      <sharedItems containsSemiMixedTypes="0" containsString="0" containsNumber="1" minValue="7.7777777777781054E-3" maxValue="8.1730555555555551"/>
    </cacheField>
    <cacheField name="Productive Hours" numFmtId="2">
      <sharedItems containsSemiMixedTypes="0" containsString="0" containsNumber="1" minValue="0" maxValue="7.8038888888888867"/>
    </cacheField>
    <cacheField name="Offline Hours" numFmtId="2">
      <sharedItems containsSemiMixedTypes="0" containsString="0" containsNumber="1" minValue="0" maxValue="8.5144444444444449"/>
    </cacheField>
    <cacheField name="Online Hours" numFmtId="2">
      <sharedItems containsSemiMixedTypes="0" containsString="0" containsNumber="1" minValue="2.8933333333333286" maxValue="8.5222222222222221"/>
    </cacheField>
    <cacheField name="Logged-In Hours" numFmtId="2">
      <sharedItems containsSemiMixedTypes="0" containsString="0" containsNumber="1" minValue="4.0825000000000014" maxValue="8.8652777777777771"/>
    </cacheField>
    <cacheField name="Forecasted Billable Hours" numFmtId="2">
      <sharedItems containsSemiMixedTypes="0" containsString="0" containsNumber="1" minValue="0" maxValue="7.67"/>
    </cacheField>
    <cacheField name="Ticket Handled in Target" numFmtId="0">
      <sharedItems containsSemiMixedTypes="0" containsString="0" containsNumber="1" containsInteger="1" minValue="0" maxValue="21"/>
    </cacheField>
    <cacheField name="Inbound Handled in Target" numFmtId="0">
      <sharedItems containsSemiMixedTypes="0" containsString="0" containsNumber="1" containsInteger="1" minValue="0" maxValue="28"/>
    </cacheField>
    <cacheField name="Ticket within SLA" numFmtId="0">
      <sharedItems containsSemiMixedTypes="0" containsString="0" containsNumber="1" containsInteger="1" minValue="0" maxValue="33"/>
    </cacheField>
    <cacheField name="Inbound within SLA" numFmtId="0">
      <sharedItems containsSemiMixedTypes="0" containsString="0" containsNumber="1" containsInteger="1" minValue="0" maxValue="26"/>
    </cacheField>
    <cacheField name="Tickets Time" numFmtId="2">
      <sharedItems containsSemiMixedTypes="0" containsString="0" containsNumber="1" minValue="0" maxValue="4.2530555555555551"/>
    </cacheField>
    <cacheField name="Inbounds Time" numFmtId="2">
      <sharedItems containsSemiMixedTypes="0" containsString="0" containsNumber="1" minValue="0" maxValue="4.2980555555555569"/>
    </cacheField>
    <cacheField name="Tickets Handled" numFmtId="0">
      <sharedItems containsSemiMixedTypes="0" containsString="0" containsNumber="1" containsInteger="1" minValue="0" maxValue="33"/>
    </cacheField>
    <cacheField name="Chats Handled" numFmtId="0">
      <sharedItems containsSemiMixedTypes="0" containsString="0" containsNumber="1" containsInteger="1" minValue="0" maxValue="5"/>
    </cacheField>
    <cacheField name="Inbound Handled" numFmtId="0">
      <sharedItems containsSemiMixedTypes="0" containsString="0" containsNumber="1" containsInteger="1" minValue="0" maxValue="27"/>
    </cacheField>
    <cacheField name="Tickets Productivity" numFmtId="2">
      <sharedItems containsSemiMixedTypes="0" containsString="0" containsNumber="1" minValue="0" maxValue="34.383954154727775"/>
    </cacheField>
    <cacheField name="Inbounds Productivity" numFmtId="2">
      <sharedItems containsSemiMixedTypes="0" containsString="0" containsNumber="1" minValue="0" maxValue="12.045889101338391"/>
    </cacheField>
    <cacheField name="Ticket Proficiency" numFmtId="2">
      <sharedItems containsSemiMixedTypes="0" containsString="0" containsNumber="1" minValue="0" maxValue="1"/>
    </cacheField>
    <cacheField name="Inbound Proficiency" numFmtId="2">
      <sharedItems containsSemiMixedTypes="0" containsString="0" containsNumber="1" minValue="0" maxValue="4"/>
    </cacheField>
    <cacheField name="Utilization'" numFmtId="0" formula="'Productive Hours'/'Billable Hours'" databaseField="0"/>
    <cacheField name="Occupancy'" numFmtId="0" formula="'Billable Hours'/'Online Hours'" databaseField="0"/>
    <cacheField name="Productivity'" numFmtId="0" formula="(('Tickets Productivity')+('Inbounds Productivity'))/100" databaseField="0"/>
    <cacheField name="Saturation'" numFmtId="0" formula="'Productive Hours'/'Logged-In Hours'" databaseField="0"/>
    <cacheField name="Volume'" numFmtId="0" formula="SUM('Tickets Handled','Inbound Handled')" databaseField="0"/>
    <cacheField name="Proficiency'" numFmtId="0" formula="SUM('Ticket Proficiency','Inbound Proficiency')/SUM('Tickets Time','Inbounds Time')" databaseField="0"/>
    <cacheField name="Precision'" numFmtId="0" formula="SUM('Ticket within SLA','Inbound within SLA')/SUM('Tickets Handled','Inbound Handled')" databaseField="0"/>
    <cacheField name="Productive Hrs'" numFmtId="0" formula="SUM('Outbound Call',Busy,'After Call Work',Chat,Tickets,'Social Media')" databaseField="0"/>
    <cacheField name="Billable Hrs'" numFmtId="0" formula="SUM(Available,'Outbound Call',Busy,'After Call Work',Chat,Tickets,'Social Media')" databaseField="0"/>
    <cacheField name="Logged-in Hrs'" numFmtId="0" formula="'Total Time'-SUM('Lunch Break',Break)" databaseField="0"/>
    <cacheField name="Offline Hrs'" numFmtId="0" formula="SUM(Meeting,Training,'Personal Needs','Quality ',Disconnected)" databaseField="0"/>
    <cacheField name="Online Hrs'" numFmtId="0" formula="SUM(Available,'Outbound Call',Busy,'After Call Work',Chat,Tickets,'Social Media')-SUM(Meeting,Training,'Personal Needs','Quality ',Disconnected)" databaseField="0"/>
    <cacheField name="Tickets Prod'" numFmtId="0" formula=" (Tickets/'Tickets Handled')*100" databaseField="0"/>
    <cacheField name="Inbound Prod'" numFmtId="0" formula="(Busy/'Inbound Handled')*100" databaseField="0"/>
    <cacheField name="Ticket Prof'" numFmtId="0" formula="'Ticket Handled in Target'/'Tickets Handled'" databaseField="0"/>
    <cacheField name="Inbound Prof'" numFmtId="0" formula="'Inbound Handled in Target'/'Inbound Handled'" databaseField="0"/>
  </cacheFields>
  <extLst>
    <ext xmlns:x14="http://schemas.microsoft.com/office/spreadsheetml/2009/9/main" uri="{725AE2AE-9491-48be-B2B4-4EB974FC3084}">
      <x14:pivotCacheDefinition pivotCacheId="4145586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7604745371" backgroundQuery="1" createdVersion="8" refreshedVersion="8" minRefreshableVersion="3" recordCount="0" supportSubquery="1" supportAdvancedDrill="1" xr:uid="{677CC34B-A297-4150-ACEA-A224CBAFDD43}">
  <cacheSource type="external" connectionId="2"/>
  <cacheFields count="14">
    <cacheField name="[Measures].[Utilization]" caption="Utilization" numFmtId="0" hierarchy="48" level="32767"/>
    <cacheField name="[Measures].[Productivity]" caption="Productivity" numFmtId="0" hierarchy="50" level="32767"/>
    <cacheField name="[Measures].[Saturation]" caption="Saturation" numFmtId="0" hierarchy="51" level="32767"/>
    <cacheField name="[Measures].[Occupancy]" caption="Occupancy" numFmtId="0" hierarchy="49" level="32767"/>
    <cacheField name="[Measures].[Proficiency]" caption="Proficiency" numFmtId="0" hierarchy="52" level="32767"/>
    <cacheField name="[RAW].[Team Manager].[Team Manager]" caption="Team Manager" numFmtId="0" hierarchy="2" level="1">
      <sharedItems count="5">
        <s v="Anna Mae Bastero"/>
        <s v="Daniel Alexe"/>
        <s v="Eden Loyola"/>
        <s v="John Dave Pepito"/>
        <s v="Megan Gutierrez Guerrero"/>
      </sharedItems>
    </cacheField>
    <cacheField name="[Measures].[Precision]" caption="Precision" numFmtId="0" hierarchy="53" level="32767"/>
    <cacheField name="[RAW].[Role].[Role]" caption="Role" numFmtId="0" hierarchy="4" level="1">
      <sharedItems containsSemiMixedTypes="0" containsNonDate="0" containsString="0"/>
    </cacheField>
    <cacheField name="[RAW].[Date].[Date]" caption="Date" numFmtId="0" hierarchy="21" level="1">
      <sharedItems containsSemiMixedTypes="0" containsNonDate="0" containsString="0"/>
    </cacheField>
    <cacheField name="[RAW].[Week].[Week]" caption="Week" numFmtId="0" hierarchy="23" level="1">
      <sharedItems containsSemiMixedTypes="0" containsNonDate="0" containsString="0"/>
    </cacheField>
    <cacheField name="[RAW].[Region].[Region]" caption="Region" numFmtId="0" hierarchy="25" level="1">
      <sharedItems containsSemiMixedTypes="0" containsNonDate="0" containsString="0"/>
    </cacheField>
    <cacheField name="[RAW].[Market].[Market]" caption="Market" numFmtId="0" hierarchy="24" level="1">
      <sharedItems containsSemiMixedTypes="0" containsNonDate="0" containsString="0"/>
    </cacheField>
    <cacheField name="[RAW].[Site].[Site]" caption="Site" numFmtId="0" hierarchy="26" level="1">
      <sharedItems containsSemiMixedTypes="0" containsNonDate="0" containsString="0"/>
    </cacheField>
    <cacheField name="[RAW].[Username].[Username]" caption="Username" numFmtId="0" hierarchy="1" level="1">
      <sharedItems containsSemiMixedTypes="0" containsNonDate="0" containsString="0"/>
    </cacheField>
  </cacheFields>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2" memberValueDatatype="130" unbalanced="0">
      <fieldsUsage count="2">
        <fieldUsage x="-1"/>
        <fieldUsage x="13"/>
      </fieldsUsage>
    </cacheHierarchy>
    <cacheHierarchy uniqueName="[RAW].[Team Manager]" caption="Team Manager" attribute="1" defaultMemberUniqueName="[RAW].[Team Manager].[All]" allUniqueName="[RAW].[Team Manager].[All]" dimensionUniqueName="[RAW]" displayFolder="" count="2" memberValueDatatype="130" unbalanced="0">
      <fieldsUsage count="2">
        <fieldUsage x="-1"/>
        <fieldUsage x="5"/>
      </fieldsUsage>
    </cacheHierarchy>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2" memberValueDatatype="130" unbalanced="0">
      <fieldsUsage count="2">
        <fieldUsage x="-1"/>
        <fieldUsage x="7"/>
      </fieldsUsage>
    </cacheHierarchy>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fieldsUsage count="2">
        <fieldUsage x="-1"/>
        <fieldUsage x="8"/>
      </fieldsUsage>
    </cacheHierarchy>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2" memberValueDatatype="130" unbalanced="0">
      <fieldsUsage count="2">
        <fieldUsage x="-1"/>
        <fieldUsage x="9"/>
      </fieldsUsage>
    </cacheHierarchy>
    <cacheHierarchy uniqueName="[RAW].[Market]" caption="Market" attribute="1" defaultMemberUniqueName="[RAW].[Market].[All]" allUniqueName="[RAW].[Market].[All]" dimensionUniqueName="[RAW]" displayFolder="" count="2" memberValueDatatype="130" unbalanced="0">
      <fieldsUsage count="2">
        <fieldUsage x="-1"/>
        <fieldUsage x="11"/>
      </fieldsUsage>
    </cacheHierarchy>
    <cacheHierarchy uniqueName="[RAW].[Region]" caption="Region" attribute="1" defaultMemberUniqueName="[RAW].[Region].[All]" allUniqueName="[RAW].[Region].[All]" dimensionUniqueName="[RAW]" displayFolder="" count="2" memberValueDatatype="130" unbalanced="0">
      <fieldsUsage count="2">
        <fieldUsage x="-1"/>
        <fieldUsage x="10"/>
      </fieldsUsage>
    </cacheHierarchy>
    <cacheHierarchy uniqueName="[RAW].[Site]" caption="Site" attribute="1" defaultMemberUniqueName="[RAW].[Site].[All]" allUniqueName="[RAW].[Site].[All]" dimensionUniqueName="[RAW]" displayFolder="" count="2" memberValueDatatype="130" unbalanced="0">
      <fieldsUsage count="2">
        <fieldUsage x="-1"/>
        <fieldUsage x="12"/>
      </fieldsUsage>
    </cacheHierarchy>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oneField="1">
      <fieldsUsage count="1">
        <fieldUsage x="0"/>
      </fieldsUsage>
    </cacheHierarchy>
    <cacheHierarchy uniqueName="[Measures].[Occupancy]" caption="Occupancy" measure="1" displayFolder="" measureGroup="RAW" count="0" oneField="1">
      <fieldsUsage count="1">
        <fieldUsage x="3"/>
      </fieldsUsage>
    </cacheHierarchy>
    <cacheHierarchy uniqueName="[Measures].[Productivity]" caption="Productivity" measure="1" displayFolder="" measureGroup="RAW" count="0" oneField="1">
      <fieldsUsage count="1">
        <fieldUsage x="1"/>
      </fieldsUsage>
    </cacheHierarchy>
    <cacheHierarchy uniqueName="[Measures].[Saturation]" caption="Saturation" measure="1" displayFolder="" measureGroup="RAW" count="0" oneField="1">
      <fieldsUsage count="1">
        <fieldUsage x="2"/>
      </fieldsUsage>
    </cacheHierarchy>
    <cacheHierarchy uniqueName="[Measures].[Proficiency]" caption="Proficiency" measure="1" displayFolder="" measureGroup="RAW" count="0" oneField="1">
      <fieldsUsage count="1">
        <fieldUsage x="4"/>
      </fieldsUsage>
    </cacheHierarchy>
    <cacheHierarchy uniqueName="[Measures].[Precision]" caption="Precision" measure="1" displayFolder="" measureGroup="RAW" count="0" oneField="1">
      <fieldsUsage count="1">
        <fieldUsage x="6"/>
      </fieldsUsage>
    </cacheHierarchy>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7606134256" backgroundQuery="1" createdVersion="8" refreshedVersion="8" minRefreshableVersion="3" recordCount="0" supportSubquery="1" supportAdvancedDrill="1" xr:uid="{4A334C6D-20FB-44FB-BC58-9E904D1F23AA}">
  <cacheSource type="external" connectionId="2"/>
  <cacheFields count="15">
    <cacheField name="[Measures].[Utilization]" caption="Utilization" numFmtId="0" hierarchy="48" level="32767"/>
    <cacheField name="[Measures].[Productivity]" caption="Productivity" numFmtId="0" hierarchy="50" level="32767"/>
    <cacheField name="[Measures].[Saturation]" caption="Saturation" numFmtId="0" hierarchy="51" level="32767"/>
    <cacheField name="[Measures].[Occupancy]" caption="Occupancy" numFmtId="0" hierarchy="49" level="32767"/>
    <cacheField name="[Measures].[Proficiency]" caption="Proficiency" numFmtId="0" hierarchy="52" level="32767"/>
    <cacheField name="[RAW].[Language].[Language]" caption="Language" numFmtId="0" hierarchy="3" level="1">
      <sharedItems count="5">
        <s v="Canada"/>
        <s v="France"/>
        <s v="Germany"/>
        <s v="US English"/>
        <s v="US Spanish"/>
      </sharedItems>
    </cacheField>
    <cacheField name="[Measures].[Precision]" caption="Precision" numFmtId="0" hierarchy="53" level="32767"/>
    <cacheField name="[RAW].[Role].[Role]" caption="Role" numFmtId="0" hierarchy="4" level="1">
      <sharedItems containsSemiMixedTypes="0" containsNonDate="0" containsString="0"/>
    </cacheField>
    <cacheField name="[RAW].[Date].[Date]" caption="Date" numFmtId="0" hierarchy="21" level="1">
      <sharedItems containsSemiMixedTypes="0" containsNonDate="0" containsString="0"/>
    </cacheField>
    <cacheField name="[RAW].[Week].[Week]" caption="Week" numFmtId="0" hierarchy="23" level="1">
      <sharedItems containsSemiMixedTypes="0" containsNonDate="0" containsString="0"/>
    </cacheField>
    <cacheField name="[RAW].[Team Manager].[Team Manager]" caption="Team Manager" numFmtId="0" hierarchy="2" level="1">
      <sharedItems containsSemiMixedTypes="0" containsNonDate="0" containsString="0"/>
    </cacheField>
    <cacheField name="[RAW].[Region].[Region]" caption="Region" numFmtId="0" hierarchy="25" level="1">
      <sharedItems containsSemiMixedTypes="0" containsNonDate="0" containsString="0"/>
    </cacheField>
    <cacheField name="[RAW].[Market].[Market]" caption="Market" numFmtId="0" hierarchy="24" level="1">
      <sharedItems containsSemiMixedTypes="0" containsNonDate="0" containsString="0"/>
    </cacheField>
    <cacheField name="[RAW].[Site].[Site]" caption="Site" numFmtId="0" hierarchy="26" level="1">
      <sharedItems containsSemiMixedTypes="0" containsNonDate="0" containsString="0"/>
    </cacheField>
    <cacheField name="[RAW].[Username].[Username]" caption="Username" numFmtId="0" hierarchy="1" level="1">
      <sharedItems containsSemiMixedTypes="0" containsNonDate="0" containsString="0"/>
    </cacheField>
  </cacheFields>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2" memberValueDatatype="130" unbalanced="0">
      <fieldsUsage count="2">
        <fieldUsage x="-1"/>
        <fieldUsage x="14"/>
      </fieldsUsage>
    </cacheHierarchy>
    <cacheHierarchy uniqueName="[RAW].[Team Manager]" caption="Team Manager" attribute="1" defaultMemberUniqueName="[RAW].[Team Manager].[All]" allUniqueName="[RAW].[Team Manager].[All]" dimensionUniqueName="[RAW]" displayFolder="" count="2" memberValueDatatype="130" unbalanced="0">
      <fieldsUsage count="2">
        <fieldUsage x="-1"/>
        <fieldUsage x="10"/>
      </fieldsUsage>
    </cacheHierarchy>
    <cacheHierarchy uniqueName="[RAW].[Language]" caption="Language" attribute="1" defaultMemberUniqueName="[RAW].[Language].[All]" allUniqueName="[RAW].[Language].[All]" dimensionUniqueName="[RAW]" displayFolder="" count="2" memberValueDatatype="130" unbalanced="0">
      <fieldsUsage count="2">
        <fieldUsage x="-1"/>
        <fieldUsage x="5"/>
      </fieldsUsage>
    </cacheHierarchy>
    <cacheHierarchy uniqueName="[RAW].[Role]" caption="Role" attribute="1" defaultMemberUniqueName="[RAW].[Role].[All]" allUniqueName="[RAW].[Role].[All]" dimensionUniqueName="[RAW]" displayFolder="" count="2" memberValueDatatype="130" unbalanced="0">
      <fieldsUsage count="2">
        <fieldUsage x="-1"/>
        <fieldUsage x="7"/>
      </fieldsUsage>
    </cacheHierarchy>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fieldsUsage count="2">
        <fieldUsage x="-1"/>
        <fieldUsage x="8"/>
      </fieldsUsage>
    </cacheHierarchy>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2" memberValueDatatype="130" unbalanced="0">
      <fieldsUsage count="2">
        <fieldUsage x="-1"/>
        <fieldUsage x="9"/>
      </fieldsUsage>
    </cacheHierarchy>
    <cacheHierarchy uniqueName="[RAW].[Market]" caption="Market" attribute="1" defaultMemberUniqueName="[RAW].[Market].[All]" allUniqueName="[RAW].[Market].[All]" dimensionUniqueName="[RAW]" displayFolder="" count="2" memberValueDatatype="130" unbalanced="0">
      <fieldsUsage count="2">
        <fieldUsage x="-1"/>
        <fieldUsage x="12"/>
      </fieldsUsage>
    </cacheHierarchy>
    <cacheHierarchy uniqueName="[RAW].[Region]" caption="Region" attribute="1" defaultMemberUniqueName="[RAW].[Region].[All]" allUniqueName="[RAW].[Region].[All]" dimensionUniqueName="[RAW]" displayFolder="" count="2" memberValueDatatype="130" unbalanced="0">
      <fieldsUsage count="2">
        <fieldUsage x="-1"/>
        <fieldUsage x="11"/>
      </fieldsUsage>
    </cacheHierarchy>
    <cacheHierarchy uniqueName="[RAW].[Site]" caption="Site" attribute="1" defaultMemberUniqueName="[RAW].[Site].[All]" allUniqueName="[RAW].[Site].[All]" dimensionUniqueName="[RAW]" displayFolder="" count="2" memberValueDatatype="130" unbalanced="0">
      <fieldsUsage count="2">
        <fieldUsage x="-1"/>
        <fieldUsage x="13"/>
      </fieldsUsage>
    </cacheHierarchy>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oneField="1">
      <fieldsUsage count="1">
        <fieldUsage x="0"/>
      </fieldsUsage>
    </cacheHierarchy>
    <cacheHierarchy uniqueName="[Measures].[Occupancy]" caption="Occupancy" measure="1" displayFolder="" measureGroup="RAW" count="0" oneField="1">
      <fieldsUsage count="1">
        <fieldUsage x="3"/>
      </fieldsUsage>
    </cacheHierarchy>
    <cacheHierarchy uniqueName="[Measures].[Productivity]" caption="Productivity" measure="1" displayFolder="" measureGroup="RAW" count="0" oneField="1">
      <fieldsUsage count="1">
        <fieldUsage x="1"/>
      </fieldsUsage>
    </cacheHierarchy>
    <cacheHierarchy uniqueName="[Measures].[Saturation]" caption="Saturation" measure="1" displayFolder="" measureGroup="RAW" count="0" oneField="1">
      <fieldsUsage count="1">
        <fieldUsage x="2"/>
      </fieldsUsage>
    </cacheHierarchy>
    <cacheHierarchy uniqueName="[Measures].[Proficiency]" caption="Proficiency" measure="1" displayFolder="" measureGroup="RAW" count="0" oneField="1">
      <fieldsUsage count="1">
        <fieldUsage x="4"/>
      </fieldsUsage>
    </cacheHierarchy>
    <cacheHierarchy uniqueName="[Measures].[Precision]" caption="Precision" measure="1" displayFolder="" measureGroup="RAW" count="0" oneField="1">
      <fieldsUsage count="1">
        <fieldUsage x="6"/>
      </fieldsUsage>
    </cacheHierarchy>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7607638888" backgroundQuery="1" createdVersion="8" refreshedVersion="8" minRefreshableVersion="3" recordCount="0" supportSubquery="1" supportAdvancedDrill="1" xr:uid="{6FD6229A-63F5-4C6E-969C-9FCBBE5F3253}">
  <cacheSource type="external" connectionId="2"/>
  <cacheFields count="14">
    <cacheField name="[Measures].[Utilization]" caption="Utilization" numFmtId="0" hierarchy="48" level="32767"/>
    <cacheField name="[Measures].[Productivity]" caption="Productivity" numFmtId="0" hierarchy="50" level="32767"/>
    <cacheField name="[Measures].[Saturation]" caption="Saturation" numFmtId="0" hierarchy="51" level="32767"/>
    <cacheField name="[Measures].[Occupancy]" caption="Occupancy" numFmtId="0" hierarchy="49" level="32767"/>
    <cacheField name="[Measures].[Proficiency]" caption="Proficiency" numFmtId="0" hierarchy="52" level="32767"/>
    <cacheField name="[RAW].[Region].[Region]" caption="Region" numFmtId="0" hierarchy="25" level="1">
      <sharedItems count="2">
        <s v="APAC"/>
        <s v="EU"/>
      </sharedItems>
    </cacheField>
    <cacheField name="[Measures].[Precision]" caption="Precision" numFmtId="0" hierarchy="53" level="32767"/>
    <cacheField name="[RAW].[Role].[Role]" caption="Role" numFmtId="0" hierarchy="4" level="1">
      <sharedItems containsSemiMixedTypes="0" containsNonDate="0" containsString="0"/>
    </cacheField>
    <cacheField name="[RAW].[Date].[Date]" caption="Date" numFmtId="0" hierarchy="21" level="1">
      <sharedItems containsSemiMixedTypes="0" containsNonDate="0" containsString="0"/>
    </cacheField>
    <cacheField name="[RAW].[Week].[Week]" caption="Week" numFmtId="0" hierarchy="23" level="1">
      <sharedItems containsSemiMixedTypes="0" containsNonDate="0" containsString="0"/>
    </cacheField>
    <cacheField name="[RAW].[Team Manager].[Team Manager]" caption="Team Manager" numFmtId="0" hierarchy="2" level="1">
      <sharedItems containsSemiMixedTypes="0" containsNonDate="0" containsString="0"/>
    </cacheField>
    <cacheField name="[RAW].[Market].[Market]" caption="Market" numFmtId="0" hierarchy="24" level="1">
      <sharedItems containsSemiMixedTypes="0" containsNonDate="0" containsString="0"/>
    </cacheField>
    <cacheField name="[RAW].[Site].[Site]" caption="Site" numFmtId="0" hierarchy="26" level="1">
      <sharedItems containsSemiMixedTypes="0" containsNonDate="0" containsString="0"/>
    </cacheField>
    <cacheField name="[RAW].[Username].[Username]" caption="Username" numFmtId="0" hierarchy="1" level="1">
      <sharedItems containsSemiMixedTypes="0" containsNonDate="0" containsString="0"/>
    </cacheField>
  </cacheFields>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2" memberValueDatatype="130" unbalanced="0">
      <fieldsUsage count="2">
        <fieldUsage x="-1"/>
        <fieldUsage x="13"/>
      </fieldsUsage>
    </cacheHierarchy>
    <cacheHierarchy uniqueName="[RAW].[Team Manager]" caption="Team Manager" attribute="1" defaultMemberUniqueName="[RAW].[Team Manager].[All]" allUniqueName="[RAW].[Team Manager].[All]" dimensionUniqueName="[RAW]" displayFolder="" count="2" memberValueDatatype="130" unbalanced="0">
      <fieldsUsage count="2">
        <fieldUsage x="-1"/>
        <fieldUsage x="10"/>
      </fieldsUsage>
    </cacheHierarchy>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2" memberValueDatatype="130" unbalanced="0">
      <fieldsUsage count="2">
        <fieldUsage x="-1"/>
        <fieldUsage x="7"/>
      </fieldsUsage>
    </cacheHierarchy>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fieldsUsage count="2">
        <fieldUsage x="-1"/>
        <fieldUsage x="8"/>
      </fieldsUsage>
    </cacheHierarchy>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2" memberValueDatatype="130" unbalanced="0">
      <fieldsUsage count="2">
        <fieldUsage x="-1"/>
        <fieldUsage x="9"/>
      </fieldsUsage>
    </cacheHierarchy>
    <cacheHierarchy uniqueName="[RAW].[Market]" caption="Market" attribute="1" defaultMemberUniqueName="[RAW].[Market].[All]" allUniqueName="[RAW].[Market].[All]" dimensionUniqueName="[RAW]" displayFolder="" count="2" memberValueDatatype="130" unbalanced="0">
      <fieldsUsage count="2">
        <fieldUsage x="-1"/>
        <fieldUsage x="11"/>
      </fieldsUsage>
    </cacheHierarchy>
    <cacheHierarchy uniqueName="[RAW].[Region]" caption="Region" attribute="1" defaultMemberUniqueName="[RAW].[Region].[All]" allUniqueName="[RAW].[Region].[All]" dimensionUniqueName="[RAW]" displayFolder="" count="2" memberValueDatatype="130" unbalanced="0">
      <fieldsUsage count="2">
        <fieldUsage x="-1"/>
        <fieldUsage x="5"/>
      </fieldsUsage>
    </cacheHierarchy>
    <cacheHierarchy uniqueName="[RAW].[Site]" caption="Site" attribute="1" defaultMemberUniqueName="[RAW].[Site].[All]" allUniqueName="[RAW].[Site].[All]" dimensionUniqueName="[RAW]" displayFolder="" count="2" memberValueDatatype="130" unbalanced="0">
      <fieldsUsage count="2">
        <fieldUsage x="-1"/>
        <fieldUsage x="12"/>
      </fieldsUsage>
    </cacheHierarchy>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oneField="1">
      <fieldsUsage count="1">
        <fieldUsage x="0"/>
      </fieldsUsage>
    </cacheHierarchy>
    <cacheHierarchy uniqueName="[Measures].[Occupancy]" caption="Occupancy" measure="1" displayFolder="" measureGroup="RAW" count="0" oneField="1">
      <fieldsUsage count="1">
        <fieldUsage x="3"/>
      </fieldsUsage>
    </cacheHierarchy>
    <cacheHierarchy uniqueName="[Measures].[Productivity]" caption="Productivity" measure="1" displayFolder="" measureGroup="RAW" count="0" oneField="1">
      <fieldsUsage count="1">
        <fieldUsage x="1"/>
      </fieldsUsage>
    </cacheHierarchy>
    <cacheHierarchy uniqueName="[Measures].[Saturation]" caption="Saturation" measure="1" displayFolder="" measureGroup="RAW" count="0" oneField="1">
      <fieldsUsage count="1">
        <fieldUsage x="2"/>
      </fieldsUsage>
    </cacheHierarchy>
    <cacheHierarchy uniqueName="[Measures].[Proficiency]" caption="Proficiency" measure="1" displayFolder="" measureGroup="RAW" count="0" oneField="1">
      <fieldsUsage count="1">
        <fieldUsage x="4"/>
      </fieldsUsage>
    </cacheHierarchy>
    <cacheHierarchy uniqueName="[Measures].[Precision]" caption="Precision" measure="1" displayFolder="" measureGroup="RAW" count="0" oneField="1">
      <fieldsUsage count="1">
        <fieldUsage x="6"/>
      </fieldsUsage>
    </cacheHierarchy>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760914352" backgroundQuery="1" createdVersion="8" refreshedVersion="8" minRefreshableVersion="3" recordCount="0" supportSubquery="1" supportAdvancedDrill="1" xr:uid="{66BB55BC-338A-4BBC-BF77-0FC7F9BCA730}">
  <cacheSource type="external" connectionId="2"/>
  <cacheFields count="14">
    <cacheField name="[Measures].[Utilization]" caption="Utilization" numFmtId="0" hierarchy="48" level="32767"/>
    <cacheField name="[Measures].[Productivity]" caption="Productivity" numFmtId="0" hierarchy="50" level="32767"/>
    <cacheField name="[Measures].[Saturation]" caption="Saturation" numFmtId="0" hierarchy="51" level="32767"/>
    <cacheField name="[Measures].[Occupancy]" caption="Occupancy" numFmtId="0" hierarchy="49" level="32767"/>
    <cacheField name="[Measures].[Proficiency]" caption="Proficiency" numFmtId="0" hierarchy="52" level="32767"/>
    <cacheField name="[RAW].[Site].[Site]" caption="Site" numFmtId="0" hierarchy="26" level="1">
      <sharedItems count="4">
        <s v="BUC"/>
        <s v="COL"/>
        <s v="DVO"/>
        <s v="ILO"/>
      </sharedItems>
    </cacheField>
    <cacheField name="[Measures].[Precision]" caption="Precision" numFmtId="0" hierarchy="53" level="32767"/>
    <cacheField name="[RAW].[Role].[Role]" caption="Role" numFmtId="0" hierarchy="4" level="1">
      <sharedItems containsSemiMixedTypes="0" containsNonDate="0" containsString="0"/>
    </cacheField>
    <cacheField name="[RAW].[Date].[Date]" caption="Date" numFmtId="0" hierarchy="21" level="1">
      <sharedItems containsSemiMixedTypes="0" containsNonDate="0" containsString="0"/>
    </cacheField>
    <cacheField name="[RAW].[Week].[Week]" caption="Week" numFmtId="0" hierarchy="23" level="1">
      <sharedItems containsSemiMixedTypes="0" containsNonDate="0" containsString="0"/>
    </cacheField>
    <cacheField name="[RAW].[Team Manager].[Team Manager]" caption="Team Manager" numFmtId="0" hierarchy="2" level="1">
      <sharedItems containsSemiMixedTypes="0" containsNonDate="0" containsString="0"/>
    </cacheField>
    <cacheField name="[RAW].[Region].[Region]" caption="Region" numFmtId="0" hierarchy="25" level="1">
      <sharedItems containsSemiMixedTypes="0" containsNonDate="0" containsString="0"/>
    </cacheField>
    <cacheField name="[RAW].[Market].[Market]" caption="Market" numFmtId="0" hierarchy="24" level="1">
      <sharedItems containsSemiMixedTypes="0" containsNonDate="0" containsString="0"/>
    </cacheField>
    <cacheField name="[RAW].[Username].[Username]" caption="Username" numFmtId="0" hierarchy="1" level="1">
      <sharedItems containsSemiMixedTypes="0" containsNonDate="0" containsString="0"/>
    </cacheField>
  </cacheFields>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2" memberValueDatatype="130" unbalanced="0">
      <fieldsUsage count="2">
        <fieldUsage x="-1"/>
        <fieldUsage x="13"/>
      </fieldsUsage>
    </cacheHierarchy>
    <cacheHierarchy uniqueName="[RAW].[Team Manager]" caption="Team Manager" attribute="1" defaultMemberUniqueName="[RAW].[Team Manager].[All]" allUniqueName="[RAW].[Team Manager].[All]" dimensionUniqueName="[RAW]" displayFolder="" count="2" memberValueDatatype="130" unbalanced="0">
      <fieldsUsage count="2">
        <fieldUsage x="-1"/>
        <fieldUsage x="10"/>
      </fieldsUsage>
    </cacheHierarchy>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2" memberValueDatatype="130" unbalanced="0">
      <fieldsUsage count="2">
        <fieldUsage x="-1"/>
        <fieldUsage x="7"/>
      </fieldsUsage>
    </cacheHierarchy>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fieldsUsage count="2">
        <fieldUsage x="-1"/>
        <fieldUsage x="8"/>
      </fieldsUsage>
    </cacheHierarchy>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2" memberValueDatatype="130" unbalanced="0">
      <fieldsUsage count="2">
        <fieldUsage x="-1"/>
        <fieldUsage x="9"/>
      </fieldsUsage>
    </cacheHierarchy>
    <cacheHierarchy uniqueName="[RAW].[Market]" caption="Market" attribute="1" defaultMemberUniqueName="[RAW].[Market].[All]" allUniqueName="[RAW].[Market].[All]" dimensionUniqueName="[RAW]" displayFolder="" count="2" memberValueDatatype="130" unbalanced="0">
      <fieldsUsage count="2">
        <fieldUsage x="-1"/>
        <fieldUsage x="12"/>
      </fieldsUsage>
    </cacheHierarchy>
    <cacheHierarchy uniqueName="[RAW].[Region]" caption="Region" attribute="1" defaultMemberUniqueName="[RAW].[Region].[All]" allUniqueName="[RAW].[Region].[All]" dimensionUniqueName="[RAW]" displayFolder="" count="2" memberValueDatatype="130" unbalanced="0">
      <fieldsUsage count="2">
        <fieldUsage x="-1"/>
        <fieldUsage x="11"/>
      </fieldsUsage>
    </cacheHierarchy>
    <cacheHierarchy uniqueName="[RAW].[Site]" caption="Site" attribute="1" defaultMemberUniqueName="[RAW].[Site].[All]" allUniqueName="[RAW].[Site].[All]" dimensionUniqueName="[RAW]" displayFolder="" count="2" memberValueDatatype="130" unbalanced="0">
      <fieldsUsage count="2">
        <fieldUsage x="-1"/>
        <fieldUsage x="5"/>
      </fieldsUsage>
    </cacheHierarchy>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oneField="1">
      <fieldsUsage count="1">
        <fieldUsage x="0"/>
      </fieldsUsage>
    </cacheHierarchy>
    <cacheHierarchy uniqueName="[Measures].[Occupancy]" caption="Occupancy" measure="1" displayFolder="" measureGroup="RAW" count="0" oneField="1">
      <fieldsUsage count="1">
        <fieldUsage x="3"/>
      </fieldsUsage>
    </cacheHierarchy>
    <cacheHierarchy uniqueName="[Measures].[Productivity]" caption="Productivity" measure="1" displayFolder="" measureGroup="RAW" count="0" oneField="1">
      <fieldsUsage count="1">
        <fieldUsage x="1"/>
      </fieldsUsage>
    </cacheHierarchy>
    <cacheHierarchy uniqueName="[Measures].[Saturation]" caption="Saturation" measure="1" displayFolder="" measureGroup="RAW" count="0" oneField="1">
      <fieldsUsage count="1">
        <fieldUsage x="2"/>
      </fieldsUsage>
    </cacheHierarchy>
    <cacheHierarchy uniqueName="[Measures].[Proficiency]" caption="Proficiency" measure="1" displayFolder="" measureGroup="RAW" count="0" oneField="1">
      <fieldsUsage count="1">
        <fieldUsage x="4"/>
      </fieldsUsage>
    </cacheHierarchy>
    <cacheHierarchy uniqueName="[Measures].[Precision]" caption="Precision" measure="1" displayFolder="" measureGroup="RAW" count="0" oneField="1">
      <fieldsUsage count="1">
        <fieldUsage x="6"/>
      </fieldsUsage>
    </cacheHierarchy>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761076389" backgroundQuery="1" createdVersion="8" refreshedVersion="8" minRefreshableVersion="3" recordCount="0" supportSubquery="1" supportAdvancedDrill="1" xr:uid="{6A4419D1-78B3-4632-A43D-1C748EA0AA68}">
  <cacheSource type="external" connectionId="2"/>
  <cacheFields count="15">
    <cacheField name="[Measures].[Utilization]" caption="Utilization" numFmtId="0" hierarchy="48" level="32767"/>
    <cacheField name="[RAW].[Username].[Username]" caption="Username" numFmtId="0" hierarchy="1" level="1">
      <sharedItems count="28">
        <s v="Alexandru Vicol"/>
        <s v="Allaine Lozanes"/>
        <s v="Angela Cruz"/>
        <s v="Baby Jean Morano"/>
        <s v="Barbara Paz"/>
        <s v="Carmen De Chavez"/>
        <s v="Christine Jean Consular"/>
        <s v="Christy Amolar"/>
        <s v="Crisel Gale Plondaya"/>
        <s v="Diana Giraldo Sierra"/>
        <s v="Dominic Reyes"/>
        <s v="Fabrice Mwolo"/>
        <s v="Fares Almia"/>
        <s v="Fevhey Ann Dolor"/>
        <s v="George Tomic"/>
        <s v="Hanz Cristian Jungco"/>
        <s v="Jeanette Anne Delicana"/>
        <s v="Jester Payofilin"/>
        <s v="Juan Caicedo"/>
        <s v="Loreto Jr Emactao"/>
        <s v="Maria Marina"/>
        <s v="Mourad Ghazouani"/>
        <s v="Paul Jeffrey Chiang"/>
        <s v="Raymundo Esquera Jr"/>
        <s v="Reda Chababi"/>
        <s v="Roman Ryan Joaquin"/>
        <s v="Valerie Beard"/>
        <s v="Vince Myko Palmaira"/>
      </sharedItems>
    </cacheField>
    <cacheField name="[Measures].[Productivity]" caption="Productivity" numFmtId="0" hierarchy="50" level="32767"/>
    <cacheField name="[Measures].[Saturation]" caption="Saturation" numFmtId="0" hierarchy="51" level="32767"/>
    <cacheField name="[Measures].[Occupancy]" caption="Occupancy" numFmtId="0" hierarchy="49" level="32767"/>
    <cacheField name="[Measures].[Proficiency]" caption="Proficiency" numFmtId="0" hierarchy="52" level="32767"/>
    <cacheField name="[RAW].[Month].[Month]" caption="Month" numFmtId="0" hierarchy="22" level="1">
      <sharedItems containsSemiMixedTypes="0" containsNonDate="0" containsString="0"/>
    </cacheField>
    <cacheField name="[Measures].[Precision]" caption="Precision" numFmtId="0" hierarchy="53" level="32767"/>
    <cacheField name="[RAW].[Role].[Role]" caption="Role" numFmtId="0" hierarchy="4" level="1">
      <sharedItems containsSemiMixedTypes="0" containsNonDate="0" containsString="0"/>
    </cacheField>
    <cacheField name="[RAW].[Date].[Date]" caption="Date" numFmtId="0" hierarchy="21" level="1">
      <sharedItems containsSemiMixedTypes="0" containsNonDate="0" containsString="0"/>
    </cacheField>
    <cacheField name="[RAW].[Week].[Week]" caption="Week" numFmtId="0" hierarchy="23" level="1">
      <sharedItems containsSemiMixedTypes="0" containsNonDate="0" containsString="0"/>
    </cacheField>
    <cacheField name="[RAW].[Team Manager].[Team Manager]" caption="Team Manager" numFmtId="0" hierarchy="2" level="1">
      <sharedItems containsSemiMixedTypes="0" containsNonDate="0" containsString="0"/>
    </cacheField>
    <cacheField name="[RAW].[Region].[Region]" caption="Region" numFmtId="0" hierarchy="25" level="1">
      <sharedItems containsSemiMixedTypes="0" containsNonDate="0" containsString="0"/>
    </cacheField>
    <cacheField name="[RAW].[Market].[Market]" caption="Market" numFmtId="0" hierarchy="24" level="1">
      <sharedItems containsSemiMixedTypes="0" containsNonDate="0" containsString="0"/>
    </cacheField>
    <cacheField name="[RAW].[Site].[Site]" caption="Site" numFmtId="0" hierarchy="26" level="1">
      <sharedItems containsSemiMixedTypes="0" containsNonDate="0" containsString="0"/>
    </cacheField>
  </cacheFields>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2" memberValueDatatype="130" unbalanced="0">
      <fieldsUsage count="2">
        <fieldUsage x="-1"/>
        <fieldUsage x="1"/>
      </fieldsUsage>
    </cacheHierarchy>
    <cacheHierarchy uniqueName="[RAW].[Team Manager]" caption="Team Manager" attribute="1" defaultMemberUniqueName="[RAW].[Team Manager].[All]" allUniqueName="[RAW].[Team Manager].[All]" dimensionUniqueName="[RAW]" displayFolder="" count="2" memberValueDatatype="130" unbalanced="0">
      <fieldsUsage count="2">
        <fieldUsage x="-1"/>
        <fieldUsage x="11"/>
      </fieldsUsage>
    </cacheHierarchy>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2" memberValueDatatype="130" unbalanced="0">
      <fieldsUsage count="2">
        <fieldUsage x="-1"/>
        <fieldUsage x="8"/>
      </fieldsUsage>
    </cacheHierarchy>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fieldsUsage count="2">
        <fieldUsage x="-1"/>
        <fieldUsage x="9"/>
      </fieldsUsage>
    </cacheHierarchy>
    <cacheHierarchy uniqueName="[RAW].[Month]" caption="Month" attribute="1" time="1" defaultMemberUniqueName="[RAW].[Month].[All]" allUniqueName="[RAW].[Month].[All]" dimensionUniqueName="[RAW]" displayFolder="" count="2" memberValueDatatype="7" unbalanced="0">
      <fieldsUsage count="2">
        <fieldUsage x="-1"/>
        <fieldUsage x="6"/>
      </fieldsUsage>
    </cacheHierarchy>
    <cacheHierarchy uniqueName="[RAW].[Week]" caption="Week" attribute="1" defaultMemberUniqueName="[RAW].[Week].[All]" allUniqueName="[RAW].[Week].[All]" dimensionUniqueName="[RAW]" displayFolder="" count="2" memberValueDatatype="130" unbalanced="0">
      <fieldsUsage count="2">
        <fieldUsage x="-1"/>
        <fieldUsage x="10"/>
      </fieldsUsage>
    </cacheHierarchy>
    <cacheHierarchy uniqueName="[RAW].[Market]" caption="Market" attribute="1" defaultMemberUniqueName="[RAW].[Market].[All]" allUniqueName="[RAW].[Market].[All]" dimensionUniqueName="[RAW]" displayFolder="" count="2" memberValueDatatype="130" unbalanced="0">
      <fieldsUsage count="2">
        <fieldUsage x="-1"/>
        <fieldUsage x="13"/>
      </fieldsUsage>
    </cacheHierarchy>
    <cacheHierarchy uniqueName="[RAW].[Region]" caption="Region" attribute="1" defaultMemberUniqueName="[RAW].[Region].[All]" allUniqueName="[RAW].[Region].[All]" dimensionUniqueName="[RAW]" displayFolder="" count="2" memberValueDatatype="130" unbalanced="0">
      <fieldsUsage count="2">
        <fieldUsage x="-1"/>
        <fieldUsage x="12"/>
      </fieldsUsage>
    </cacheHierarchy>
    <cacheHierarchy uniqueName="[RAW].[Site]" caption="Site" attribute="1" defaultMemberUniqueName="[RAW].[Site].[All]" allUniqueName="[RAW].[Site].[All]" dimensionUniqueName="[RAW]" displayFolder="" count="2" memberValueDatatype="130" unbalanced="0">
      <fieldsUsage count="2">
        <fieldUsage x="-1"/>
        <fieldUsage x="14"/>
      </fieldsUsage>
    </cacheHierarchy>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oneField="1">
      <fieldsUsage count="1">
        <fieldUsage x="0"/>
      </fieldsUsage>
    </cacheHierarchy>
    <cacheHierarchy uniqueName="[Measures].[Occupancy]" caption="Occupancy" measure="1" displayFolder="" measureGroup="RAW" count="0" oneField="1">
      <fieldsUsage count="1">
        <fieldUsage x="4"/>
      </fieldsUsage>
    </cacheHierarchy>
    <cacheHierarchy uniqueName="[Measures].[Productivity]" caption="Productivity" measure="1" displayFolder="" measureGroup="RAW" count="0" oneField="1">
      <fieldsUsage count="1">
        <fieldUsage x="2"/>
      </fieldsUsage>
    </cacheHierarchy>
    <cacheHierarchy uniqueName="[Measures].[Saturation]" caption="Saturation" measure="1" displayFolder="" measureGroup="RAW" count="0" oneField="1">
      <fieldsUsage count="1">
        <fieldUsage x="3"/>
      </fieldsUsage>
    </cacheHierarchy>
    <cacheHierarchy uniqueName="[Measures].[Proficiency]" caption="Proficiency" measure="1" displayFolder="" measureGroup="RAW" count="0" oneField="1">
      <fieldsUsage count="1">
        <fieldUsage x="5"/>
      </fieldsUsage>
    </cacheHierarchy>
    <cacheHierarchy uniqueName="[Measures].[Precision]" caption="Precision" measure="1" displayFolder="" measureGroup="RAW" count="0" oneField="1">
      <fieldsUsage count="1">
        <fieldUsage x="7"/>
      </fieldsUsage>
    </cacheHierarchy>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7756944441" backgroundQuery="1" createdVersion="8" refreshedVersion="8" minRefreshableVersion="3" recordCount="0" supportSubquery="1" supportAdvancedDrill="1" xr:uid="{C2E38871-517C-45F5-BF41-609D2C2C5F58}">
  <cacheSource type="external" connectionId="2"/>
  <cacheFields count="4">
    <cacheField name="[Measures].[Utilization]" caption="Utilization" numFmtId="0" hierarchy="48" level="32767"/>
    <cacheField name="[Measures].[Productivity]" caption="Productivity" numFmtId="0" hierarchy="50" level="32767"/>
    <cacheField name="[Measures].[Occupancy]" caption="Occupancy" numFmtId="0" hierarchy="49" level="32767"/>
    <cacheField name="[RAW].[Date].[Date]" caption="Date" numFmtId="0" hierarchy="21" level="1">
      <sharedItems containsSemiMixedTypes="0" containsNonDate="0" containsDate="1" containsString="0" minDate="2024-06-01T00:00:00" maxDate="2024-06-05T00:00:00" count="4">
        <d v="2024-06-01T00:00:00"/>
        <d v="2024-06-02T00:00:00"/>
        <d v="2024-06-03T00:00:00"/>
        <d v="2024-06-04T00:00:00"/>
      </sharedItems>
    </cacheField>
  </cacheFields>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2" memberValueDatatype="130" unbalanced="0"/>
    <cacheHierarchy uniqueName="[RAW].[Team Manager]" caption="Team Manager" attribute="1" defaultMemberUniqueName="[RAW].[Team Manager].[All]" allUniqueName="[RAW].[Team Manager].[All]" dimensionUniqueName="[RAW]" displayFolder="" count="2"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0"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fieldsUsage count="2">
        <fieldUsage x="-1"/>
        <fieldUsage x="3"/>
      </fieldsUsage>
    </cacheHierarchy>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0" memberValueDatatype="130" unbalanced="0"/>
    <cacheHierarchy uniqueName="[RAW].[Market]" caption="Market" attribute="1" defaultMemberUniqueName="[RAW].[Market].[All]" allUniqueName="[RAW].[Market].[All]" dimensionUniqueName="[RAW]" displayFolder="" count="2" memberValueDatatype="130" unbalanced="0"/>
    <cacheHierarchy uniqueName="[RAW].[Region]" caption="Region" attribute="1" defaultMemberUniqueName="[RAW].[Region].[All]" allUniqueName="[RAW].[Region].[All]" dimensionUniqueName="[RAW]" displayFolder="" count="2" memberValueDatatype="130" unbalanced="0"/>
    <cacheHierarchy uniqueName="[RAW].[Site]" caption="Site" attribute="1" defaultMemberUniqueName="[RAW].[Site].[All]" allUniqueName="[RAW].[Site].[All]" dimensionUniqueName="[RAW]" displayFolder="" count="2"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oneField="1">
      <fieldsUsage count="1">
        <fieldUsage x="0"/>
      </fieldsUsage>
    </cacheHierarchy>
    <cacheHierarchy uniqueName="[Measures].[Occupancy]" caption="Occupancy" measure="1" displayFolder="" measureGroup="RAW" count="0" oneField="1">
      <fieldsUsage count="1">
        <fieldUsage x="2"/>
      </fieldsUsage>
    </cacheHierarchy>
    <cacheHierarchy uniqueName="[Measures].[Productivity]" caption="Productivity" measure="1" displayFolder="" measureGroup="RAW" count="0" oneField="1">
      <fieldsUsage count="1">
        <fieldUsage x="1"/>
      </fieldsUsage>
    </cacheHierarchy>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7757407411" backgroundQuery="1" createdVersion="8" refreshedVersion="8" minRefreshableVersion="3" recordCount="0" supportSubquery="1" supportAdvancedDrill="1" xr:uid="{0D0D0A0A-EE8F-417A-903B-AD6F7603B474}">
  <cacheSource type="external" connectionId="2"/>
  <cacheFields count="4">
    <cacheField name="[RAW].[Date].[Date]" caption="Date" numFmtId="0" hierarchy="21" level="1">
      <sharedItems containsSemiMixedTypes="0" containsNonDate="0" containsDate="1" containsString="0" minDate="2024-06-01T00:00:00" maxDate="2024-06-05T00:00:00" count="4">
        <d v="2024-06-01T00:00:00"/>
        <d v="2024-06-02T00:00:00"/>
        <d v="2024-06-03T00:00:00"/>
        <d v="2024-06-04T00:00:00"/>
      </sharedItems>
    </cacheField>
    <cacheField name="[Measures].[Sum of Forecasted Billable Hours]" caption="Sum of Forecasted Billable Hours" numFmtId="0" hierarchy="66" level="32767"/>
    <cacheField name="[Measures].[Sum of Billable Hours]" caption="Sum of Billable Hours" numFmtId="0" hierarchy="67" level="32767"/>
    <cacheField name="[Measures].[Billable Time Actual to Forecasted]" caption="Billable Time Actual to Forecasted" numFmtId="0" hierarchy="59" level="32767"/>
  </cacheFields>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0" memberValueDatatype="130" unbalanced="0"/>
    <cacheHierarchy uniqueName="[RAW].[Team Manager]" caption="Team Manager" attribute="1" defaultMemberUniqueName="[RAW].[Team Manager].[All]" allUniqueName="[RAW].[Team Manager].[All]" dimensionUniqueName="[RAW]" displayFolder="" count="0"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0"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fieldsUsage count="2">
        <fieldUsage x="-1"/>
        <fieldUsage x="0"/>
      </fieldsUsage>
    </cacheHierarchy>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0" memberValueDatatype="130" unbalanced="0"/>
    <cacheHierarchy uniqueName="[RAW].[Market]" caption="Market" attribute="1" defaultMemberUniqueName="[RAW].[Market].[All]" allUniqueName="[RAW].[Market].[All]" dimensionUniqueName="[RAW]" displayFolder="" count="0" memberValueDatatype="130" unbalanced="0"/>
    <cacheHierarchy uniqueName="[RAW].[Region]" caption="Region" attribute="1" defaultMemberUniqueName="[RAW].[Region].[All]" allUniqueName="[RAW].[Region].[All]" dimensionUniqueName="[RAW]" displayFolder="" count="0" memberValueDatatype="130" unbalanced="0"/>
    <cacheHierarchy uniqueName="[RAW].[Site]" caption="Site" attribute="1" defaultMemberUniqueName="[RAW].[Site].[All]" allUniqueName="[RAW].[Site].[All]" dimensionUniqueName="[RAW]" displayFolder="" count="0"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cacheHierarchy uniqueName="[Measures].[Occupancy]" caption="Occupancy" measure="1" displayFolder="" measureGroup="RAW" count="0"/>
    <cacheHierarchy uniqueName="[Measures].[Productivity]" caption="Productivity" measure="1" displayFolder="" measureGroup="RAW" count="0"/>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oneField="1">
      <fieldsUsage count="1">
        <fieldUsage x="3"/>
      </fieldsUsage>
    </cacheHierarchy>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7757986111" backgroundQuery="1" createdVersion="8" refreshedVersion="8" minRefreshableVersion="3" recordCount="0" supportSubquery="1" supportAdvancedDrill="1" xr:uid="{78C75070-0F9A-4C5D-B47C-A440B87165D4}">
  <cacheSource type="external" connectionId="2"/>
  <cacheFields count="5">
    <cacheField name="[Measures].[Sum of Forecasted Billable Hours]" caption="Sum of Forecasted Billable Hours" numFmtId="0" hierarchy="66" level="32767"/>
    <cacheField name="[Measures].[Sum of Billable Hours]" caption="Sum of Billable Hours" numFmtId="0" hierarchy="67" level="32767"/>
    <cacheField name="[Measures].[Billable Time Actual to Forecasted]" caption="Billable Time Actual to Forecasted" numFmtId="0" hierarchy="59" level="32767"/>
    <cacheField name="[RAW].[Week].[Week]" caption="Week" numFmtId="0" hierarchy="23" level="1">
      <sharedItems count="2">
        <s v="Week 22"/>
        <s v="Week 23"/>
      </sharedItems>
    </cacheField>
    <cacheField name="[RAW].[Date].[Date]" caption="Date" numFmtId="0" hierarchy="21" level="1">
      <sharedItems containsSemiMixedTypes="0" containsNonDate="0" containsString="0"/>
    </cacheField>
  </cacheFields>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0" memberValueDatatype="130" unbalanced="0"/>
    <cacheHierarchy uniqueName="[RAW].[Team Manager]" caption="Team Manager" attribute="1" defaultMemberUniqueName="[RAW].[Team Manager].[All]" allUniqueName="[RAW].[Team Manager].[All]" dimensionUniqueName="[RAW]" displayFolder="" count="0"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0"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fieldsUsage count="2">
        <fieldUsage x="-1"/>
        <fieldUsage x="4"/>
      </fieldsUsage>
    </cacheHierarchy>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2" memberValueDatatype="130" unbalanced="0">
      <fieldsUsage count="2">
        <fieldUsage x="-1"/>
        <fieldUsage x="3"/>
      </fieldsUsage>
    </cacheHierarchy>
    <cacheHierarchy uniqueName="[RAW].[Market]" caption="Market" attribute="1" defaultMemberUniqueName="[RAW].[Market].[All]" allUniqueName="[RAW].[Market].[All]" dimensionUniqueName="[RAW]" displayFolder="" count="0" memberValueDatatype="130" unbalanced="0"/>
    <cacheHierarchy uniqueName="[RAW].[Region]" caption="Region" attribute="1" defaultMemberUniqueName="[RAW].[Region].[All]" allUniqueName="[RAW].[Region].[All]" dimensionUniqueName="[RAW]" displayFolder="" count="0" memberValueDatatype="130" unbalanced="0"/>
    <cacheHierarchy uniqueName="[RAW].[Site]" caption="Site" attribute="1" defaultMemberUniqueName="[RAW].[Site].[All]" allUniqueName="[RAW].[Site].[All]" dimensionUniqueName="[RAW]" displayFolder="" count="0"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cacheHierarchy uniqueName="[Measures].[Occupancy]" caption="Occupancy" measure="1" displayFolder="" measureGroup="RAW" count="0"/>
    <cacheHierarchy uniqueName="[Measures].[Productivity]" caption="Productivity" measure="1" displayFolder="" measureGroup="RAW" count="0"/>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oneField="1">
      <fieldsUsage count="1">
        <fieldUsage x="2"/>
      </fieldsUsage>
    </cacheHierarchy>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oneField="1" hidden="1">
      <fieldsUsage count="1">
        <fieldUsage x="0"/>
      </fieldsUsage>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7758449073" backgroundQuery="1" createdVersion="8" refreshedVersion="8" minRefreshableVersion="3" recordCount="0" supportSubquery="1" supportAdvancedDrill="1" xr:uid="{9BDAEBD6-0D19-4C3B-A887-B2E8AB580E5C}">
  <cacheSource type="external" connectionId="2"/>
  <cacheFields count="4">
    <cacheField name="[RAW].[Date].[Date]" caption="Date" numFmtId="0" hierarchy="21" level="1">
      <sharedItems containsSemiMixedTypes="0" containsNonDate="0" containsDate="1" containsString="0" minDate="2024-06-01T00:00:00" maxDate="2024-06-05T00:00:00" count="4">
        <d v="2024-06-01T00:00:00"/>
        <d v="2024-06-02T00:00:00"/>
        <d v="2024-06-03T00:00:00"/>
        <d v="2024-06-04T00:00:00"/>
      </sharedItems>
    </cacheField>
    <cacheField name="[Measures].[Sum of Billable Hours]" caption="Sum of Billable Hours" numFmtId="0" hierarchy="67" level="32767"/>
    <cacheField name="[Measures].[Sum of Productive Hours]" caption="Sum of Productive Hours" numFmtId="0" hierarchy="68" level="32767"/>
    <cacheField name="[Measures].[Sum of Offline Hours]" caption="Sum of Offline Hours" numFmtId="0" hierarchy="69" level="32767"/>
  </cacheFields>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0" memberValueDatatype="130" unbalanced="0"/>
    <cacheHierarchy uniqueName="[RAW].[Team Manager]" caption="Team Manager" attribute="1" defaultMemberUniqueName="[RAW].[Team Manager].[All]" allUniqueName="[RAW].[Team Manager].[All]" dimensionUniqueName="[RAW]" displayFolder="" count="0"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0"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fieldsUsage count="2">
        <fieldUsage x="-1"/>
        <fieldUsage x="0"/>
      </fieldsUsage>
    </cacheHierarchy>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0" memberValueDatatype="130" unbalanced="0"/>
    <cacheHierarchy uniqueName="[RAW].[Market]" caption="Market" attribute="1" defaultMemberUniqueName="[RAW].[Market].[All]" allUniqueName="[RAW].[Market].[All]" dimensionUniqueName="[RAW]" displayFolder="" count="0" memberValueDatatype="130" unbalanced="0"/>
    <cacheHierarchy uniqueName="[RAW].[Region]" caption="Region" attribute="1" defaultMemberUniqueName="[RAW].[Region].[All]" allUniqueName="[RAW].[Region].[All]" dimensionUniqueName="[RAW]" displayFolder="" count="0" memberValueDatatype="130" unbalanced="0"/>
    <cacheHierarchy uniqueName="[RAW].[Site]" caption="Site" attribute="1" defaultMemberUniqueName="[RAW].[Site].[All]" allUniqueName="[RAW].[Site].[All]" dimensionUniqueName="[RAW]" displayFolder="" count="0"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cacheHierarchy uniqueName="[Measures].[Occupancy]" caption="Occupancy" measure="1" displayFolder="" measureGroup="RAW" count="0"/>
    <cacheHierarchy uniqueName="[Measures].[Productivity]" caption="Productivity" measure="1" displayFolder="" measureGroup="RAW" count="0"/>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oneField="1" hidden="1">
      <fieldsUsage count="1">
        <fieldUsage x="3"/>
      </fieldsUsage>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7759027781" backgroundQuery="1" createdVersion="8" refreshedVersion="8" minRefreshableVersion="3" recordCount="0" supportSubquery="1" supportAdvancedDrill="1" xr:uid="{AA5B0F26-677B-4806-A0DF-A9ECBE840430}">
  <cacheSource type="external" connectionId="2"/>
  <cacheFields count="5">
    <cacheField name="[RAW].[Week].[Week]" caption="Week" numFmtId="0" hierarchy="23" level="1">
      <sharedItems count="2">
        <s v="Week 22"/>
        <s v="Week 23"/>
      </sharedItems>
    </cacheField>
    <cacheField name="[Measures].[Sum of Billable Hours]" caption="Sum of Billable Hours" numFmtId="0" hierarchy="67" level="32767"/>
    <cacheField name="[Measures].[Sum of Productive Hours]" caption="Sum of Productive Hours" numFmtId="0" hierarchy="68" level="32767"/>
    <cacheField name="[Measures].[Sum of Offline Hours]" caption="Sum of Offline Hours" numFmtId="0" hierarchy="69" level="32767"/>
    <cacheField name="[RAW].[Date].[Date]" caption="Date" numFmtId="0" hierarchy="21" level="1">
      <sharedItems containsSemiMixedTypes="0" containsNonDate="0" containsString="0"/>
    </cacheField>
  </cacheFields>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0" memberValueDatatype="130" unbalanced="0"/>
    <cacheHierarchy uniqueName="[RAW].[Team Manager]" caption="Team Manager" attribute="1" defaultMemberUniqueName="[RAW].[Team Manager].[All]" allUniqueName="[RAW].[Team Manager].[All]" dimensionUniqueName="[RAW]" displayFolder="" count="0"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0"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fieldsUsage count="2">
        <fieldUsage x="-1"/>
        <fieldUsage x="4"/>
      </fieldsUsage>
    </cacheHierarchy>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2" memberValueDatatype="130" unbalanced="0">
      <fieldsUsage count="2">
        <fieldUsage x="-1"/>
        <fieldUsage x="0"/>
      </fieldsUsage>
    </cacheHierarchy>
    <cacheHierarchy uniqueName="[RAW].[Market]" caption="Market" attribute="1" defaultMemberUniqueName="[RAW].[Market].[All]" allUniqueName="[RAW].[Market].[All]" dimensionUniqueName="[RAW]" displayFolder="" count="0" memberValueDatatype="130" unbalanced="0"/>
    <cacheHierarchy uniqueName="[RAW].[Region]" caption="Region" attribute="1" defaultMemberUniqueName="[RAW].[Region].[All]" allUniqueName="[RAW].[Region].[All]" dimensionUniqueName="[RAW]" displayFolder="" count="0" memberValueDatatype="130" unbalanced="0"/>
    <cacheHierarchy uniqueName="[RAW].[Site]" caption="Site" attribute="1" defaultMemberUniqueName="[RAW].[Site].[All]" allUniqueName="[RAW].[Site].[All]" dimensionUniqueName="[RAW]" displayFolder="" count="0"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cacheHierarchy uniqueName="[Measures].[Occupancy]" caption="Occupancy" measure="1" displayFolder="" measureGroup="RAW" count="0"/>
    <cacheHierarchy uniqueName="[Measures].[Productivity]" caption="Productivity" measure="1" displayFolder="" measureGroup="RAW" count="0"/>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oneField="1" hidden="1">
      <fieldsUsage count="1">
        <fieldUsage x="3"/>
      </fieldsUsage>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7759606481" backgroundQuery="1" createdVersion="8" refreshedVersion="8" minRefreshableVersion="3" recordCount="0" supportSubquery="1" supportAdvancedDrill="1" xr:uid="{1D244CAC-5EF4-4C8C-8A6A-602E923735F6}">
  <cacheSource type="external" connectionId="2"/>
  <cacheFields count="5">
    <cacheField name="[Measures].[Utilization]" caption="Utilization" numFmtId="0" hierarchy="48" level="32767"/>
    <cacheField name="[Measures].[Productivity]" caption="Productivity" numFmtId="0" hierarchy="50" level="32767"/>
    <cacheField name="[Measures].[Occupancy]" caption="Occupancy" numFmtId="0" hierarchy="49" level="32767"/>
    <cacheField name="[RAW].[Week].[Week]" caption="Week" numFmtId="0" hierarchy="23" level="1">
      <sharedItems count="2">
        <s v="Week 22"/>
        <s v="Week 23"/>
      </sharedItems>
    </cacheField>
    <cacheField name="[RAW].[Date].[Date]" caption="Date" numFmtId="0" hierarchy="21" level="1">
      <sharedItems containsSemiMixedTypes="0" containsNonDate="0" containsString="0"/>
    </cacheField>
  </cacheFields>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0" memberValueDatatype="130" unbalanced="0"/>
    <cacheHierarchy uniqueName="[RAW].[Team Manager]" caption="Team Manager" attribute="1" defaultMemberUniqueName="[RAW].[Team Manager].[All]" allUniqueName="[RAW].[Team Manager].[All]" dimensionUniqueName="[RAW]" displayFolder="" count="0"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0"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fieldsUsage count="2">
        <fieldUsage x="-1"/>
        <fieldUsage x="4"/>
      </fieldsUsage>
    </cacheHierarchy>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2" memberValueDatatype="130" unbalanced="0">
      <fieldsUsage count="2">
        <fieldUsage x="-1"/>
        <fieldUsage x="3"/>
      </fieldsUsage>
    </cacheHierarchy>
    <cacheHierarchy uniqueName="[RAW].[Market]" caption="Market" attribute="1" defaultMemberUniqueName="[RAW].[Market].[All]" allUniqueName="[RAW].[Market].[All]" dimensionUniqueName="[RAW]" displayFolder="" count="0" memberValueDatatype="130" unbalanced="0"/>
    <cacheHierarchy uniqueName="[RAW].[Region]" caption="Region" attribute="1" defaultMemberUniqueName="[RAW].[Region].[All]" allUniqueName="[RAW].[Region].[All]" dimensionUniqueName="[RAW]" displayFolder="" count="0" memberValueDatatype="130" unbalanced="0"/>
    <cacheHierarchy uniqueName="[RAW].[Site]" caption="Site" attribute="1" defaultMemberUniqueName="[RAW].[Site].[All]" allUniqueName="[RAW].[Site].[All]" dimensionUniqueName="[RAW]" displayFolder="" count="0"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oneField="1">
      <fieldsUsage count="1">
        <fieldUsage x="0"/>
      </fieldsUsage>
    </cacheHierarchy>
    <cacheHierarchy uniqueName="[Measures].[Occupancy]" caption="Occupancy" measure="1" displayFolder="" measureGroup="RAW" count="0" oneField="1">
      <fieldsUsage count="1">
        <fieldUsage x="2"/>
      </fieldsUsage>
    </cacheHierarchy>
    <cacheHierarchy uniqueName="[Measures].[Productivity]" caption="Productivity" measure="1" displayFolder="" measureGroup="RAW" count="0" oneField="1">
      <fieldsUsage count="1">
        <fieldUsage x="1"/>
      </fieldsUsage>
    </cacheHierarchy>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35.737033101854" backgroundQuery="1" createdVersion="3" refreshedVersion="8" minRefreshableVersion="3" recordCount="0" supportSubquery="1" supportAdvancedDrill="1" xr:uid="{3D279F80-0579-4978-A98D-6C647876FF2F}">
  <cacheSource type="external" connectionId="2">
    <extLst>
      <ext xmlns:x14="http://schemas.microsoft.com/office/spreadsheetml/2009/9/main" uri="{F057638F-6D5F-4e77-A914-E7F072B9BCA8}">
        <x14:sourceConnection name="ThisWorkbookDataModel"/>
      </ext>
    </extLst>
  </cacheSource>
  <cacheFields count="0"/>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2" memberValueDatatype="130" unbalanced="0"/>
    <cacheHierarchy uniqueName="[RAW].[Team Manager]" caption="Team Manager" attribute="1" defaultMemberUniqueName="[RAW].[Team Manager].[All]" allUniqueName="[RAW].[Team Manager].[All]" dimensionUniqueName="[RAW]" displayFolder="" count="0"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0"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0" memberValueDatatype="7" unbalanced="0"/>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0" memberValueDatatype="130" unbalanced="0"/>
    <cacheHierarchy uniqueName="[RAW].[Market]" caption="Market" attribute="1" defaultMemberUniqueName="[RAW].[Market].[All]" allUniqueName="[RAW].[Market].[All]" dimensionUniqueName="[RAW]" displayFolder="" count="0" memberValueDatatype="130" unbalanced="0"/>
    <cacheHierarchy uniqueName="[RAW].[Region]" caption="Region" attribute="1" defaultMemberUniqueName="[RAW].[Region].[All]" allUniqueName="[RAW].[Region].[All]" dimensionUniqueName="[RAW]" displayFolder="" count="0" memberValueDatatype="130" unbalanced="0"/>
    <cacheHierarchy uniqueName="[RAW].[Site]" caption="Site" attribute="1" defaultMemberUniqueName="[RAW].[Site].[All]" allUniqueName="[RAW].[Site].[All]" dimensionUniqueName="[RAW]" displayFolder="" count="0"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cacheHierarchy uniqueName="[Measures].[Occupancy]" caption="Occupancy" measure="1" displayFolder="" measureGroup="RAW" count="0"/>
    <cacheHierarchy uniqueName="[Measures].[Productivity]" caption="Productivity" measure="1" displayFolder="" measureGroup="RAW" count="0"/>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800473500"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39.756601967594" backgroundQuery="1" createdVersion="3" refreshedVersion="8" minRefreshableVersion="3" recordCount="0" supportSubquery="1" supportAdvancedDrill="1" xr:uid="{9918B048-51F9-4CEA-92C9-104B791C5171}">
  <cacheSource type="external" connectionId="2">
    <extLst>
      <ext xmlns:x14="http://schemas.microsoft.com/office/spreadsheetml/2009/9/main" uri="{F057638F-6D5F-4e77-A914-E7F072B9BCA8}">
        <x14:sourceConnection name="ThisWorkbookDataModel"/>
      </ext>
    </extLst>
  </cacheSource>
  <cacheFields count="0"/>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0" memberValueDatatype="130" unbalanced="0"/>
    <cacheHierarchy uniqueName="[RAW].[Team Manager]" caption="Team Manager" attribute="1" defaultMemberUniqueName="[RAW].[Team Manager].[All]" allUniqueName="[RAW].[Team Manager].[All]" dimensionUniqueName="[RAW]" displayFolder="" count="2"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0"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0" memberValueDatatype="7" unbalanced="0"/>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0" memberValueDatatype="130" unbalanced="0"/>
    <cacheHierarchy uniqueName="[RAW].[Market]" caption="Market" attribute="1" defaultMemberUniqueName="[RAW].[Market].[All]" allUniqueName="[RAW].[Market].[All]" dimensionUniqueName="[RAW]" displayFolder="" count="0" memberValueDatatype="130" unbalanced="0"/>
    <cacheHierarchy uniqueName="[RAW].[Region]" caption="Region" attribute="1" defaultMemberUniqueName="[RAW].[Region].[All]" allUniqueName="[RAW].[Region].[All]" dimensionUniqueName="[RAW]" displayFolder="" count="0" memberValueDatatype="130" unbalanced="0"/>
    <cacheHierarchy uniqueName="[RAW].[Site]" caption="Site" attribute="1" defaultMemberUniqueName="[RAW].[Site].[All]" allUniqueName="[RAW].[Site].[All]" dimensionUniqueName="[RAW]" displayFolder="" count="0"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cacheHierarchy uniqueName="[Measures].[Occupancy]" caption="Occupancy" measure="1" displayFolder="" measureGroup="RAW" count="0"/>
    <cacheHierarchy uniqueName="[Measures].[Productivity]" caption="Productivity" measure="1" displayFolder="" measureGroup="RAW" count="0"/>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303117336"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7603587962" backgroundQuery="1" createdVersion="3" refreshedVersion="8" minRefreshableVersion="3" recordCount="0" supportSubquery="1" supportAdvancedDrill="1" xr:uid="{4DC98953-10FA-4E40-97A1-26DB2CB865AE}">
  <cacheSource type="external" connectionId="2">
    <extLst>
      <ext xmlns:x14="http://schemas.microsoft.com/office/spreadsheetml/2009/9/main" uri="{F057638F-6D5F-4e77-A914-E7F072B9BCA8}">
        <x14:sourceConnection name="ThisWorkbookDataModel"/>
      </ext>
    </extLst>
  </cacheSource>
  <cacheFields count="0"/>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2" memberValueDatatype="130" unbalanced="0"/>
    <cacheHierarchy uniqueName="[RAW].[Team Manager]" caption="Team Manager" attribute="1" defaultMemberUniqueName="[RAW].[Team Manager].[All]" allUniqueName="[RAW].[Team Manager].[All]" dimensionUniqueName="[RAW]" displayFolder="" count="2"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2"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cacheHierarchy uniqueName="[RAW].[Month]" caption="Month" attribute="1" time="1" defaultMemberUniqueName="[RAW].[Month].[All]" allUniqueName="[RAW].[Month].[All]" dimensionUniqueName="[RAW]" displayFolder="" count="2" memberValueDatatype="7" unbalanced="0"/>
    <cacheHierarchy uniqueName="[RAW].[Week]" caption="Week" attribute="1" defaultMemberUniqueName="[RAW].[Week].[All]" allUniqueName="[RAW].[Week].[All]" dimensionUniqueName="[RAW]" displayFolder="" count="2" memberValueDatatype="130" unbalanced="0"/>
    <cacheHierarchy uniqueName="[RAW].[Market]" caption="Market" attribute="1" defaultMemberUniqueName="[RAW].[Market].[All]" allUniqueName="[RAW].[Market].[All]" dimensionUniqueName="[RAW]" displayFolder="" count="2" memberValueDatatype="130" unbalanced="0"/>
    <cacheHierarchy uniqueName="[RAW].[Region]" caption="Region" attribute="1" defaultMemberUniqueName="[RAW].[Region].[All]" allUniqueName="[RAW].[Region].[All]" dimensionUniqueName="[RAW]" displayFolder="" count="2" memberValueDatatype="130" unbalanced="0"/>
    <cacheHierarchy uniqueName="[RAW].[Site]" caption="Site" attribute="1" defaultMemberUniqueName="[RAW].[Site].[All]" allUniqueName="[RAW].[Site].[All]" dimensionUniqueName="[RAW]" displayFolder="" count="2"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cacheHierarchy uniqueName="[Measures].[Occupancy]" caption="Occupancy" measure="1" displayFolder="" measureGroup="RAW" count="0"/>
    <cacheHierarchy uniqueName="[Measures].[Productivity]" caption="Productivity" measure="1" displayFolder="" measureGroup="RAW" count="0"/>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316864116"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7623032406" backgroundQuery="1" createdVersion="3" refreshedVersion="8" minRefreshableVersion="3" recordCount="0" supportSubquery="1" supportAdvancedDrill="1" xr:uid="{24BA1D00-E976-4B7C-8B95-6FFE66DEBD57}">
  <cacheSource type="external" connectionId="2">
    <extLst>
      <ext xmlns:x14="http://schemas.microsoft.com/office/spreadsheetml/2009/9/main" uri="{F057638F-6D5F-4e77-A914-E7F072B9BCA8}">
        <x14:sourceConnection name="ThisWorkbookDataModel"/>
      </ext>
    </extLst>
  </cacheSource>
  <cacheFields count="0"/>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2" memberValueDatatype="130" unbalanced="0"/>
    <cacheHierarchy uniqueName="[RAW].[Team Manager]" caption="Team Manager" attribute="1" defaultMemberUniqueName="[RAW].[Team Manager].[All]" allUniqueName="[RAW].[Team Manager].[All]" dimensionUniqueName="[RAW]" displayFolder="" count="2"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0"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0" memberValueDatatype="7" unbalanced="0"/>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0" memberValueDatatype="130" unbalanced="0"/>
    <cacheHierarchy uniqueName="[RAW].[Market]" caption="Market" attribute="1" defaultMemberUniqueName="[RAW].[Market].[All]" allUniqueName="[RAW].[Market].[All]" dimensionUniqueName="[RAW]" displayFolder="" count="2" memberValueDatatype="130" unbalanced="0"/>
    <cacheHierarchy uniqueName="[RAW].[Region]" caption="Region" attribute="1" defaultMemberUniqueName="[RAW].[Region].[All]" allUniqueName="[RAW].[Region].[All]" dimensionUniqueName="[RAW]" displayFolder="" count="2" memberValueDatatype="130" unbalanced="0"/>
    <cacheHierarchy uniqueName="[RAW].[Site]" caption="Site" attribute="1" defaultMemberUniqueName="[RAW].[Site].[All]" allUniqueName="[RAW].[Site].[All]" dimensionUniqueName="[RAW]" displayFolder="" count="2"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cacheHierarchy uniqueName="[Measures].[Occupancy]" caption="Occupancy" measure="1" displayFolder="" measureGroup="RAW" count="0"/>
    <cacheHierarchy uniqueName="[Measures].[Productivity]" caption="Productivity" measure="1" displayFolder="" measureGroup="RAW" count="0"/>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926735410"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840983796" backgroundQuery="1" createdVersion="8" refreshedVersion="8" minRefreshableVersion="3" recordCount="0" supportSubquery="1" supportAdvancedDrill="1" xr:uid="{DC5C4226-1063-42A1-9F22-FCA5D4651D91}">
  <cacheSource type="external" connectionId="2">
    <extLst>
      <ext xmlns:x14="http://schemas.microsoft.com/office/spreadsheetml/2009/9/main" uri="{F057638F-6D5F-4e77-A914-E7F072B9BCA8}">
        <x14:sourceConnection name="ThisWorkbookDataModel"/>
      </ext>
    </extLst>
  </cacheSource>
  <cacheFields count="7">
    <cacheField name="[Measures].[Available Status]" caption="Available Status" numFmtId="0" hierarchy="60" level="32767"/>
    <cacheField name="[Measures].[Outbound Status]" caption="Outbound Status" numFmtId="0" hierarchy="61" level="32767"/>
    <cacheField name="[Measures].[Chat Status]" caption="Chat Status" numFmtId="0" hierarchy="62" level="32767"/>
    <cacheField name="[Measures].[Aux Status]" caption="Aux Status" numFmtId="0" hierarchy="63" level="32767"/>
    <cacheField name="[Measures].[Sum of Tickets Time]" caption="Sum of Tickets Time" numFmtId="0" hierarchy="80" level="32767"/>
    <cacheField name="[Measures].[Sum of Inbounds Time]" caption="Sum of Inbounds Time" numFmtId="0" hierarchy="81" level="32767"/>
    <cacheField name="[RAW].[Date].[Date]" caption="Date" numFmtId="0" hierarchy="21" level="1">
      <sharedItems containsSemiMixedTypes="0" containsNonDate="0" containsString="0"/>
    </cacheField>
  </cacheFields>
  <cacheHierarchies count="86">
    <cacheHierarchy uniqueName="[RAW].[UID]" caption="UID" attribute="1" defaultMemberUniqueName="[RAW].[UID].[All]" allUniqueName="[RAW].[UID].[All]" dimensionUniqueName="[RAW]" displayFolder="" count="2" memberValueDatatype="20" unbalanced="0"/>
    <cacheHierarchy uniqueName="[RAW].[Username]" caption="Username" attribute="1" defaultMemberUniqueName="[RAW].[Username].[All]" allUniqueName="[RAW].[Username].[All]" dimensionUniqueName="[RAW]" displayFolder="" count="2" memberValueDatatype="130" unbalanced="0"/>
    <cacheHierarchy uniqueName="[RAW].[Team Manager]" caption="Team Manager" attribute="1" defaultMemberUniqueName="[RAW].[Team Manager].[All]" allUniqueName="[RAW].[Team Manager].[All]" dimensionUniqueName="[RAW]" displayFolder="" count="2" memberValueDatatype="130" unbalanced="0"/>
    <cacheHierarchy uniqueName="[RAW].[Language]" caption="Language" attribute="1" defaultMemberUniqueName="[RAW].[Language].[All]" allUniqueName="[RAW].[Language].[All]" dimensionUniqueName="[RAW]" displayFolder="" count="2" memberValueDatatype="130" unbalanced="0"/>
    <cacheHierarchy uniqueName="[RAW].[Role]" caption="Role" attribute="1" defaultMemberUniqueName="[RAW].[Role].[All]" allUniqueName="[RAW].[Role].[All]" dimensionUniqueName="[RAW]" displayFolder="" count="2" memberValueDatatype="130" unbalanced="0"/>
    <cacheHierarchy uniqueName="[RAW].[Available]" caption="Available" attribute="1" time="1" defaultMemberUniqueName="[RAW].[Available].[All]" allUniqueName="[RAW].[Available].[All]" dimensionUniqueName="[RAW]" displayFolder="" count="2" memberValueDatatype="7" unbalanced="0"/>
    <cacheHierarchy uniqueName="[RAW].[Outbound Call]" caption="Outbound Call" attribute="1" time="1" defaultMemberUniqueName="[RAW].[Outbound Call].[All]" allUniqueName="[RAW].[Outbound Call].[All]" dimensionUniqueName="[RAW]" displayFolder="" count="2" memberValueDatatype="7" unbalanced="0"/>
    <cacheHierarchy uniqueName="[RAW].[Busy]" caption="Busy" attribute="1" time="1" defaultMemberUniqueName="[RAW].[Busy].[All]" allUniqueName="[RAW].[Busy].[All]" dimensionUniqueName="[RAW]" displayFolder="" count="2" memberValueDatatype="7" unbalanced="0"/>
    <cacheHierarchy uniqueName="[RAW].[Lunch Break]" caption="Lunch Break" attribute="1" time="1" defaultMemberUniqueName="[RAW].[Lunch Break].[All]" allUniqueName="[RAW].[Lunch Break].[All]" dimensionUniqueName="[RAW]" displayFolder="" count="2" memberValueDatatype="7" unbalanced="0"/>
    <cacheHierarchy uniqueName="[RAW].[Meeting]" caption="Meeting" attribute="1" time="1" defaultMemberUniqueName="[RAW].[Meeting].[All]" allUniqueName="[RAW].[Meeting].[All]" dimensionUniqueName="[RAW]" displayFolder="" count="2" memberValueDatatype="7" unbalanced="0"/>
    <cacheHierarchy uniqueName="[RAW].[Training]" caption="Training" attribute="1" time="1" defaultMemberUniqueName="[RAW].[Training].[All]" allUniqueName="[RAW].[Training].[All]" dimensionUniqueName="[RAW]" displayFolder="" count="2" memberValueDatatype="7" unbalanced="0"/>
    <cacheHierarchy uniqueName="[RAW].[After Call Work]" caption="After Call Work" attribute="1" time="1" defaultMemberUniqueName="[RAW].[After Call Work].[All]" allUniqueName="[RAW].[After Call Work].[All]" dimensionUniqueName="[RAW]" displayFolder="" count="2" memberValueDatatype="7" unbalanced="0"/>
    <cacheHierarchy uniqueName="[RAW].[Personal Needs]" caption="Personal Needs" attribute="1" time="1" defaultMemberUniqueName="[RAW].[Personal Needs].[All]" allUniqueName="[RAW].[Personal Needs].[All]" dimensionUniqueName="[RAW]" displayFolder="" count="2" memberValueDatatype="7" unbalanced="0"/>
    <cacheHierarchy uniqueName="[RAW].[Break]" caption="Break" attribute="1" time="1" defaultMemberUniqueName="[RAW].[Break].[All]" allUniqueName="[RAW].[Break].[All]" dimensionUniqueName="[RAW]" displayFolder="" count="2" memberValueDatatype="7" unbalanced="0"/>
    <cacheHierarchy uniqueName="[RAW].[Quality]" caption="Quality" attribute="1" time="1" defaultMemberUniqueName="[RAW].[Quality].[All]" allUniqueName="[RAW].[Quality].[All]" dimensionUniqueName="[RAW]" displayFolder="" count="2" memberValueDatatype="7" unbalanced="0"/>
    <cacheHierarchy uniqueName="[RAW].[Chat]" caption="Chat" attribute="1" time="1" defaultMemberUniqueName="[RAW].[Chat].[All]" allUniqueName="[RAW].[Chat].[All]" dimensionUniqueName="[RAW]" displayFolder="" count="2" memberValueDatatype="7" unbalanced="0"/>
    <cacheHierarchy uniqueName="[RAW].[Tickets]" caption="Tickets" attribute="1" time="1" defaultMemberUniqueName="[RAW].[Tickets].[All]" allUniqueName="[RAW].[Tickets].[All]" dimensionUniqueName="[RAW]" displayFolder="" count="2" memberValueDatatype="7" unbalanced="0"/>
    <cacheHierarchy uniqueName="[RAW].[Social Media]" caption="Social Media" attribute="1" time="1" defaultMemberUniqueName="[RAW].[Social Media].[All]" allUniqueName="[RAW].[Social Media].[All]" dimensionUniqueName="[RAW]" displayFolder="" count="2" memberValueDatatype="7" unbalanced="0"/>
    <cacheHierarchy uniqueName="[RAW].[Disconnected]" caption="Disconnected" attribute="1" time="1" defaultMemberUniqueName="[RAW].[Disconnected].[All]" allUniqueName="[RAW].[Disconnected].[All]" dimensionUniqueName="[RAW]" displayFolder="" count="2" memberValueDatatype="7" unbalanced="0"/>
    <cacheHierarchy uniqueName="[RAW].[Exception]" caption="Exception" attribute="1" time="1" defaultMemberUniqueName="[RAW].[Exception].[All]" allUniqueName="[RAW].[Exception].[All]" dimensionUniqueName="[RAW]" displayFolder="" count="2" memberValueDatatype="7" unbalanced="0"/>
    <cacheHierarchy uniqueName="[RAW].[Total Time]" caption="Total Time" attribute="1" time="1" defaultMemberUniqueName="[RAW].[Total Time].[All]" allUniqueName="[RAW].[Total Time].[All]" dimensionUniqueName="[RAW]" displayFolder="" count="2" memberValueDatatype="7" unbalanced="0"/>
    <cacheHierarchy uniqueName="[RAW].[Date]" caption="Date" attribute="1" time="1" defaultMemberUniqueName="[RAW].[Date].[All]" allUniqueName="[RAW].[Date].[All]" dimensionUniqueName="[RAW]" displayFolder="" count="2" memberValueDatatype="7" unbalanced="0">
      <fieldsUsage count="2">
        <fieldUsage x="-1"/>
        <fieldUsage x="6"/>
      </fieldsUsage>
    </cacheHierarchy>
    <cacheHierarchy uniqueName="[RAW].[Month]" caption="Month" attribute="1" time="1" defaultMemberUniqueName="[RAW].[Month].[All]" allUniqueName="[RAW].[Month].[All]" dimensionUniqueName="[RAW]" displayFolder="" count="2" memberValueDatatype="7" unbalanced="0"/>
    <cacheHierarchy uniqueName="[RAW].[Week]" caption="Week" attribute="1" defaultMemberUniqueName="[RAW].[Week].[All]" allUniqueName="[RAW].[Week].[All]" dimensionUniqueName="[RAW]" displayFolder="" count="2" memberValueDatatype="130" unbalanced="0"/>
    <cacheHierarchy uniqueName="[RAW].[Market]" caption="Market" attribute="1" defaultMemberUniqueName="[RAW].[Market].[All]" allUniqueName="[RAW].[Market].[All]" dimensionUniqueName="[RAW]" displayFolder="" count="2" memberValueDatatype="130" unbalanced="0"/>
    <cacheHierarchy uniqueName="[RAW].[Region]" caption="Region" attribute="1" defaultMemberUniqueName="[RAW].[Region].[All]" allUniqueName="[RAW].[Region].[All]" dimensionUniqueName="[RAW]" displayFolder="" count="2" memberValueDatatype="130" unbalanced="0"/>
    <cacheHierarchy uniqueName="[RAW].[Site]" caption="Site" attribute="1" defaultMemberUniqueName="[RAW].[Site].[All]" allUniqueName="[RAW].[Site].[All]" dimensionUniqueName="[RAW]" displayFolder="" count="2" memberValueDatatype="130" unbalanced="0"/>
    <cacheHierarchy uniqueName="[RAW].[Billable Hours]" caption="Billable Hours" attribute="1" defaultMemberUniqueName="[RAW].[Billable Hours].[All]" allUniqueName="[RAW].[Billable Hours].[All]" dimensionUniqueName="[RAW]" displayFolder="" count="2" memberValueDatatype="5" unbalanced="0"/>
    <cacheHierarchy uniqueName="[RAW].[Productive Hours]" caption="Productive Hours" attribute="1" defaultMemberUniqueName="[RAW].[Productive Hours].[All]" allUniqueName="[RAW].[Productive Hours].[All]" dimensionUniqueName="[RAW]" displayFolder="" count="2" memberValueDatatype="5" unbalanced="0"/>
    <cacheHierarchy uniqueName="[RAW].[Offline Hours]" caption="Offline Hours" attribute="1" defaultMemberUniqueName="[RAW].[Offline Hours].[All]" allUniqueName="[RAW].[Offline Hours].[All]" dimensionUniqueName="[RAW]" displayFolder="" count="2" memberValueDatatype="5" unbalanced="0"/>
    <cacheHierarchy uniqueName="[RAW].[Online Hours]" caption="Online Hours" attribute="1" defaultMemberUniqueName="[RAW].[Online Hours].[All]" allUniqueName="[RAW].[Online Hours].[All]" dimensionUniqueName="[RAW]" displayFolder="" count="2" memberValueDatatype="5" unbalanced="0"/>
    <cacheHierarchy uniqueName="[RAW].[Logged-In Hours]" caption="Logged-In Hours" attribute="1" defaultMemberUniqueName="[RAW].[Logged-In Hours].[All]" allUniqueName="[RAW].[Logged-In Hours].[All]" dimensionUniqueName="[RAW]" displayFolder="" count="2" memberValueDatatype="5" unbalanced="0"/>
    <cacheHierarchy uniqueName="[RAW].[Forecasted Billable Hours]" caption="Forecasted Billable Hours" attribute="1" defaultMemberUniqueName="[RAW].[Forecasted Billable Hours].[All]" allUniqueName="[RAW].[Forecasted Billable Hours].[All]" dimensionUniqueName="[RAW]" displayFolder="" count="2" memberValueDatatype="5" unbalanced="0"/>
    <cacheHierarchy uniqueName="[RAW].[Ticket Handled in Target]" caption="Ticket Handled in Target" attribute="1" defaultMemberUniqueName="[RAW].[Ticket Handled in Target].[All]" allUniqueName="[RAW].[Ticket Handled in Target].[All]" dimensionUniqueName="[RAW]" displayFolder="" count="2" memberValueDatatype="20" unbalanced="0"/>
    <cacheHierarchy uniqueName="[RAW].[Inbound Handled in Target]" caption="Inbound Handled in Target" attribute="1" defaultMemberUniqueName="[RAW].[Inbound Handled in Target].[All]" allUniqueName="[RAW].[Inbound Handled in Target].[All]" dimensionUniqueName="[RAW]" displayFolder="" count="2" memberValueDatatype="20" unbalanced="0"/>
    <cacheHierarchy uniqueName="[RAW].[Ticket within SLA]" caption="Ticket within SLA" attribute="1" defaultMemberUniqueName="[RAW].[Ticket within SLA].[All]" allUniqueName="[RAW].[Ticket within SLA].[All]" dimensionUniqueName="[RAW]" displayFolder="" count="2" memberValueDatatype="20" unbalanced="0"/>
    <cacheHierarchy uniqueName="[RAW].[Inbound within SLA]" caption="Inbound within SLA" attribute="1" defaultMemberUniqueName="[RAW].[Inbound within SLA].[All]" allUniqueName="[RAW].[Inbound within SLA].[All]" dimensionUniqueName="[RAW]" displayFolder="" count="2" memberValueDatatype="20" unbalanced="0"/>
    <cacheHierarchy uniqueName="[RAW].[Tickets Time]" caption="Tickets Time" attribute="1" defaultMemberUniqueName="[RAW].[Tickets Time].[All]" allUniqueName="[RAW].[Tickets Time].[All]" dimensionUniqueName="[RAW]" displayFolder="" count="2" memberValueDatatype="5" unbalanced="0"/>
    <cacheHierarchy uniqueName="[RAW].[Inbounds Time]" caption="Inbounds Time" attribute="1" defaultMemberUniqueName="[RAW].[Inbounds Time].[All]" allUniqueName="[RAW].[Inbounds Time].[All]" dimensionUniqueName="[RAW]" displayFolder="" count="2" memberValueDatatype="5" unbalanced="0"/>
    <cacheHierarchy uniqueName="[RAW].[Tickets Handled]" caption="Tickets Handled" attribute="1" defaultMemberUniqueName="[RAW].[Tickets Handled].[All]" allUniqueName="[RAW].[Tickets Handled].[All]" dimensionUniqueName="[RAW]" displayFolder="" count="2" memberValueDatatype="20" unbalanced="0"/>
    <cacheHierarchy uniqueName="[RAW].[Chats Handled]" caption="Chats Handled" attribute="1" defaultMemberUniqueName="[RAW].[Chats Handled].[All]" allUniqueName="[RAW].[Chats Handled].[All]" dimensionUniqueName="[RAW]" displayFolder="" count="2" memberValueDatatype="20" unbalanced="0"/>
    <cacheHierarchy uniqueName="[RAW].[Inbound Handled]" caption="Inbound Handled" attribute="1" defaultMemberUniqueName="[RAW].[Inbound Handled].[All]" allUniqueName="[RAW].[Inbound Handled].[All]" dimensionUniqueName="[RAW]" displayFolder="" count="2" memberValueDatatype="20" unbalanced="0"/>
    <cacheHierarchy uniqueName="[RAW].[Tickets Productivity]" caption="Tickets Productivity" attribute="1" defaultMemberUniqueName="[RAW].[Tickets Productivity].[All]" allUniqueName="[RAW].[Tickets Productivity].[All]" dimensionUniqueName="[RAW]" displayFolder="" count="2" memberValueDatatype="5" unbalanced="0"/>
    <cacheHierarchy uniqueName="[RAW].[Inbounds Productivity]" caption="Inbounds Productivity" attribute="1" defaultMemberUniqueName="[RAW].[Inbounds Productivity].[All]" allUniqueName="[RAW].[Inbounds Productivity].[All]" dimensionUniqueName="[RAW]" displayFolder="" count="2" memberValueDatatype="5" unbalanced="0"/>
    <cacheHierarchy uniqueName="[RAW].[Ticket Proficiency]" caption="Ticket Proficiency" attribute="1" defaultMemberUniqueName="[RAW].[Ticket Proficiency].[All]" allUniqueName="[RAW].[Ticket Proficiency].[All]" dimensionUniqueName="[RAW]" displayFolder="" count="2" memberValueDatatype="5" unbalanced="0"/>
    <cacheHierarchy uniqueName="[RAW].[Inbound Proficiency]" caption="Inbound Proficiency" attribute="1" defaultMemberUniqueName="[RAW].[Inbound Proficiency].[All]" allUniqueName="[RAW].[Inbound Proficiency].[All]" dimensionUniqueName="[RAW]" displayFolder="" count="2" memberValueDatatype="5" unbalanced="0"/>
    <cacheHierarchy uniqueName="[RAW].[Date (Month)]" caption="Date (Month)" attribute="1" defaultMemberUniqueName="[RAW].[Date (Month)].[All]" allUniqueName="[RAW].[Date (Month)].[All]" dimensionUniqueName="[RAW]" displayFolder="" count="2" memberValueDatatype="130" unbalanced="0"/>
    <cacheHierarchy uniqueName="[RAW].[Date (Month Index)]" caption="Date (Month Index)" attribute="1" defaultMemberUniqueName="[RAW].[Date (Month Index)].[All]" allUniqueName="[RAW].[Date (Month Index)].[All]" dimensionUniqueName="[RAW]" displayFolder="" count="2" memberValueDatatype="20" unbalanced="0" hidden="1"/>
    <cacheHierarchy uniqueName="[Measures].[Utilization]" caption="Utilization" measure="1" displayFolder="" measureGroup="RAW" count="0"/>
    <cacheHierarchy uniqueName="[Measures].[Occupancy]" caption="Occupancy" measure="1" displayFolder="" measureGroup="RAW" count="0"/>
    <cacheHierarchy uniqueName="[Measures].[Productivity]" caption="Productivity" measure="1" displayFolder="" measureGroup="RAW" count="0"/>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oneField="1">
      <fieldsUsage count="1">
        <fieldUsage x="0"/>
      </fieldsUsage>
    </cacheHierarchy>
    <cacheHierarchy uniqueName="[Measures].[Outbound Status]" caption="Outbound Status" measure="1" displayFolder="" measureGroup="RAW" count="0" oneField="1">
      <fieldsUsage count="1">
        <fieldUsage x="1"/>
      </fieldsUsage>
    </cacheHierarchy>
    <cacheHierarchy uniqueName="[Measures].[Chat Status]" caption="Chat Status" measure="1" displayFolder="" measureGroup="RAW" count="0" oneField="1">
      <fieldsUsage count="1">
        <fieldUsage x="2"/>
      </fieldsUsage>
    </cacheHierarchy>
    <cacheHierarchy uniqueName="[Measures].[Aux Status]" caption="Aux Status" measure="1" displayFolder="" measureGroup="RAW" count="0" oneField="1">
      <fieldsUsage count="1">
        <fieldUsage x="3"/>
      </fieldsUsage>
    </cacheHierarchy>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oneField="1" hidden="1">
      <fieldsUsage count="1">
        <fieldUsage x="4"/>
      </fieldsUsage>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oneField="1" hidden="1">
      <fieldsUsage count="1">
        <fieldUsage x="5"/>
      </fieldsUsage>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pivotCacheId="175495798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8410300922" backgroundQuery="1" createdVersion="8" refreshedVersion="8" minRefreshableVersion="3" recordCount="0" supportSubquery="1" supportAdvancedDrill="1" xr:uid="{993BE6F4-32EF-47E7-BB8D-397BE8EA2FE6}">
  <cacheSource type="external" connectionId="2">
    <extLst>
      <ext xmlns:x14="http://schemas.microsoft.com/office/spreadsheetml/2009/9/main" uri="{F057638F-6D5F-4e77-A914-E7F072B9BCA8}">
        <x14:sourceConnection name="ThisWorkbookDataModel"/>
      </ext>
    </extLst>
  </cacheSource>
  <cacheFields count="7">
    <cacheField name="[Measures].[Utilization]" caption="Utilization" numFmtId="0" hierarchy="48" level="32767"/>
    <cacheField name="[Measures].[Occupancy]" caption="Occupancy" numFmtId="0" hierarchy="49" level="32767"/>
    <cacheField name="[Measures].[Productivity]" caption="Productivity" numFmtId="0" hierarchy="50" level="32767"/>
    <cacheField name="[Measures].[Saturation]" caption="Saturation" numFmtId="0" hierarchy="51" level="32767"/>
    <cacheField name="[Measures].[Proficiency]" caption="Proficiency" numFmtId="0" hierarchy="52" level="32767"/>
    <cacheField name="[Measures].[Precision]" caption="Precision" numFmtId="0" hierarchy="53" level="32767"/>
    <cacheField name="[RAW].[Date].[Date]" caption="Date" numFmtId="0" hierarchy="21" level="1">
      <sharedItems containsSemiMixedTypes="0" containsNonDate="0" containsString="0"/>
    </cacheField>
  </cacheFields>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2" memberValueDatatype="130" unbalanced="0"/>
    <cacheHierarchy uniqueName="[RAW].[Team Manager]" caption="Team Manager" attribute="1" defaultMemberUniqueName="[RAW].[Team Manager].[All]" allUniqueName="[RAW].[Team Manager].[All]" dimensionUniqueName="[RAW]" displayFolder="" count="2"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0"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fieldsUsage count="2">
        <fieldUsage x="-1"/>
        <fieldUsage x="6"/>
      </fieldsUsage>
    </cacheHierarchy>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0" memberValueDatatype="130" unbalanced="0"/>
    <cacheHierarchy uniqueName="[RAW].[Market]" caption="Market" attribute="1" defaultMemberUniqueName="[RAW].[Market].[All]" allUniqueName="[RAW].[Market].[All]" dimensionUniqueName="[RAW]" displayFolder="" count="0" memberValueDatatype="130" unbalanced="0"/>
    <cacheHierarchy uniqueName="[RAW].[Region]" caption="Region" attribute="1" defaultMemberUniqueName="[RAW].[Region].[All]" allUniqueName="[RAW].[Region].[All]" dimensionUniqueName="[RAW]" displayFolder="" count="0" memberValueDatatype="130" unbalanced="0"/>
    <cacheHierarchy uniqueName="[RAW].[Site]" caption="Site" attribute="1" defaultMemberUniqueName="[RAW].[Site].[All]" allUniqueName="[RAW].[Site].[All]" dimensionUniqueName="[RAW]" displayFolder="" count="0"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oneField="1">
      <fieldsUsage count="1">
        <fieldUsage x="0"/>
      </fieldsUsage>
    </cacheHierarchy>
    <cacheHierarchy uniqueName="[Measures].[Occupancy]" caption="Occupancy" measure="1" displayFolder="" measureGroup="RAW" count="0" oneField="1">
      <fieldsUsage count="1">
        <fieldUsage x="1"/>
      </fieldsUsage>
    </cacheHierarchy>
    <cacheHierarchy uniqueName="[Measures].[Productivity]" caption="Productivity" measure="1" displayFolder="" measureGroup="RAW" count="0" oneField="1">
      <fieldsUsage count="1">
        <fieldUsage x="2"/>
      </fieldsUsage>
    </cacheHierarchy>
    <cacheHierarchy uniqueName="[Measures].[Saturation]" caption="Saturation" measure="1" displayFolder="" measureGroup="RAW" count="0" oneField="1">
      <fieldsUsage count="1">
        <fieldUsage x="3"/>
      </fieldsUsage>
    </cacheHierarchy>
    <cacheHierarchy uniqueName="[Measures].[Proficiency]" caption="Proficiency" measure="1" displayFolder="" measureGroup="RAW" count="0" oneField="1">
      <fieldsUsage count="1">
        <fieldUsage x="4"/>
      </fieldsUsage>
    </cacheHierarchy>
    <cacheHierarchy uniqueName="[Measures].[Precision]" caption="Precision" measure="1" displayFolder="" measureGroup="RAW" count="0" oneField="1">
      <fieldsUsage count="1">
        <fieldUsage x="5"/>
      </fieldsUsage>
    </cacheHierarchy>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pivotCacheId="60445997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841087963" backgroundQuery="1" createdVersion="8" refreshedVersion="8" minRefreshableVersion="3" recordCount="0" supportSubquery="1" supportAdvancedDrill="1" xr:uid="{7A571D35-B544-41AC-93A6-D72769AE7C12}">
  <cacheSource type="external" connectionId="2">
    <extLst>
      <ext xmlns:x14="http://schemas.microsoft.com/office/spreadsheetml/2009/9/main" uri="{F057638F-6D5F-4e77-A914-E7F072B9BCA8}">
        <x14:sourceConnection name="ThisWorkbookDataModel"/>
      </ext>
    </extLst>
  </cacheSource>
  <cacheFields count="6">
    <cacheField name="[Measures].[Sum of Tickets Handled]" caption="Sum of Tickets Handled" numFmtId="0" hierarchy="82" level="32767"/>
    <cacheField name="[Measures].[Sum of Chats Handled]" caption="Sum of Chats Handled" numFmtId="0" hierarchy="84" level="32767"/>
    <cacheField name="[Measures].[Sum of Inbound Handled]" caption="Sum of Inbound Handled" numFmtId="0" hierarchy="83" level="32767"/>
    <cacheField name="[RAW].[Date].[Date]" caption="Date" numFmtId="0" hierarchy="21" level="1">
      <sharedItems containsSemiMixedTypes="0" containsNonDate="0" containsDate="1" containsString="0" minDate="2024-05-02T00:00:00" maxDate="2024-06-05T00:00:00" count="24">
        <d v="2024-06-01T00:00:00"/>
        <d v="2024-06-02T00:00:00"/>
        <d v="2024-06-03T00:00:00"/>
        <d v="2024-06-04T00:00:00"/>
        <d v="2024-05-02T00:00:00" u="1"/>
        <d v="2024-05-03T00:00:00" u="1"/>
        <d v="2024-05-04T00:00:00" u="1"/>
        <d v="2024-05-05T00:00:00" u="1"/>
        <d v="2024-05-06T00:00:00" u="1"/>
        <d v="2024-05-07T00:00:00" u="1"/>
        <d v="2024-05-08T00:00:00" u="1"/>
        <d v="2024-05-09T00:00:00" u="1"/>
        <d v="2024-05-10T00:00:00" u="1"/>
        <d v="2024-05-11T00:00:00" u="1"/>
        <d v="2024-05-12T00:00:00" u="1"/>
        <d v="2024-05-13T00:00:00" u="1"/>
        <d v="2024-05-14T00:00:00" u="1"/>
        <d v="2024-05-15T00:00:00" u="1"/>
        <d v="2024-05-16T00:00:00" u="1"/>
        <d v="2024-05-17T00:00:00" u="1"/>
        <d v="2024-05-18T00:00:00" u="1"/>
        <d v="2024-05-19T00:00:00" u="1"/>
        <d v="2024-05-20T00:00:00" u="1"/>
        <d v="2024-05-21T00:00:00" u="1"/>
      </sharedItems>
    </cacheField>
    <cacheField name="[RAW].[Date (Month)].[Date (Month)]" caption="Date (Month)" numFmtId="0" hierarchy="46" level="1">
      <sharedItems count="1">
        <s v="Jun"/>
      </sharedItems>
    </cacheField>
    <cacheField name="[Measures].[Productivity]" caption="Productivity" numFmtId="0" hierarchy="50" level="32767"/>
  </cacheFields>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2" memberValueDatatype="130" unbalanced="0"/>
    <cacheHierarchy uniqueName="[RAW].[Team Manager]" caption="Team Manager" attribute="1" defaultMemberUniqueName="[RAW].[Team Manager].[All]" allUniqueName="[RAW].[Team Manager].[All]" dimensionUniqueName="[RAW]" displayFolder="" count="2"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0"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fieldsUsage count="2">
        <fieldUsage x="-1"/>
        <fieldUsage x="3"/>
      </fieldsUsage>
    </cacheHierarchy>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0" memberValueDatatype="130" unbalanced="0"/>
    <cacheHierarchy uniqueName="[RAW].[Market]" caption="Market" attribute="1" defaultMemberUniqueName="[RAW].[Market].[All]" allUniqueName="[RAW].[Market].[All]" dimensionUniqueName="[RAW]" displayFolder="" count="0" memberValueDatatype="130" unbalanced="0"/>
    <cacheHierarchy uniqueName="[RAW].[Region]" caption="Region" attribute="1" defaultMemberUniqueName="[RAW].[Region].[All]" allUniqueName="[RAW].[Region].[All]" dimensionUniqueName="[RAW]" displayFolder="" count="0" memberValueDatatype="130" unbalanced="0"/>
    <cacheHierarchy uniqueName="[RAW].[Site]" caption="Site" attribute="1" defaultMemberUniqueName="[RAW].[Site].[All]" allUniqueName="[RAW].[Site].[All]" dimensionUniqueName="[RAW]" displayFolder="" count="0"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2" memberValueDatatype="130" unbalanced="0">
      <fieldsUsage count="2">
        <fieldUsage x="-1"/>
        <fieldUsage x="4"/>
      </fieldsUsage>
    </cacheHierarchy>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cacheHierarchy uniqueName="[Measures].[Occupancy]" caption="Occupancy" measure="1" displayFolder="" measureGroup="RAW" count="0"/>
    <cacheHierarchy uniqueName="[Measures].[Productivity]" caption="Productivity" measure="1" displayFolder="" measureGroup="RAW" count="0" oneField="1">
      <fieldsUsage count="1">
        <fieldUsage x="5"/>
      </fieldsUsage>
    </cacheHierarchy>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oneField="1" hidden="1">
      <fieldsUsage count="1">
        <fieldUsage x="1"/>
      </fieldsUsage>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pivotCacheId="112393153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8411226853" backgroundQuery="1" createdVersion="8" refreshedVersion="8" minRefreshableVersion="3" recordCount="0" supportSubquery="1" supportAdvancedDrill="1" xr:uid="{D774CB3C-890F-4CAE-97D0-60CDD19B5E4B}">
  <cacheSource type="external" connectionId="2">
    <extLst>
      <ext xmlns:x14="http://schemas.microsoft.com/office/spreadsheetml/2009/9/main" uri="{F057638F-6D5F-4e77-A914-E7F072B9BCA8}">
        <x14:sourceConnection name="ThisWorkbookDataModel"/>
      </ext>
    </extLst>
  </cacheSource>
  <cacheFields count="4">
    <cacheField name="[RAW].[Date].[Date]" caption="Date" numFmtId="0" hierarchy="21" level="1">
      <sharedItems containsSemiMixedTypes="0" containsNonDate="0" containsDate="1" containsString="0" minDate="2024-05-01T00:00:00" maxDate="2024-06-05T00:00:00" count="19">
        <d v="2024-06-01T00:00:00"/>
        <d v="2024-06-02T00:00:00"/>
        <d v="2024-06-03T00:00:00"/>
        <d v="2024-06-04T00:00:00"/>
        <d v="2024-05-01T00:00:00" u="1"/>
        <d v="2024-05-02T00:00:00" u="1"/>
        <d v="2024-05-03T00:00:00" u="1"/>
        <d v="2024-05-06T00:00:00" u="1"/>
        <d v="2024-05-07T00:00:00" u="1"/>
        <d v="2024-05-08T00:00:00" u="1"/>
        <d v="2024-05-09T00:00:00" u="1"/>
        <d v="2024-05-10T00:00:00" u="1"/>
        <d v="2024-05-13T00:00:00" u="1"/>
        <d v="2024-05-14T00:00:00" u="1"/>
        <d v="2024-05-15T00:00:00" u="1"/>
        <d v="2024-05-16T00:00:00" u="1"/>
        <d v="2024-05-17T00:00:00" u="1"/>
        <d v="2024-05-20T00:00:00" u="1"/>
        <d v="2024-05-21T00:00:00" u="1"/>
      </sharedItems>
    </cacheField>
    <cacheField name="[Measures].[Sum of Inbound within SLA]" caption="Sum of Inbound within SLA" numFmtId="0" hierarchy="74" level="32767"/>
    <cacheField name="[Measures].[Sum of Inbound Handled in Target]" caption="Sum of Inbound Handled in Target" numFmtId="0" hierarchy="73" level="32767"/>
    <cacheField name="[Measures].[Sum of Inbounds Time]" caption="Sum of Inbounds Time" numFmtId="0" hierarchy="81" level="32767"/>
  </cacheFields>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2" memberValueDatatype="130" unbalanced="0"/>
    <cacheHierarchy uniqueName="[RAW].[Team Manager]" caption="Team Manager" attribute="1" defaultMemberUniqueName="[RAW].[Team Manager].[All]" allUniqueName="[RAW].[Team Manager].[All]" dimensionUniqueName="[RAW]" displayFolder="" count="2"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0"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fieldsUsage count="2">
        <fieldUsage x="-1"/>
        <fieldUsage x="0"/>
      </fieldsUsage>
    </cacheHierarchy>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0" memberValueDatatype="130" unbalanced="0"/>
    <cacheHierarchy uniqueName="[RAW].[Market]" caption="Market" attribute="1" defaultMemberUniqueName="[RAW].[Market].[All]" allUniqueName="[RAW].[Market].[All]" dimensionUniqueName="[RAW]" displayFolder="" count="0" memberValueDatatype="130" unbalanced="0"/>
    <cacheHierarchy uniqueName="[RAW].[Region]" caption="Region" attribute="1" defaultMemberUniqueName="[RAW].[Region].[All]" allUniqueName="[RAW].[Region].[All]" dimensionUniqueName="[RAW]" displayFolder="" count="0" memberValueDatatype="130" unbalanced="0"/>
    <cacheHierarchy uniqueName="[RAW].[Site]" caption="Site" attribute="1" defaultMemberUniqueName="[RAW].[Site].[All]" allUniqueName="[RAW].[Site].[All]" dimensionUniqueName="[RAW]" displayFolder="" count="0"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cacheHierarchy uniqueName="[Measures].[Occupancy]" caption="Occupancy" measure="1" displayFolder="" measureGroup="RAW" count="0"/>
    <cacheHierarchy uniqueName="[Measures].[Productivity]" caption="Productivity" measure="1" displayFolder="" measureGroup="RAW" count="0"/>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oneField="1" hidden="1">
      <fieldsUsage count="1">
        <fieldUsage x="3"/>
      </fieldsUsage>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pivotCacheId="2390437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8411574077" backgroundQuery="1" createdVersion="8" refreshedVersion="8" minRefreshableVersion="3" recordCount="0" supportSubquery="1" supportAdvancedDrill="1" xr:uid="{300EF01B-E2B8-4272-97C9-848955644CFA}">
  <cacheSource type="external" connectionId="2">
    <extLst>
      <ext xmlns:x14="http://schemas.microsoft.com/office/spreadsheetml/2009/9/main" uri="{F057638F-6D5F-4e77-A914-E7F072B9BCA8}">
        <x14:sourceConnection name="ThisWorkbookDataModel"/>
      </ext>
    </extLst>
  </cacheSource>
  <cacheFields count="4">
    <cacheField name="[RAW].[Date].[Date]" caption="Date" numFmtId="0" hierarchy="21" level="1">
      <sharedItems containsSemiMixedTypes="0" containsNonDate="0" containsDate="1" containsString="0" minDate="2024-05-13T00:00:00" maxDate="2024-06-05T00:00:00" count="5">
        <d v="2024-06-01T00:00:00"/>
        <d v="2024-06-02T00:00:00"/>
        <d v="2024-06-03T00:00:00"/>
        <d v="2024-06-04T00:00:00"/>
        <d v="2024-05-13T00:00:00" u="1"/>
      </sharedItems>
    </cacheField>
    <cacheField name="[Measures].[Sum of Ticket Handled in Target]" caption="Sum of Ticket Handled in Target" numFmtId="0" hierarchy="72" level="32767"/>
    <cacheField name="[Measures].[Sum of Ticket within SLA]" caption="Sum of Ticket within SLA" numFmtId="0" hierarchy="75" level="32767"/>
    <cacheField name="[Measures].[Sum of Tickets Time]" caption="Sum of Tickets Time" numFmtId="0" hierarchy="80" level="32767"/>
  </cacheFields>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2" memberValueDatatype="130" unbalanced="0"/>
    <cacheHierarchy uniqueName="[RAW].[Team Manager]" caption="Team Manager" attribute="1" defaultMemberUniqueName="[RAW].[Team Manager].[All]" allUniqueName="[RAW].[Team Manager].[All]" dimensionUniqueName="[RAW]" displayFolder="" count="2"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0"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fieldsUsage count="2">
        <fieldUsage x="-1"/>
        <fieldUsage x="0"/>
      </fieldsUsage>
    </cacheHierarchy>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0" memberValueDatatype="130" unbalanced="0"/>
    <cacheHierarchy uniqueName="[RAW].[Market]" caption="Market" attribute="1" defaultMemberUniqueName="[RAW].[Market].[All]" allUniqueName="[RAW].[Market].[All]" dimensionUniqueName="[RAW]" displayFolder="" count="0" memberValueDatatype="130" unbalanced="0"/>
    <cacheHierarchy uniqueName="[RAW].[Region]" caption="Region" attribute="1" defaultMemberUniqueName="[RAW].[Region].[All]" allUniqueName="[RAW].[Region].[All]" dimensionUniqueName="[RAW]" displayFolder="" count="0" memberValueDatatype="130" unbalanced="0"/>
    <cacheHierarchy uniqueName="[RAW].[Site]" caption="Site" attribute="1" defaultMemberUniqueName="[RAW].[Site].[All]" allUniqueName="[RAW].[Site].[All]" dimensionUniqueName="[RAW]" displayFolder="" count="0"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cacheHierarchy uniqueName="[Measures].[Occupancy]" caption="Occupancy" measure="1" displayFolder="" measureGroup="RAW" count="0"/>
    <cacheHierarchy uniqueName="[Measures].[Productivity]" caption="Productivity" measure="1" displayFolder="" measureGroup="RAW" count="0"/>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oneField="1" hidden="1">
      <fieldsUsage count="1">
        <fieldUsage x="3"/>
      </fieldsUsage>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W" uniqueName="[RAW]" caption="RAW"/>
  </dimensions>
  <measureGroups count="1">
    <measureGroup name="RAW" caption="RAW"/>
  </measureGroups>
  <maps count="1">
    <map measureGroup="0" dimension="1"/>
  </maps>
  <extLst>
    <ext xmlns:x14="http://schemas.microsoft.com/office/spreadsheetml/2009/9/main" uri="{725AE2AE-9491-48be-B2B4-4EB974FC3084}">
      <x14:pivotCacheDefinition pivotCacheId="17600794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35.737033796293" backgroundQuery="1" createdVersion="3" refreshedVersion="8" minRefreshableVersion="3" recordCount="0" supportSubquery="1" supportAdvancedDrill="1" xr:uid="{E7D69EB7-D04B-47B9-971C-0D22B37B068B}">
  <cacheSource type="external" connectionId="2">
    <extLst>
      <ext xmlns:x14="http://schemas.microsoft.com/office/spreadsheetml/2009/9/main" uri="{F057638F-6D5F-4e77-A914-E7F072B9BCA8}">
        <x14:sourceConnection name="ThisWorkbookDataModel"/>
      </ext>
    </extLst>
  </cacheSource>
  <cacheFields count="0"/>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0" memberValueDatatype="130" unbalanced="0"/>
    <cacheHierarchy uniqueName="[RAW].[Team Manager]" caption="Team Manager" attribute="1" defaultMemberUniqueName="[RAW].[Team Manager].[All]" allUniqueName="[RAW].[Team Manager].[All]" dimensionUniqueName="[RAW]" displayFolder="" count="0"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0"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0" memberValueDatatype="130" unbalanced="0"/>
    <cacheHierarchy uniqueName="[RAW].[Market]" caption="Market" attribute="1" defaultMemberUniqueName="[RAW].[Market].[All]" allUniqueName="[RAW].[Market].[All]" dimensionUniqueName="[RAW]" displayFolder="" count="0" memberValueDatatype="130" unbalanced="0"/>
    <cacheHierarchy uniqueName="[RAW].[Region]" caption="Region" attribute="1" defaultMemberUniqueName="[RAW].[Region].[All]" allUniqueName="[RAW].[Region].[All]" dimensionUniqueName="[RAW]" displayFolder="" count="0" memberValueDatatype="130" unbalanced="0"/>
    <cacheHierarchy uniqueName="[RAW].[Site]" caption="Site" attribute="1" defaultMemberUniqueName="[RAW].[Site].[All]" allUniqueName="[RAW].[Site].[All]" dimensionUniqueName="[RAW]" displayFolder="" count="0"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cacheHierarchy uniqueName="[Measures].[Occupancy]" caption="Occupancy" measure="1" displayFolder="" measureGroup="RAW" count="0"/>
    <cacheHierarchy uniqueName="[Measures].[Productivity]" caption="Productivity" measure="1" displayFolder="" measureGroup="RAW" count="0"/>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pivotCacheId="43103881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x Aclan" refreshedDate="45448.977623726852" backgroundQuery="1" createdVersion="3" refreshedVersion="8" minRefreshableVersion="3" recordCount="0" supportSubquery="1" supportAdvancedDrill="1" xr:uid="{63348BF4-BF87-4F53-8DCC-502298B0DFED}">
  <cacheSource type="external" connectionId="2">
    <extLst>
      <ext xmlns:x14="http://schemas.microsoft.com/office/spreadsheetml/2009/9/main" uri="{F057638F-6D5F-4e77-A914-E7F072B9BCA8}">
        <x14:sourceConnection name="ThisWorkbookDataModel"/>
      </ext>
    </extLst>
  </cacheSource>
  <cacheFields count="0"/>
  <cacheHierarchies count="86">
    <cacheHierarchy uniqueName="[RAW].[UID]" caption="UID" attribute="1" defaultMemberUniqueName="[RAW].[UID].[All]" allUniqueName="[RAW].[UID].[All]" dimensionUniqueName="[RAW]" displayFolder="" count="0" memberValueDatatype="20" unbalanced="0"/>
    <cacheHierarchy uniqueName="[RAW].[Username]" caption="Username" attribute="1" defaultMemberUniqueName="[RAW].[Username].[All]" allUniqueName="[RAW].[Username].[All]" dimensionUniqueName="[RAW]" displayFolder="" count="0" memberValueDatatype="130" unbalanced="0"/>
    <cacheHierarchy uniqueName="[RAW].[Team Manager]" caption="Team Manager" attribute="1" defaultMemberUniqueName="[RAW].[Team Manager].[All]" allUniqueName="[RAW].[Team Manager].[All]" dimensionUniqueName="[RAW]" displayFolder="" count="0" memberValueDatatype="130" unbalanced="0"/>
    <cacheHierarchy uniqueName="[RAW].[Language]" caption="Language" attribute="1" defaultMemberUniqueName="[RAW].[Language].[All]" allUniqueName="[RAW].[Language].[All]" dimensionUniqueName="[RAW]" displayFolder="" count="0" memberValueDatatype="130" unbalanced="0"/>
    <cacheHierarchy uniqueName="[RAW].[Role]" caption="Role" attribute="1" defaultMemberUniqueName="[RAW].[Role].[All]" allUniqueName="[RAW].[Role].[All]" dimensionUniqueName="[RAW]" displayFolder="" count="0" memberValueDatatype="130" unbalanced="0"/>
    <cacheHierarchy uniqueName="[RAW].[Available]" caption="Available" attribute="1" time="1" defaultMemberUniqueName="[RAW].[Available].[All]" allUniqueName="[RAW].[Available].[All]" dimensionUniqueName="[RAW]" displayFolder="" count="0" memberValueDatatype="7" unbalanced="0"/>
    <cacheHierarchy uniqueName="[RAW].[Outbound Call]" caption="Outbound Call" attribute="1" time="1" defaultMemberUniqueName="[RAW].[Outbound Call].[All]" allUniqueName="[RAW].[Outbound Call].[All]" dimensionUniqueName="[RAW]" displayFolder="" count="0" memberValueDatatype="7" unbalanced="0"/>
    <cacheHierarchy uniqueName="[RAW].[Busy]" caption="Busy" attribute="1" time="1" defaultMemberUniqueName="[RAW].[Busy].[All]" allUniqueName="[RAW].[Busy].[All]" dimensionUniqueName="[RAW]" displayFolder="" count="0" memberValueDatatype="7" unbalanced="0"/>
    <cacheHierarchy uniqueName="[RAW].[Lunch Break]" caption="Lunch Break" attribute="1" time="1" defaultMemberUniqueName="[RAW].[Lunch Break].[All]" allUniqueName="[RAW].[Lunch Break].[All]" dimensionUniqueName="[RAW]" displayFolder="" count="0" memberValueDatatype="7" unbalanced="0"/>
    <cacheHierarchy uniqueName="[RAW].[Meeting]" caption="Meeting" attribute="1" time="1" defaultMemberUniqueName="[RAW].[Meeting].[All]" allUniqueName="[RAW].[Meeting].[All]" dimensionUniqueName="[RAW]" displayFolder="" count="0" memberValueDatatype="7" unbalanced="0"/>
    <cacheHierarchy uniqueName="[RAW].[Training]" caption="Training" attribute="1" time="1" defaultMemberUniqueName="[RAW].[Training].[All]" allUniqueName="[RAW].[Training].[All]" dimensionUniqueName="[RAW]" displayFolder="" count="0" memberValueDatatype="7" unbalanced="0"/>
    <cacheHierarchy uniqueName="[RAW].[After Call Work]" caption="After Call Work" attribute="1" time="1" defaultMemberUniqueName="[RAW].[After Call Work].[All]" allUniqueName="[RAW].[After Call Work].[All]" dimensionUniqueName="[RAW]" displayFolder="" count="0" memberValueDatatype="7" unbalanced="0"/>
    <cacheHierarchy uniqueName="[RAW].[Personal Needs]" caption="Personal Needs" attribute="1" time="1" defaultMemberUniqueName="[RAW].[Personal Needs].[All]" allUniqueName="[RAW].[Personal Needs].[All]" dimensionUniqueName="[RAW]" displayFolder="" count="0" memberValueDatatype="7" unbalanced="0"/>
    <cacheHierarchy uniqueName="[RAW].[Break]" caption="Break" attribute="1" time="1" defaultMemberUniqueName="[RAW].[Break].[All]" allUniqueName="[RAW].[Break].[All]" dimensionUniqueName="[RAW]" displayFolder="" count="0" memberValueDatatype="7" unbalanced="0"/>
    <cacheHierarchy uniqueName="[RAW].[Quality]" caption="Quality" attribute="1" time="1" defaultMemberUniqueName="[RAW].[Quality].[All]" allUniqueName="[RAW].[Quality].[All]" dimensionUniqueName="[RAW]" displayFolder="" count="0" memberValueDatatype="7" unbalanced="0"/>
    <cacheHierarchy uniqueName="[RAW].[Chat]" caption="Chat" attribute="1" time="1" defaultMemberUniqueName="[RAW].[Chat].[All]" allUniqueName="[RAW].[Chat].[All]" dimensionUniqueName="[RAW]" displayFolder="" count="0" memberValueDatatype="7" unbalanced="0"/>
    <cacheHierarchy uniqueName="[RAW].[Tickets]" caption="Tickets" attribute="1" time="1" defaultMemberUniqueName="[RAW].[Tickets].[All]" allUniqueName="[RAW].[Tickets].[All]" dimensionUniqueName="[RAW]" displayFolder="" count="0" memberValueDatatype="7" unbalanced="0"/>
    <cacheHierarchy uniqueName="[RAW].[Social Media]" caption="Social Media" attribute="1" time="1" defaultMemberUniqueName="[RAW].[Social Media].[All]" allUniqueName="[RAW].[Social Media].[All]" dimensionUniqueName="[RAW]" displayFolder="" count="0" memberValueDatatype="7" unbalanced="0"/>
    <cacheHierarchy uniqueName="[RAW].[Disconnected]" caption="Disconnected" attribute="1" time="1" defaultMemberUniqueName="[RAW].[Disconnected].[All]" allUniqueName="[RAW].[Disconnected].[All]" dimensionUniqueName="[RAW]" displayFolder="" count="0" memberValueDatatype="7" unbalanced="0"/>
    <cacheHierarchy uniqueName="[RAW].[Exception]" caption="Exception" attribute="1" time="1" defaultMemberUniqueName="[RAW].[Exception].[All]" allUniqueName="[RAW].[Exception].[All]" dimensionUniqueName="[RAW]" displayFolder="" count="0" memberValueDatatype="7" unbalanced="0"/>
    <cacheHierarchy uniqueName="[RAW].[Total Time]" caption="Total Time" attribute="1" time="1" defaultMemberUniqueName="[RAW].[Total Time].[All]" allUniqueName="[RAW].[Total Time].[All]" dimensionUniqueName="[RAW]" displayFolder="" count="0" memberValueDatatype="7" unbalanced="0"/>
    <cacheHierarchy uniqueName="[RAW].[Date]" caption="Date" attribute="1" time="1" defaultMemberUniqueName="[RAW].[Date].[All]" allUniqueName="[RAW].[Date].[All]" dimensionUniqueName="[RAW]" displayFolder="" count="2" memberValueDatatype="7" unbalanced="0"/>
    <cacheHierarchy uniqueName="[RAW].[Month]" caption="Month" attribute="1" time="1" defaultMemberUniqueName="[RAW].[Month].[All]" allUniqueName="[RAW].[Month].[All]" dimensionUniqueName="[RAW]" displayFolder="" count="0" memberValueDatatype="7" unbalanced="0"/>
    <cacheHierarchy uniqueName="[RAW].[Week]" caption="Week" attribute="1" defaultMemberUniqueName="[RAW].[Week].[All]" allUniqueName="[RAW].[Week].[All]" dimensionUniqueName="[RAW]" displayFolder="" count="0" memberValueDatatype="130" unbalanced="0"/>
    <cacheHierarchy uniqueName="[RAW].[Market]" caption="Market" attribute="1" defaultMemberUniqueName="[RAW].[Market].[All]" allUniqueName="[RAW].[Market].[All]" dimensionUniqueName="[RAW]" displayFolder="" count="0" memberValueDatatype="130" unbalanced="0"/>
    <cacheHierarchy uniqueName="[RAW].[Region]" caption="Region" attribute="1" defaultMemberUniqueName="[RAW].[Region].[All]" allUniqueName="[RAW].[Region].[All]" dimensionUniqueName="[RAW]" displayFolder="" count="0" memberValueDatatype="130" unbalanced="0"/>
    <cacheHierarchy uniqueName="[RAW].[Site]" caption="Site" attribute="1" defaultMemberUniqueName="[RAW].[Site].[All]" allUniqueName="[RAW].[Site].[All]" dimensionUniqueName="[RAW]" displayFolder="" count="0" memberValueDatatype="130" unbalanced="0"/>
    <cacheHierarchy uniqueName="[RAW].[Billable Hours]" caption="Billable Hours" attribute="1" defaultMemberUniqueName="[RAW].[Billable Hours].[All]" allUniqueName="[RAW].[Billable Hours].[All]" dimensionUniqueName="[RAW]" displayFolder="" count="0" memberValueDatatype="5" unbalanced="0"/>
    <cacheHierarchy uniqueName="[RAW].[Productive Hours]" caption="Productive Hours" attribute="1" defaultMemberUniqueName="[RAW].[Productive Hours].[All]" allUniqueName="[RAW].[Productive Hours].[All]" dimensionUniqueName="[RAW]" displayFolder="" count="0" memberValueDatatype="5" unbalanced="0"/>
    <cacheHierarchy uniqueName="[RAW].[Offline Hours]" caption="Offline Hours" attribute="1" defaultMemberUniqueName="[RAW].[Offline Hours].[All]" allUniqueName="[RAW].[Offline Hours].[All]" dimensionUniqueName="[RAW]" displayFolder="" count="0" memberValueDatatype="5" unbalanced="0"/>
    <cacheHierarchy uniqueName="[RAW].[Online Hours]" caption="Online Hours" attribute="1" defaultMemberUniqueName="[RAW].[Online Hours].[All]" allUniqueName="[RAW].[Online Hours].[All]" dimensionUniqueName="[RAW]" displayFolder="" count="0" memberValueDatatype="5" unbalanced="0"/>
    <cacheHierarchy uniqueName="[RAW].[Logged-In Hours]" caption="Logged-In Hours" attribute="1" defaultMemberUniqueName="[RAW].[Logged-In Hours].[All]" allUniqueName="[RAW].[Logged-In Hours].[All]" dimensionUniqueName="[RAW]" displayFolder="" count="0" memberValueDatatype="5" unbalanced="0"/>
    <cacheHierarchy uniqueName="[RAW].[Forecasted Billable Hours]" caption="Forecasted Billable Hours" attribute="1" defaultMemberUniqueName="[RAW].[Forecasted Billable Hours].[All]" allUniqueName="[RAW].[Forecasted Billable Hours].[All]" dimensionUniqueName="[RAW]" displayFolder="" count="0" memberValueDatatype="5" unbalanced="0"/>
    <cacheHierarchy uniqueName="[RAW].[Ticket Handled in Target]" caption="Ticket Handled in Target" attribute="1" defaultMemberUniqueName="[RAW].[Ticket Handled in Target].[All]" allUniqueName="[RAW].[Ticket Handled in Target].[All]" dimensionUniqueName="[RAW]" displayFolder="" count="0" memberValueDatatype="20" unbalanced="0"/>
    <cacheHierarchy uniqueName="[RAW].[Inbound Handled in Target]" caption="Inbound Handled in Target" attribute="1" defaultMemberUniqueName="[RAW].[Inbound Handled in Target].[All]" allUniqueName="[RAW].[Inbound Handled in Target].[All]" dimensionUniqueName="[RAW]" displayFolder="" count="0" memberValueDatatype="20" unbalanced="0"/>
    <cacheHierarchy uniqueName="[RAW].[Ticket within SLA]" caption="Ticket within SLA" attribute="1" defaultMemberUniqueName="[RAW].[Ticket within SLA].[All]" allUniqueName="[RAW].[Ticket within SLA].[All]" dimensionUniqueName="[RAW]" displayFolder="" count="0" memberValueDatatype="20" unbalanced="0"/>
    <cacheHierarchy uniqueName="[RAW].[Inbound within SLA]" caption="Inbound within SLA" attribute="1" defaultMemberUniqueName="[RAW].[Inbound within SLA].[All]" allUniqueName="[RAW].[Inbound within SLA].[All]" dimensionUniqueName="[RAW]" displayFolder="" count="0" memberValueDatatype="20" unbalanced="0"/>
    <cacheHierarchy uniqueName="[RAW].[Tickets Time]" caption="Tickets Time" attribute="1" defaultMemberUniqueName="[RAW].[Tickets Time].[All]" allUniqueName="[RAW].[Tickets Time].[All]" dimensionUniqueName="[RAW]" displayFolder="" count="0" memberValueDatatype="5" unbalanced="0"/>
    <cacheHierarchy uniqueName="[RAW].[Inbounds Time]" caption="Inbounds Time" attribute="1" defaultMemberUniqueName="[RAW].[Inbounds Time].[All]" allUniqueName="[RAW].[Inbounds Time].[All]" dimensionUniqueName="[RAW]" displayFolder="" count="0" memberValueDatatype="5" unbalanced="0"/>
    <cacheHierarchy uniqueName="[RAW].[Tickets Handled]" caption="Tickets Handled" attribute="1" defaultMemberUniqueName="[RAW].[Tickets Handled].[All]" allUniqueName="[RAW].[Tickets Handled].[All]" dimensionUniqueName="[RAW]" displayFolder="" count="0" memberValueDatatype="20" unbalanced="0"/>
    <cacheHierarchy uniqueName="[RAW].[Chats Handled]" caption="Chats Handled" attribute="1" defaultMemberUniqueName="[RAW].[Chats Handled].[All]" allUniqueName="[RAW].[Chats Handled].[All]" dimensionUniqueName="[RAW]" displayFolder="" count="0" memberValueDatatype="20" unbalanced="0"/>
    <cacheHierarchy uniqueName="[RAW].[Inbound Handled]" caption="Inbound Handled" attribute="1" defaultMemberUniqueName="[RAW].[Inbound Handled].[All]" allUniqueName="[RAW].[Inbound Handled].[All]" dimensionUniqueName="[RAW]" displayFolder="" count="0" memberValueDatatype="20" unbalanced="0"/>
    <cacheHierarchy uniqueName="[RAW].[Tickets Productivity]" caption="Tickets Productivity" attribute="1" defaultMemberUniqueName="[RAW].[Tickets Productivity].[All]" allUniqueName="[RAW].[Tickets Productivity].[All]" dimensionUniqueName="[RAW]" displayFolder="" count="0" memberValueDatatype="5" unbalanced="0"/>
    <cacheHierarchy uniqueName="[RAW].[Inbounds Productivity]" caption="Inbounds Productivity" attribute="1" defaultMemberUniqueName="[RAW].[Inbounds Productivity].[All]" allUniqueName="[RAW].[Inbounds Productivity].[All]" dimensionUniqueName="[RAW]" displayFolder="" count="0" memberValueDatatype="5" unbalanced="0"/>
    <cacheHierarchy uniqueName="[RAW].[Ticket Proficiency]" caption="Ticket Proficiency" attribute="1" defaultMemberUniqueName="[RAW].[Ticket Proficiency].[All]" allUniqueName="[RAW].[Ticket Proficiency].[All]" dimensionUniqueName="[RAW]" displayFolder="" count="0" memberValueDatatype="5" unbalanced="0"/>
    <cacheHierarchy uniqueName="[RAW].[Inbound Proficiency]" caption="Inbound Proficiency" attribute="1" defaultMemberUniqueName="[RAW].[Inbound Proficiency].[All]" allUniqueName="[RAW].[Inbound Proficiency].[All]" dimensionUniqueName="[RAW]" displayFolder="" count="0" memberValueDatatype="5" unbalanced="0"/>
    <cacheHierarchy uniqueName="[RAW].[Date (Month)]" caption="Date (Month)" attribute="1" defaultMemberUniqueName="[RAW].[Date (Month)].[All]" allUniqueName="[RAW].[Date (Month)].[All]" dimensionUniqueName="[RAW]" displayFolder="" count="0" memberValueDatatype="130" unbalanced="0"/>
    <cacheHierarchy uniqueName="[RAW].[Date (Month Index)]" caption="Date (Month Index)" attribute="1" defaultMemberUniqueName="[RAW].[Date (Month Index)].[All]" allUniqueName="[RAW].[Date (Month Index)].[All]" dimensionUniqueName="[RAW]" displayFolder="" count="0" memberValueDatatype="20" unbalanced="0" hidden="1"/>
    <cacheHierarchy uniqueName="[Measures].[Utilization]" caption="Utilization" measure="1" displayFolder="" measureGroup="RAW" count="0"/>
    <cacheHierarchy uniqueName="[Measures].[Occupancy]" caption="Occupancy" measure="1" displayFolder="" measureGroup="RAW" count="0"/>
    <cacheHierarchy uniqueName="[Measures].[Productivity]" caption="Productivity" measure="1" displayFolder="" measureGroup="RAW" count="0"/>
    <cacheHierarchy uniqueName="[Measures].[Saturation]" caption="Saturation" measure="1" displayFolder="" measureGroup="RAW" count="0"/>
    <cacheHierarchy uniqueName="[Measures].[Proficiency]" caption="Proficiency" measure="1" displayFolder="" measureGroup="RAW" count="0"/>
    <cacheHierarchy uniqueName="[Measures].[Precision]" caption="Precision" measure="1" displayFolder="" measureGroup="RAW" count="0"/>
    <cacheHierarchy uniqueName="[Measures].[Productive Time]" caption="Productive Time" measure="1" displayFolder="" measureGroup="RAW" count="0"/>
    <cacheHierarchy uniqueName="[Measures].[Billable Time]" caption="Billable Time" measure="1" displayFolder="" measureGroup="RAW" count="0"/>
    <cacheHierarchy uniqueName="[Measures].[Logged-in Time]" caption="Logged-in Time" measure="1" displayFolder="" measureGroup="RAW" count="0"/>
    <cacheHierarchy uniqueName="[Measures].[Online Time]" caption="Online Time" measure="1" displayFolder="" measureGroup="RAW" count="0"/>
    <cacheHierarchy uniqueName="[Measures].[Offline Time]" caption="Offline Time" measure="1" displayFolder="" measureGroup="RAW" count="0"/>
    <cacheHierarchy uniqueName="[Measures].[Billable Time Actual to Forecasted]" caption="Billable Time Actual to Forecasted" measure="1" displayFolder="" measureGroup="RAW" count="0"/>
    <cacheHierarchy uniqueName="[Measures].[Available Status]" caption="Available Status" measure="1" displayFolder="" measureGroup="RAW" count="0"/>
    <cacheHierarchy uniqueName="[Measures].[Outbound Status]" caption="Outbound Status" measure="1" displayFolder="" measureGroup="RAW" count="0"/>
    <cacheHierarchy uniqueName="[Measures].[Chat Status]" caption="Chat Status" measure="1" displayFolder="" measureGroup="RAW" count="0"/>
    <cacheHierarchy uniqueName="[Measures].[Aux Status]" caption="Aux Status" measure="1" displayFolder="" measureGroup="RAW" count="0"/>
    <cacheHierarchy uniqueName="[Measures].[__XL_Count RAW]" caption="__XL_Count RAW" measure="1" displayFolder="" measureGroup="RAW" count="0" hidden="1"/>
    <cacheHierarchy uniqueName="[Measures].[__No measures defined]" caption="__No measures defined" measure="1" displayFolder="" count="0" hidden="1"/>
    <cacheHierarchy uniqueName="[Measures].[Sum of Forecasted Billable Hours]" caption="Sum of Forecasted Billable Hours" measure="1" displayFolder="" measureGroup="RAW" count="0" hidden="1">
      <extLst>
        <ext xmlns:x15="http://schemas.microsoft.com/office/spreadsheetml/2010/11/main" uri="{B97F6D7D-B522-45F9-BDA1-12C45D357490}">
          <x15:cacheHierarchy aggregatedColumn="32"/>
        </ext>
      </extLst>
    </cacheHierarchy>
    <cacheHierarchy uniqueName="[Measures].[Sum of Billable Hours]" caption="Sum of Billable Hours" measure="1" displayFolder="" measureGroup="RAW" count="0" hidden="1">
      <extLst>
        <ext xmlns:x15="http://schemas.microsoft.com/office/spreadsheetml/2010/11/main" uri="{B97F6D7D-B522-45F9-BDA1-12C45D357490}">
          <x15:cacheHierarchy aggregatedColumn="27"/>
        </ext>
      </extLst>
    </cacheHierarchy>
    <cacheHierarchy uniqueName="[Measures].[Sum of Productive Hours]" caption="Sum of Productive Hours" measure="1" displayFolder="" measureGroup="RAW" count="0" hidden="1">
      <extLst>
        <ext xmlns:x15="http://schemas.microsoft.com/office/spreadsheetml/2010/11/main" uri="{B97F6D7D-B522-45F9-BDA1-12C45D357490}">
          <x15:cacheHierarchy aggregatedColumn="28"/>
        </ext>
      </extLst>
    </cacheHierarchy>
    <cacheHierarchy uniqueName="[Measures].[Sum of Offline Hours]" caption="Sum of Offline Hours" measure="1" displayFolder="" measureGroup="RAW" count="0" hidden="1">
      <extLst>
        <ext xmlns:x15="http://schemas.microsoft.com/office/spreadsheetml/2010/11/main" uri="{B97F6D7D-B522-45F9-BDA1-12C45D357490}">
          <x15:cacheHierarchy aggregatedColumn="29"/>
        </ext>
      </extLst>
    </cacheHierarchy>
    <cacheHierarchy uniqueName="[Measures].[Count of Available]" caption="Count of Available" measure="1" displayFolder="" measureGroup="RAW" count="0" hidden="1">
      <extLst>
        <ext xmlns:x15="http://schemas.microsoft.com/office/spreadsheetml/2010/11/main" uri="{B97F6D7D-B522-45F9-BDA1-12C45D357490}">
          <x15:cacheHierarchy aggregatedColumn="5"/>
        </ext>
      </extLst>
    </cacheHierarchy>
    <cacheHierarchy uniqueName="[Measures].[Count of Outbound Call]" caption="Count of Outbound Call" measure="1" displayFolder="" measureGroup="RAW" count="0" hidden="1">
      <extLst>
        <ext xmlns:x15="http://schemas.microsoft.com/office/spreadsheetml/2010/11/main" uri="{B97F6D7D-B522-45F9-BDA1-12C45D357490}">
          <x15:cacheHierarchy aggregatedColumn="6"/>
        </ext>
      </extLst>
    </cacheHierarchy>
    <cacheHierarchy uniqueName="[Measures].[Sum of Ticket Handled in Target]" caption="Sum of Ticket Handled in Target" measure="1" displayFolder="" measureGroup="RAW" count="0" hidden="1">
      <extLst>
        <ext xmlns:x15="http://schemas.microsoft.com/office/spreadsheetml/2010/11/main" uri="{B97F6D7D-B522-45F9-BDA1-12C45D357490}">
          <x15:cacheHierarchy aggregatedColumn="33"/>
        </ext>
      </extLst>
    </cacheHierarchy>
    <cacheHierarchy uniqueName="[Measures].[Sum of Inbound Handled in Target]" caption="Sum of Inbound Handled in Target" measure="1" displayFolder="" measureGroup="RAW" count="0" hidden="1">
      <extLst>
        <ext xmlns:x15="http://schemas.microsoft.com/office/spreadsheetml/2010/11/main" uri="{B97F6D7D-B522-45F9-BDA1-12C45D357490}">
          <x15:cacheHierarchy aggregatedColumn="34"/>
        </ext>
      </extLst>
    </cacheHierarchy>
    <cacheHierarchy uniqueName="[Measures].[Sum of Inbound within SLA]" caption="Sum of Inbound within SLA" measure="1" displayFolder="" measureGroup="RAW" count="0" hidden="1">
      <extLst>
        <ext xmlns:x15="http://schemas.microsoft.com/office/spreadsheetml/2010/11/main" uri="{B97F6D7D-B522-45F9-BDA1-12C45D357490}">
          <x15:cacheHierarchy aggregatedColumn="36"/>
        </ext>
      </extLst>
    </cacheHierarchy>
    <cacheHierarchy uniqueName="[Measures].[Sum of Ticket within SLA]" caption="Sum of Ticket within SLA" measure="1" displayFolder="" measureGroup="RAW" count="0" hidden="1">
      <extLst>
        <ext xmlns:x15="http://schemas.microsoft.com/office/spreadsheetml/2010/11/main" uri="{B97F6D7D-B522-45F9-BDA1-12C45D357490}">
          <x15:cacheHierarchy aggregatedColumn="35"/>
        </ext>
      </extLst>
    </cacheHierarchy>
    <cacheHierarchy uniqueName="[Measures].[Sum of Tickets Productivity]" caption="Sum of Tickets Productivity" measure="1" displayFolder="" measureGroup="RAW" count="0" hidden="1">
      <extLst>
        <ext xmlns:x15="http://schemas.microsoft.com/office/spreadsheetml/2010/11/main" uri="{B97F6D7D-B522-45F9-BDA1-12C45D357490}">
          <x15:cacheHierarchy aggregatedColumn="42"/>
        </ext>
      </extLst>
    </cacheHierarchy>
    <cacheHierarchy uniqueName="[Measures].[Sum of Inbounds Productivity]" caption="Sum of Inbounds Productivity" measure="1" displayFolder="" measureGroup="RAW" count="0" hidden="1">
      <extLst>
        <ext xmlns:x15="http://schemas.microsoft.com/office/spreadsheetml/2010/11/main" uri="{B97F6D7D-B522-45F9-BDA1-12C45D357490}">
          <x15:cacheHierarchy aggregatedColumn="43"/>
        </ext>
      </extLst>
    </cacheHierarchy>
    <cacheHierarchy uniqueName="[Measures].[Sum of Ticket Proficiency]" caption="Sum of Ticket Proficiency" measure="1" displayFolder="" measureGroup="RAW" count="0" hidden="1">
      <extLst>
        <ext xmlns:x15="http://schemas.microsoft.com/office/spreadsheetml/2010/11/main" uri="{B97F6D7D-B522-45F9-BDA1-12C45D357490}">
          <x15:cacheHierarchy aggregatedColumn="44"/>
        </ext>
      </extLst>
    </cacheHierarchy>
    <cacheHierarchy uniqueName="[Measures].[Sum of Inbound Proficiency]" caption="Sum of Inbound Proficiency" measure="1" displayFolder="" measureGroup="RAW" count="0" hidden="1">
      <extLst>
        <ext xmlns:x15="http://schemas.microsoft.com/office/spreadsheetml/2010/11/main" uri="{B97F6D7D-B522-45F9-BDA1-12C45D357490}">
          <x15:cacheHierarchy aggregatedColumn="45"/>
        </ext>
      </extLst>
    </cacheHierarchy>
    <cacheHierarchy uniqueName="[Measures].[Sum of Tickets Time]" caption="Sum of Tickets Time" measure="1" displayFolder="" measureGroup="RAW" count="0" hidden="1">
      <extLst>
        <ext xmlns:x15="http://schemas.microsoft.com/office/spreadsheetml/2010/11/main" uri="{B97F6D7D-B522-45F9-BDA1-12C45D357490}">
          <x15:cacheHierarchy aggregatedColumn="37"/>
        </ext>
      </extLst>
    </cacheHierarchy>
    <cacheHierarchy uniqueName="[Measures].[Sum of Inbounds Time]" caption="Sum of Inbounds Time" measure="1" displayFolder="" measureGroup="RAW" count="0" hidden="1">
      <extLst>
        <ext xmlns:x15="http://schemas.microsoft.com/office/spreadsheetml/2010/11/main" uri="{B97F6D7D-B522-45F9-BDA1-12C45D357490}">
          <x15:cacheHierarchy aggregatedColumn="38"/>
        </ext>
      </extLst>
    </cacheHierarchy>
    <cacheHierarchy uniqueName="[Measures].[Sum of Tickets Handled]" caption="Sum of Tickets Handled" measure="1" displayFolder="" measureGroup="RAW" count="0" hidden="1">
      <extLst>
        <ext xmlns:x15="http://schemas.microsoft.com/office/spreadsheetml/2010/11/main" uri="{B97F6D7D-B522-45F9-BDA1-12C45D357490}">
          <x15:cacheHierarchy aggregatedColumn="39"/>
        </ext>
      </extLst>
    </cacheHierarchy>
    <cacheHierarchy uniqueName="[Measures].[Sum of Inbound Handled]" caption="Sum of Inbound Handled" measure="1" displayFolder="" measureGroup="RAW" count="0" hidden="1">
      <extLst>
        <ext xmlns:x15="http://schemas.microsoft.com/office/spreadsheetml/2010/11/main" uri="{B97F6D7D-B522-45F9-BDA1-12C45D357490}">
          <x15:cacheHierarchy aggregatedColumn="41"/>
        </ext>
      </extLst>
    </cacheHierarchy>
    <cacheHierarchy uniqueName="[Measures].[Sum of Chats Handled]" caption="Sum of Chats Handled" measure="1" displayFolder="" measureGroup="RAW" count="0" hidden="1">
      <extLst>
        <ext xmlns:x15="http://schemas.microsoft.com/office/spreadsheetml/2010/11/main" uri="{B97F6D7D-B522-45F9-BDA1-12C45D357490}">
          <x15:cacheHierarchy aggregatedColumn="40"/>
        </ext>
      </extLst>
    </cacheHierarchy>
    <cacheHierarchy uniqueName="[Measures].[Count of Busy]" caption="Count of Busy" measure="1" displayFolder="" measureGroup="RAW"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pivotCacheId="18035617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
  <r>
    <n v="108526"/>
    <x v="0"/>
    <x v="0"/>
    <x v="0"/>
    <s v="CSR"/>
    <d v="1899-12-30T00:48:59"/>
    <d v="1899-12-30T00:00:00"/>
    <d v="1899-12-30T03:10:34"/>
    <d v="1899-12-30T00:59:15"/>
    <d v="1899-12-30T00:16:34"/>
    <d v="1899-12-30T00:00:00"/>
    <d v="1899-12-30T00:14:27"/>
    <d v="1899-12-30T00:00:00"/>
    <d v="1899-12-30T00:18:27"/>
    <d v="1899-12-30T00:00:00"/>
    <d v="1899-12-30T00:00:00"/>
    <d v="1899-12-30T01:52:00"/>
    <d v="1899-12-30T01:21:06"/>
    <d v="1899-12-30T00:00:00"/>
    <d v="1899-12-30T00:00:00"/>
    <d v="1899-12-30T09:01:22"/>
    <x v="0"/>
    <x v="0"/>
    <x v="0"/>
    <s v="CA"/>
    <x v="0"/>
    <x v="0"/>
    <n v="7.4516666666666662"/>
    <n v="6.6352777777777767"/>
    <n v="0.27611111111111342"/>
    <n v="5.8611111111111125"/>
    <n v="7.7277777777777779"/>
    <n v="7.67"/>
    <n v="11"/>
    <n v="15"/>
    <n v="14"/>
    <n v="16"/>
    <n v="1.8666666666666667"/>
    <n v="3.1761111111111138"/>
    <n v="14"/>
    <n v="0"/>
    <n v="21"/>
    <n v="7.5"/>
    <n v="6.6118593668007639"/>
    <n v="0.7857142857142857"/>
    <n v="0.7142857142857143"/>
  </r>
  <r>
    <n v="113502"/>
    <x v="1"/>
    <x v="1"/>
    <x v="1"/>
    <s v="CSR"/>
    <d v="1899-12-30T00:00:00"/>
    <d v="1899-12-30T00:00:00"/>
    <d v="1899-12-30T02:49:36"/>
    <d v="1899-12-30T00:59:08"/>
    <d v="1899-12-30T00:00:00"/>
    <d v="1899-12-30T00:00:00"/>
    <d v="1899-12-30T00:43:27"/>
    <d v="1899-12-30T00:00:00"/>
    <d v="1899-12-30T00:20:11"/>
    <d v="1899-12-30T00:00:00"/>
    <d v="1899-12-30T00:00:00"/>
    <d v="1899-12-30T04:15:11"/>
    <d v="1899-12-30T00:00:00"/>
    <d v="1899-12-30T00:00:00"/>
    <d v="1899-12-30T00:00:00"/>
    <d v="1899-12-30T09:07:33"/>
    <x v="0"/>
    <x v="0"/>
    <x v="0"/>
    <s v="US"/>
    <x v="0"/>
    <x v="1"/>
    <n v="7.8038888888888867"/>
    <n v="7.8038888888888867"/>
    <n v="0"/>
    <n v="3.5508333333333315"/>
    <n v="7.803888888888892"/>
    <n v="7.67"/>
    <n v="1"/>
    <n v="12"/>
    <n v="33"/>
    <n v="11"/>
    <n v="4.2530555555555551"/>
    <n v="2.8266666666666662"/>
    <n v="33"/>
    <n v="0"/>
    <n v="18"/>
    <n v="7.7591274247273212"/>
    <n v="6.3679245283018879"/>
    <n v="3.0303030303030304E-2"/>
    <n v="0.66666666666666663"/>
  </r>
  <r>
    <n v="112006"/>
    <x v="2"/>
    <x v="0"/>
    <x v="1"/>
    <s v="CSR"/>
    <d v="1899-12-30T00:41:23"/>
    <d v="1899-12-30T00:00:00"/>
    <d v="1899-12-30T03:38:24"/>
    <d v="1899-12-30T00:59:53"/>
    <d v="1899-12-30T01:02:56"/>
    <d v="1899-12-30T00:00:00"/>
    <d v="1899-12-30T00:18:56"/>
    <d v="1899-12-30T00:00:00"/>
    <d v="1899-12-30T00:19:38"/>
    <d v="1899-12-30T00:00:00"/>
    <d v="1899-12-30T00:00:00"/>
    <d v="1899-12-30T01:12:00"/>
    <d v="1899-12-30T00:47:37"/>
    <d v="1899-12-30T00:00:00"/>
    <d v="1899-12-30T00:00:00"/>
    <d v="1899-12-30T09:00:47"/>
    <x v="0"/>
    <x v="0"/>
    <x v="0"/>
    <s v="US"/>
    <x v="0"/>
    <x v="0"/>
    <n v="6.6388888888888893"/>
    <n v="5.9491666666666649"/>
    <n v="1.0488888888888912"/>
    <n v="6.4877777777777812"/>
    <n v="7.6877777777777716"/>
    <n v="7.67"/>
    <n v="9"/>
    <n v="16"/>
    <n v="9"/>
    <n v="18"/>
    <n v="1.2000000000000002"/>
    <n v="3.6399999999999988"/>
    <n v="9"/>
    <n v="0"/>
    <n v="23"/>
    <n v="7.4999999999999991"/>
    <n v="6.3186813186813211"/>
    <n v="1"/>
    <n v="0.69565217391304346"/>
  </r>
  <r>
    <n v="112004"/>
    <x v="3"/>
    <x v="0"/>
    <x v="1"/>
    <s v="CSR"/>
    <d v="1899-12-30T01:43:12"/>
    <d v="1899-12-30T00:00:00"/>
    <d v="1899-12-30T03:12:54"/>
    <d v="1899-12-30T00:59:47"/>
    <d v="1899-12-30T00:18:49"/>
    <d v="1899-12-30T00:00:00"/>
    <d v="1899-12-30T00:11:20"/>
    <d v="1899-12-30T00:00:00"/>
    <d v="1899-12-30T00:19:57"/>
    <d v="1899-12-30T00:00:00"/>
    <d v="1899-12-30T00:00:00"/>
    <d v="1899-12-30T02:16:00"/>
    <d v="1899-12-30T00:00:00"/>
    <d v="1899-12-30T00:00:00"/>
    <d v="1899-12-30T00:00:00"/>
    <d v="1899-12-30T09:01:59"/>
    <x v="0"/>
    <x v="0"/>
    <x v="0"/>
    <s v="US"/>
    <x v="0"/>
    <x v="0"/>
    <n v="7.3905555555555562"/>
    <n v="5.6705555555555582"/>
    <n v="0.31361111111111128"/>
    <n v="5.4375000000000018"/>
    <n v="7.7041666666666639"/>
    <n v="7.67"/>
    <n v="6"/>
    <n v="12"/>
    <n v="17"/>
    <n v="16"/>
    <n v="2.2666666666666666"/>
    <n v="3.2150000000000016"/>
    <n v="17"/>
    <n v="0"/>
    <n v="20"/>
    <n v="7.5"/>
    <n v="6.2208398133748029"/>
    <n v="0.35294117647058826"/>
    <n v="0.6"/>
  </r>
  <r>
    <n v="112377"/>
    <x v="4"/>
    <x v="2"/>
    <x v="2"/>
    <s v="CSR"/>
    <d v="1899-12-30T03:10:49"/>
    <d v="1899-12-30T00:00:30"/>
    <d v="1899-12-30T02:51:41"/>
    <d v="1899-12-30T00:43:20"/>
    <d v="1899-12-30T00:00:00"/>
    <d v="1899-12-30T00:00:00"/>
    <d v="1899-12-30T00:08:27"/>
    <d v="1899-12-30T00:00:00"/>
    <d v="1899-12-30T00:14:59"/>
    <d v="1899-12-30T00:00:00"/>
    <d v="1899-12-30T00:00:00"/>
    <d v="1899-12-30T01:52:00"/>
    <d v="1899-12-30T00:00:00"/>
    <d v="1899-12-30T00:00:00"/>
    <d v="1899-12-30T00:00:00"/>
    <d v="1899-12-30T09:01:46"/>
    <x v="0"/>
    <x v="0"/>
    <x v="0"/>
    <s v="FR"/>
    <x v="1"/>
    <x v="2"/>
    <n v="8.057500000000001"/>
    <n v="4.8772222222222226"/>
    <n v="0"/>
    <n v="6.1908333333333339"/>
    <n v="8.0574999999999992"/>
    <n v="7.67"/>
    <n v="1"/>
    <n v="9"/>
    <n v="11"/>
    <n v="15"/>
    <n v="1.8666666666666667"/>
    <n v="2.8613888888888894"/>
    <n v="14"/>
    <n v="0"/>
    <n v="16"/>
    <n v="7.5"/>
    <n v="5.591690127172118"/>
    <n v="7.1428571428571425E-2"/>
    <n v="0.5625"/>
  </r>
  <r>
    <n v="112087"/>
    <x v="5"/>
    <x v="2"/>
    <x v="2"/>
    <s v="CSR"/>
    <d v="1899-12-30T05:22:34"/>
    <d v="1899-12-30T00:00:00"/>
    <d v="1899-12-30T00:38:10"/>
    <d v="1899-12-30T00:30:21"/>
    <d v="1899-12-30T00:00:00"/>
    <d v="1899-12-30T00:00:00"/>
    <d v="1899-12-30T00:16:23"/>
    <d v="1899-12-30T00:00:00"/>
    <d v="1899-12-30T00:32:37"/>
    <d v="1899-12-30T00:00:00"/>
    <d v="1899-12-30T00:00:00"/>
    <d v="1899-12-30T01:44:00"/>
    <d v="1899-12-30T00:00:00"/>
    <d v="1899-12-30T00:00:00"/>
    <d v="1899-12-30T00:00:00"/>
    <d v="1899-12-30T09:04:05"/>
    <x v="0"/>
    <x v="0"/>
    <x v="0"/>
    <s v="FR"/>
    <x v="1"/>
    <x v="2"/>
    <n v="8.0186111111111131"/>
    <n v="2.642500000000001"/>
    <n v="0"/>
    <n v="6.2852777777777789"/>
    <n v="8.0186111111111114"/>
    <n v="7.67"/>
    <n v="12"/>
    <n v="3"/>
    <n v="13"/>
    <n v="3"/>
    <n v="1.7333333333333334"/>
    <n v="0.63611111111111107"/>
    <n v="13"/>
    <n v="0"/>
    <n v="5"/>
    <n v="7.5"/>
    <n v="7.860262008733625"/>
    <n v="0.92307692307692313"/>
    <n v="0.6"/>
  </r>
  <r>
    <n v="112909"/>
    <x v="6"/>
    <x v="2"/>
    <x v="2"/>
    <s v="CSR"/>
    <d v="1899-12-30T06:54:09"/>
    <d v="1899-12-30T00:00:00"/>
    <d v="1899-12-30T00:00:00"/>
    <d v="1899-12-30T01:00:08"/>
    <d v="1899-12-30T00:00:00"/>
    <d v="1899-12-30T00:00:00"/>
    <d v="1899-12-30T00:00:00"/>
    <d v="1899-12-30T00:00:00"/>
    <d v="1899-12-30T00:00:00"/>
    <d v="1899-12-30T00:00:00"/>
    <d v="1899-12-30T00:00:00"/>
    <d v="1899-12-30T00:40:00"/>
    <d v="1899-12-30T00:00:00"/>
    <d v="1899-12-30T00:01:16"/>
    <d v="1899-12-30T00:00:00"/>
    <d v="1899-12-30T08:35:33"/>
    <x v="0"/>
    <x v="0"/>
    <x v="0"/>
    <s v="FR"/>
    <x v="1"/>
    <x v="2"/>
    <n v="7.5691666666666668"/>
    <n v="0.66666666666666674"/>
    <n v="2.1111111111110858E-2"/>
    <n v="6.9024999999999999"/>
    <n v="7.590277777777775"/>
    <n v="7.67"/>
    <n v="0"/>
    <n v="0"/>
    <n v="5"/>
    <n v="0"/>
    <n v="0.66666666666666674"/>
    <n v="0"/>
    <n v="5"/>
    <n v="0"/>
    <n v="0"/>
    <n v="7.4999999999999991"/>
    <n v="0"/>
    <n v="0"/>
    <n v="0"/>
  </r>
  <r>
    <n v="113502"/>
    <x v="1"/>
    <x v="1"/>
    <x v="1"/>
    <s v="CSR"/>
    <d v="1899-12-30T02:32:27"/>
    <d v="1899-12-30T00:00:00"/>
    <d v="1899-12-30T01:25:10"/>
    <d v="1899-12-30T00:58:44"/>
    <d v="1899-12-30T00:02:52"/>
    <d v="1899-12-30T00:00:00"/>
    <d v="1899-12-30T00:28:49"/>
    <d v="1899-12-30T00:00:00"/>
    <d v="1899-12-30T00:13:07"/>
    <d v="1899-12-30T00:00:00"/>
    <d v="1899-12-30T00:00:00"/>
    <d v="1899-12-30T03:20:00"/>
    <d v="1899-12-30T00:00:00"/>
    <d v="1899-12-30T00:00:00"/>
    <d v="1899-12-30T00:00:00"/>
    <d v="1899-12-30T09:01:09"/>
    <x v="1"/>
    <x v="0"/>
    <x v="0"/>
    <s v="US"/>
    <x v="0"/>
    <x v="1"/>
    <n v="7.7738888888888891"/>
    <n v="5.2330555555555556"/>
    <n v="4.7777777777776365E-2"/>
    <n v="4.4883333333333315"/>
    <n v="7.8216666666666637"/>
    <n v="7.67"/>
    <n v="8"/>
    <n v="8"/>
    <n v="24"/>
    <n v="8"/>
    <n v="3.3333333333333335"/>
    <n v="1.4194444444444443"/>
    <n v="25"/>
    <n v="0"/>
    <n v="8"/>
    <n v="7.5"/>
    <n v="5.6360078277886503"/>
    <n v="0.32"/>
    <n v="1"/>
  </r>
  <r>
    <n v="112006"/>
    <x v="2"/>
    <x v="0"/>
    <x v="1"/>
    <s v="CSR"/>
    <d v="1899-12-30T02:23:53"/>
    <d v="1899-12-30T00:00:00"/>
    <d v="1899-12-30T01:17:31"/>
    <d v="1899-12-30T00:59:31"/>
    <d v="1899-12-30T00:00:00"/>
    <d v="1899-12-30T00:00:00"/>
    <d v="1899-12-30T00:00:00"/>
    <d v="1899-12-30T00:00:00"/>
    <d v="1899-12-30T00:19:33"/>
    <d v="1899-12-30T00:00:00"/>
    <d v="1899-12-30T00:00:00"/>
    <d v="1899-12-30T02:16:00"/>
    <d v="1899-12-30T01:44:49"/>
    <d v="1899-12-30T00:00:00"/>
    <d v="1899-12-30T00:00:00"/>
    <d v="1899-12-30T09:01:17"/>
    <x v="1"/>
    <x v="0"/>
    <x v="0"/>
    <s v="US"/>
    <x v="0"/>
    <x v="0"/>
    <n v="7.7036111111111101"/>
    <n v="5.3055555555555545"/>
    <n v="0"/>
    <n v="5.4369444444444435"/>
    <n v="7.7036111111111101"/>
    <n v="7.67"/>
    <n v="15"/>
    <n v="9"/>
    <n v="13"/>
    <n v="10"/>
    <n v="2.2666666666666666"/>
    <n v="1.291944444444443"/>
    <n v="17"/>
    <n v="0"/>
    <n v="10"/>
    <n v="7.5"/>
    <n v="7.7402709094818407"/>
    <n v="0.88235294117647056"/>
    <n v="0.9"/>
  </r>
  <r>
    <n v="112004"/>
    <x v="3"/>
    <x v="0"/>
    <x v="1"/>
    <s v="CSR"/>
    <d v="1899-12-30T04:26:22"/>
    <d v="1899-12-30T00:00:00"/>
    <d v="1899-12-30T01:04:54"/>
    <d v="1899-12-30T00:59:53"/>
    <d v="1899-12-30T00:24:43"/>
    <d v="1899-12-30T00:00:00"/>
    <d v="1899-12-30T00:02:40"/>
    <d v="1899-12-30T00:00:00"/>
    <d v="1899-12-30T00:19:20"/>
    <d v="1899-12-30T00:00:00"/>
    <d v="1899-12-30T00:00:00"/>
    <d v="1899-12-30T01:43:28"/>
    <d v="1899-12-30T00:00:00"/>
    <d v="1899-12-30T00:00:00"/>
    <d v="1899-12-30T00:00:00"/>
    <d v="1899-12-30T09:01:20"/>
    <x v="1"/>
    <x v="0"/>
    <x v="0"/>
    <s v="US"/>
    <x v="0"/>
    <x v="0"/>
    <n v="7.2899999999999965"/>
    <n v="2.8505555555555522"/>
    <n v="0.411944444444444"/>
    <n v="5.9774999999999965"/>
    <n v="7.7019444444444431"/>
    <n v="7.67"/>
    <n v="5"/>
    <n v="9"/>
    <n v="11"/>
    <n v="10"/>
    <n v="1.7244444444444444"/>
    <n v="1.0816666666666652"/>
    <n v="12"/>
    <n v="0"/>
    <n v="10"/>
    <n v="6.9587628865979383"/>
    <n v="9.244992295839765"/>
    <n v="0.41666666666666669"/>
    <n v="0.9"/>
  </r>
  <r>
    <n v="113407"/>
    <x v="7"/>
    <x v="1"/>
    <x v="1"/>
    <s v="CSR"/>
    <d v="1899-12-30T03:59:57"/>
    <d v="1899-12-30T00:00:00"/>
    <d v="1899-12-30T01:26:21"/>
    <d v="1899-12-30T00:59:59"/>
    <d v="1899-12-30T00:17:23"/>
    <d v="1899-12-30T00:00:00"/>
    <d v="1899-12-30T00:03:32"/>
    <d v="1899-12-30T00:00:00"/>
    <d v="1899-12-30T00:20:37"/>
    <d v="1899-12-30T00:00:00"/>
    <d v="1899-12-30T00:00:00"/>
    <d v="1899-12-30T01:52:00"/>
    <d v="1899-12-30T00:00:00"/>
    <d v="1899-12-30T00:00:00"/>
    <d v="1899-12-30T00:00:00"/>
    <d v="1899-12-30T08:59:49"/>
    <x v="1"/>
    <x v="0"/>
    <x v="0"/>
    <s v="US"/>
    <x v="0"/>
    <x v="1"/>
    <n v="7.3638888888888898"/>
    <n v="3.3647222222222228"/>
    <n v="0.28972222222222044"/>
    <n v="5.786944444444444"/>
    <n v="7.6536111111111076"/>
    <n v="7.67"/>
    <n v="5"/>
    <n v="10"/>
    <n v="13"/>
    <n v="11"/>
    <n v="1.8666666666666667"/>
    <n v="1.4391666666666652"/>
    <n v="14"/>
    <n v="0"/>
    <n v="11"/>
    <n v="7.5"/>
    <n v="7.6433121019108361"/>
    <n v="0.35714285714285715"/>
    <n v="0.90909090909090906"/>
  </r>
  <r>
    <n v="108754"/>
    <x v="8"/>
    <x v="2"/>
    <x v="2"/>
    <s v="CSR"/>
    <d v="1899-12-30T04:19:33"/>
    <d v="1899-12-30T00:00:00"/>
    <d v="1899-12-30T00:22:56"/>
    <d v="1899-12-30T01:00:14"/>
    <d v="1899-12-30T00:00:00"/>
    <d v="1899-12-30T00:00:00"/>
    <d v="1899-12-30T00:00:00"/>
    <d v="1899-12-30T00:00:00"/>
    <d v="1899-12-30T00:00:00"/>
    <d v="1899-12-30T00:00:00"/>
    <d v="1899-12-30T00:00:00"/>
    <d v="1899-12-30T02:56:00"/>
    <d v="1899-12-30T00:00:00"/>
    <d v="1899-12-30T00:05:46"/>
    <d v="1899-12-30T00:00:00"/>
    <d v="1899-12-30T08:44:29"/>
    <x v="1"/>
    <x v="0"/>
    <x v="0"/>
    <s v="FR"/>
    <x v="1"/>
    <x v="2"/>
    <n v="7.6413888888888879"/>
    <n v="3.3155555555555551"/>
    <n v="9.6111111111111924E-2"/>
    <n v="4.7080555555555552"/>
    <n v="7.7374999999999972"/>
    <n v="7.67"/>
    <n v="17"/>
    <n v="1"/>
    <n v="17"/>
    <n v="2"/>
    <n v="2.9333333333333336"/>
    <n v="0.38222222222222157"/>
    <n v="22"/>
    <n v="0"/>
    <n v="2"/>
    <n v="7.4999999999999991"/>
    <n v="5.232558139534893"/>
    <n v="0.77272727272727271"/>
    <n v="0.5"/>
  </r>
  <r>
    <n v="113563"/>
    <x v="9"/>
    <x v="2"/>
    <x v="3"/>
    <s v="CSR"/>
    <d v="1899-12-30T04:50:23"/>
    <d v="1899-12-30T00:00:00"/>
    <d v="1899-12-30T00:34:52"/>
    <d v="1899-12-30T00:59:48"/>
    <d v="1899-12-30T00:00:00"/>
    <d v="1899-12-30T00:00:00"/>
    <d v="1899-12-30T00:00:00"/>
    <d v="1899-12-30T00:00:00"/>
    <d v="1899-12-30T00:00:00"/>
    <d v="1899-12-30T00:00:00"/>
    <d v="1899-12-30T00:00:00"/>
    <d v="1899-12-30T02:32:00"/>
    <d v="1899-12-30T00:00:00"/>
    <d v="1899-12-30T00:00:00"/>
    <d v="1899-12-30T00:00:00"/>
    <d v="1899-12-30T08:57:03"/>
    <x v="2"/>
    <x v="0"/>
    <x v="1"/>
    <s v="DE"/>
    <x v="1"/>
    <x v="2"/>
    <n v="7.9541666666666693"/>
    <n v="3.1144444444444468"/>
    <n v="0"/>
    <n v="5.4208333333333361"/>
    <n v="7.9541666666666657"/>
    <n v="7.67"/>
    <n v="14"/>
    <n v="8"/>
    <n v="14"/>
    <n v="6"/>
    <n v="2.5333333333333332"/>
    <n v="0.58111111111111313"/>
    <n v="19"/>
    <n v="0"/>
    <n v="7"/>
    <n v="7.5"/>
    <n v="12.045889101338391"/>
    <n v="0.73684210526315785"/>
    <n v="1.1428571428571428"/>
  </r>
  <r>
    <n v="111567"/>
    <x v="10"/>
    <x v="2"/>
    <x v="3"/>
    <s v="CSR"/>
    <d v="1899-12-30T05:59:37"/>
    <d v="1899-12-30T00:00:00"/>
    <d v="1899-12-30T00:54:16"/>
    <d v="1899-12-30T00:52:40"/>
    <d v="1899-12-30T00:10:37"/>
    <d v="1899-12-30T00:00:00"/>
    <d v="1899-12-30T00:00:00"/>
    <d v="1899-12-30T00:00:00"/>
    <d v="1899-12-30T00:00:00"/>
    <d v="1899-12-30T00:00:00"/>
    <d v="1899-12-30T00:00:00"/>
    <d v="1899-12-30T01:04:00"/>
    <d v="1899-12-30T00:00:00"/>
    <d v="1899-12-30T00:00:19"/>
    <d v="1899-12-30T00:00:00"/>
    <d v="1899-12-30T09:01:29"/>
    <x v="2"/>
    <x v="0"/>
    <x v="1"/>
    <s v="DE"/>
    <x v="1"/>
    <x v="2"/>
    <n v="7.9647222222222211"/>
    <n v="1.9711111111111106"/>
    <n v="0.18222222222222229"/>
    <n v="7.0749999999999993"/>
    <n v="8.1469444444444434"/>
    <n v="7.67"/>
    <n v="1"/>
    <n v="28"/>
    <n v="4"/>
    <n v="7"/>
    <n v="1.0666666666666667"/>
    <n v="0.90444444444444372"/>
    <n v="8"/>
    <n v="0"/>
    <n v="7"/>
    <n v="7.5"/>
    <n v="7.7395577395577462"/>
    <n v="0.125"/>
    <n v="4"/>
  </r>
  <r>
    <n v="108526"/>
    <x v="0"/>
    <x v="0"/>
    <x v="0"/>
    <s v="CSR"/>
    <d v="1899-12-30T00:12:20"/>
    <d v="1899-12-30T00:00:00"/>
    <d v="1899-12-30T01:09:44"/>
    <d v="1899-12-30T00:59:01"/>
    <d v="1899-12-30T00:44:19"/>
    <d v="1899-12-30T00:00:00"/>
    <d v="1899-12-30T00:03:40"/>
    <d v="1899-12-30T00:00:00"/>
    <d v="1899-12-30T00:18:42"/>
    <d v="1899-12-30T00:00:00"/>
    <d v="1899-12-30T00:27:03"/>
    <d v="1899-12-30T02:16:00"/>
    <d v="1899-12-30T02:44:39"/>
    <d v="1899-12-30T00:00:00"/>
    <d v="1899-12-30T00:00:00"/>
    <d v="1899-12-30T08:55:28"/>
    <x v="2"/>
    <x v="0"/>
    <x v="1"/>
    <s v="CA"/>
    <x v="0"/>
    <x v="0"/>
    <n v="6.8905555555555544"/>
    <n v="6.6849999999999978"/>
    <n v="0.73861111111111377"/>
    <n v="5.3625000000000016"/>
    <n v="7.6291666666666682"/>
    <n v="7.67"/>
    <n v="13"/>
    <n v="10"/>
    <n v="17"/>
    <n v="11"/>
    <n v="2.2666666666666666"/>
    <n v="1.1622222222222209"/>
    <n v="17"/>
    <n v="0"/>
    <n v="11"/>
    <n v="7.5"/>
    <n v="9.4646271510516353"/>
    <n v="0.76470588235294112"/>
    <n v="0.90909090909090906"/>
  </r>
  <r>
    <n v="108235"/>
    <x v="11"/>
    <x v="1"/>
    <x v="4"/>
    <s v="CSR"/>
    <d v="1899-12-30T00:00:00"/>
    <d v="1899-12-30T00:00:00"/>
    <d v="1899-12-30T02:38:55"/>
    <d v="1899-12-30T00:59:56"/>
    <d v="1899-12-30T00:00:00"/>
    <d v="1899-12-30T00:00:00"/>
    <d v="1899-12-30T00:06:19"/>
    <d v="1899-12-30T00:00:00"/>
    <d v="1899-12-30T00:19:39"/>
    <d v="1899-12-30T00:00:00"/>
    <d v="1899-12-30T01:13:51"/>
    <d v="1899-12-30T02:43:39"/>
    <d v="1899-12-30T00:00:00"/>
    <d v="1899-12-30T00:00:00"/>
    <d v="1899-12-30T00:00:00"/>
    <d v="1899-12-30T08:02:19"/>
    <x v="2"/>
    <x v="0"/>
    <x v="1"/>
    <s v="ES"/>
    <x v="0"/>
    <x v="1"/>
    <n v="6.7122222222222172"/>
    <n v="6.7122222222222172"/>
    <n v="0"/>
    <n v="3.9847222222222172"/>
    <n v="6.7122222222222199"/>
    <n v="7.67"/>
    <n v="13"/>
    <n v="17"/>
    <n v="15"/>
    <n v="21"/>
    <n v="2.7275"/>
    <n v="2.6486111111111086"/>
    <n v="22"/>
    <n v="0"/>
    <n v="21"/>
    <n v="8.0659945004582951"/>
    <n v="7.9286837965390742"/>
    <n v="0.59090909090909094"/>
    <n v="0.80952380952380953"/>
  </r>
  <r>
    <n v="107941"/>
    <x v="12"/>
    <x v="1"/>
    <x v="4"/>
    <s v="CSR"/>
    <d v="1899-12-30T00:00:00"/>
    <d v="1899-12-30T00:00:00"/>
    <d v="1899-12-30T01:16:25"/>
    <d v="1899-12-30T00:59:59"/>
    <d v="1899-12-30T00:00:00"/>
    <d v="1899-12-30T00:00:00"/>
    <d v="1899-12-30T00:00:00"/>
    <d v="1899-12-30T00:00:00"/>
    <d v="1899-12-30T00:19:33"/>
    <d v="1899-12-30T00:00:00"/>
    <d v="1899-12-30T03:00:35"/>
    <d v="1899-12-30T03:26:22"/>
    <d v="1899-12-30T00:00:11"/>
    <d v="1899-12-30T00:00:00"/>
    <d v="1899-12-30T00:00:00"/>
    <d v="1899-12-30T09:03:05"/>
    <x v="2"/>
    <x v="0"/>
    <x v="1"/>
    <s v="ES"/>
    <x v="0"/>
    <x v="1"/>
    <n v="7.7258333333333375"/>
    <n v="7.7258333333333375"/>
    <n v="0"/>
    <n v="4.2863888888888937"/>
    <n v="7.7258333333333287"/>
    <n v="7.67"/>
    <n v="14"/>
    <n v="9"/>
    <n v="15"/>
    <n v="9"/>
    <n v="3.4394444444444443"/>
    <n v="1.2736111111111121"/>
    <n v="24"/>
    <n v="0"/>
    <n v="9"/>
    <n v="6.9778711032143441"/>
    <n v="7.0665212649945417"/>
    <n v="0.58333333333333337"/>
    <n v="1"/>
  </r>
  <r>
    <n v="113551"/>
    <x v="13"/>
    <x v="3"/>
    <x v="1"/>
    <s v="CSR"/>
    <d v="1899-12-30T02:02:15"/>
    <d v="1899-12-30T00:00:00"/>
    <d v="1899-12-30T03:35:46"/>
    <d v="1899-12-30T01:00:46"/>
    <d v="1899-12-30T00:40:43"/>
    <d v="1899-12-30T00:00:00"/>
    <d v="1899-12-30T00:03:51"/>
    <d v="1899-12-30T00:01:03"/>
    <d v="1899-12-30T00:18:40"/>
    <d v="1899-12-30T00:00:00"/>
    <d v="1899-12-30T00:00:00"/>
    <d v="1899-12-30T01:13:04"/>
    <d v="1899-12-30T00:00:00"/>
    <d v="1899-12-30T00:00:00"/>
    <d v="1899-12-30T00:00:00"/>
    <d v="1899-12-30T08:56:08"/>
    <x v="2"/>
    <x v="0"/>
    <x v="1"/>
    <s v="US"/>
    <x v="0"/>
    <x v="0"/>
    <n v="6.9155555555555566"/>
    <n v="4.8780555555555569"/>
    <n v="0.69611111111110979"/>
    <n v="6.3763888888888882"/>
    <n v="7.6116666666666628"/>
    <n v="7.67"/>
    <n v="4"/>
    <n v="14"/>
    <n v="8"/>
    <n v="22"/>
    <n v="1.2177777777777776"/>
    <n v="3.5961111111111101"/>
    <n v="8"/>
    <n v="0"/>
    <n v="23"/>
    <n v="6.5693430656934311"/>
    <n v="6.3957979298625078"/>
    <n v="0.5"/>
    <n v="0.60869565217391308"/>
  </r>
  <r>
    <n v="113547"/>
    <x v="14"/>
    <x v="3"/>
    <x v="1"/>
    <s v="CSR"/>
    <d v="1899-12-30T02:15:57"/>
    <d v="1899-12-30T00:00:00"/>
    <d v="1899-12-30T03:32:28"/>
    <d v="1899-12-30T00:59:18"/>
    <d v="1899-12-30T00:55:34"/>
    <d v="1899-12-30T00:00:00"/>
    <d v="1899-12-30T00:10:38"/>
    <d v="1899-12-30T00:00:00"/>
    <d v="1899-12-30T00:19:39"/>
    <d v="1899-12-30T00:00:00"/>
    <d v="1899-12-30T00:00:00"/>
    <d v="1899-12-30T00:24:00"/>
    <d v="1899-12-30T00:00:00"/>
    <d v="1899-12-30T00:00:00"/>
    <d v="1899-12-30T00:00:00"/>
    <d v="1899-12-30T08:37:34"/>
    <x v="2"/>
    <x v="0"/>
    <x v="1"/>
    <s v="US"/>
    <x v="0"/>
    <x v="0"/>
    <n v="6.3841666666666681"/>
    <n v="4.1183333333333341"/>
    <n v="0.92611111111111377"/>
    <n v="6.9102777777777824"/>
    <n v="7.3102777777777792"/>
    <n v="7.67"/>
    <n v="0"/>
    <n v="15"/>
    <n v="3"/>
    <n v="26"/>
    <n v="0.4"/>
    <n v="3.5411111111111122"/>
    <n v="3"/>
    <n v="0"/>
    <n v="27"/>
    <n v="7.5"/>
    <n v="7.6247254471289594"/>
    <n v="0"/>
    <n v="0.55555555555555558"/>
  </r>
  <r>
    <n v="112154"/>
    <x v="15"/>
    <x v="0"/>
    <x v="1"/>
    <s v="CSR"/>
    <d v="1899-12-30T01:49:03"/>
    <d v="1899-12-30T00:00:00"/>
    <d v="1899-12-30T03:10:58"/>
    <d v="1899-12-30T01:00:28"/>
    <d v="1899-12-30T00:00:00"/>
    <d v="1899-12-30T00:00:00"/>
    <d v="1899-12-30T01:43:41"/>
    <d v="1899-12-30T00:00:00"/>
    <d v="1899-12-30T00:21:20"/>
    <d v="1899-12-30T00:00:00"/>
    <d v="1899-12-30T00:00:00"/>
    <d v="1899-12-30T00:56:00"/>
    <d v="1899-12-30T00:00:00"/>
    <d v="1899-12-30T00:00:00"/>
    <d v="1899-12-30T00:00:00"/>
    <d v="1899-12-30T09:01:30"/>
    <x v="2"/>
    <x v="0"/>
    <x v="1"/>
    <s v="US"/>
    <x v="0"/>
    <x v="0"/>
    <n v="7.6616666666666653"/>
    <n v="5.8441666666666645"/>
    <n v="0"/>
    <n v="6.7283333333333317"/>
    <n v="7.6616666666666653"/>
    <n v="7.67"/>
    <n v="4"/>
    <n v="19"/>
    <n v="7"/>
    <n v="18"/>
    <n v="0.93333333333333335"/>
    <n v="3.1827777777777762"/>
    <n v="7"/>
    <n v="0"/>
    <n v="23"/>
    <n v="7.5"/>
    <n v="7.2263920404957274"/>
    <n v="0.5714285714285714"/>
    <n v="0.82608695652173914"/>
  </r>
  <r>
    <n v="113451"/>
    <x v="16"/>
    <x v="4"/>
    <x v="4"/>
    <s v="CSR"/>
    <d v="1899-12-30T03:06:40"/>
    <d v="1899-12-30T00:00:00"/>
    <d v="1899-12-30T00:46:36"/>
    <d v="1899-12-30T01:04:16"/>
    <d v="1899-12-30T00:29:19"/>
    <d v="1899-12-30T00:00:00"/>
    <d v="1899-12-30T00:00:00"/>
    <d v="1899-12-30T00:00:00"/>
    <d v="1899-12-30T00:30:08"/>
    <d v="1899-12-30T00:00:00"/>
    <d v="1899-12-30T01:02:11"/>
    <d v="1899-12-30T00:27:00"/>
    <d v="1899-12-30T00:00:00"/>
    <d v="1899-12-30T00:00:00"/>
    <d v="1899-12-30T00:00:00"/>
    <d v="1899-12-30T07:26:10"/>
    <x v="2"/>
    <x v="0"/>
    <x v="1"/>
    <s v="ES"/>
    <x v="0"/>
    <x v="3"/>
    <n v="5.3741666666666639"/>
    <n v="2.2630555555555523"/>
    <n v="0.488611111111112"/>
    <n v="5.4127777777777757"/>
    <n v="5.8627777777777794"/>
    <n v="7.67"/>
    <n v="0"/>
    <n v="4"/>
    <n v="3"/>
    <n v="5"/>
    <n v="0.45000000000000007"/>
    <n v="0.77666666666666551"/>
    <n v="3"/>
    <n v="0"/>
    <n v="5"/>
    <n v="6.6666666666666661"/>
    <n v="6.4377682403433569"/>
    <n v="0"/>
    <n v="0.8"/>
  </r>
  <r>
    <n v="108518"/>
    <x v="17"/>
    <x v="1"/>
    <x v="4"/>
    <s v="CSR"/>
    <d v="1899-12-30T00:45:08"/>
    <d v="1899-12-30T00:00:00"/>
    <d v="1899-12-30T02:23:42"/>
    <d v="1899-12-30T00:59:56"/>
    <d v="1899-12-30T00:00:00"/>
    <d v="1899-12-30T00:00:00"/>
    <d v="1899-12-30T00:12:39"/>
    <d v="1899-12-30T00:00:00"/>
    <d v="1899-12-30T00:20:55"/>
    <d v="1899-12-30T00:00:00"/>
    <d v="1899-12-30T03:54:58"/>
    <d v="1899-12-30T00:18:00"/>
    <d v="1899-12-30T00:00:00"/>
    <d v="1899-12-30T00:00:00"/>
    <d v="1899-12-30T00:00:00"/>
    <d v="1899-12-30T08:55:18"/>
    <x v="2"/>
    <x v="0"/>
    <x v="1"/>
    <s v="ES"/>
    <x v="0"/>
    <x v="1"/>
    <n v="7.5741666666666676"/>
    <n v="6.8219444444444459"/>
    <n v="0"/>
    <n v="7.2741666666666678"/>
    <n v="7.5741666666666649"/>
    <n v="7.67"/>
    <n v="1"/>
    <n v="23"/>
    <n v="2"/>
    <n v="17"/>
    <n v="0.30000000000000004"/>
    <n v="2.3950000000000014"/>
    <n v="2"/>
    <n v="0"/>
    <n v="21"/>
    <n v="6.6666666666666661"/>
    <n v="8.7682672233820416"/>
    <n v="0.5"/>
    <n v="1.0952380952380953"/>
  </r>
  <r>
    <n v="113646"/>
    <x v="18"/>
    <x v="2"/>
    <x v="2"/>
    <s v="CSR"/>
    <d v="1899-12-30T00:28:06"/>
    <d v="1899-12-30T00:00:00"/>
    <d v="1899-12-30T00:00:00"/>
    <d v="1899-12-30T00:00:00"/>
    <d v="1899-12-30T03:36:51"/>
    <d v="1899-12-30T00:00:00"/>
    <d v="1899-12-30T00:00:00"/>
    <d v="1899-12-30T00:00:00"/>
    <d v="1899-12-30T00:00:00"/>
    <d v="1899-12-30T00:00:00"/>
    <d v="1899-12-30T00:00:00"/>
    <d v="1899-12-30T00:00:00"/>
    <d v="1899-12-30T00:00:00"/>
    <d v="1899-12-30T00:00:00"/>
    <d v="1899-12-30T00:00:00"/>
    <d v="1899-12-30T04:04:57"/>
    <x v="2"/>
    <x v="0"/>
    <x v="1"/>
    <s v="FR"/>
    <x v="1"/>
    <x v="2"/>
    <n v="0.46833333333333327"/>
    <n v="0"/>
    <n v="3.6141666666666641"/>
    <n v="4.0824999999999978"/>
    <n v="4.0825000000000014"/>
    <n v="0"/>
    <n v="0"/>
    <n v="0"/>
    <n v="0"/>
    <n v="0"/>
    <n v="0"/>
    <n v="0"/>
    <n v="0"/>
    <n v="0"/>
    <n v="0"/>
    <n v="0"/>
    <n v="0"/>
    <n v="0"/>
    <n v="0"/>
  </r>
  <r>
    <n v="108734"/>
    <x v="19"/>
    <x v="2"/>
    <x v="2"/>
    <s v="CSR"/>
    <d v="1899-12-30T04:36:50"/>
    <d v="1899-12-30T00:00:00"/>
    <d v="1899-12-30T02:15:57"/>
    <d v="1899-12-30T01:00:11"/>
    <d v="1899-12-30T00:00:00"/>
    <d v="1899-12-30T00:00:00"/>
    <d v="1899-12-30T00:31:37"/>
    <d v="1899-12-30T00:00:00"/>
    <d v="1899-12-30T00:00:00"/>
    <d v="1899-12-30T00:00:00"/>
    <d v="1899-12-30T00:00:00"/>
    <d v="1899-12-30T00:40:00"/>
    <d v="1899-12-30T00:00:00"/>
    <d v="1899-12-30T00:00:00"/>
    <d v="1899-12-30T00:00:00"/>
    <d v="1899-12-30T09:04:35"/>
    <x v="2"/>
    <x v="0"/>
    <x v="1"/>
    <s v="FR"/>
    <x v="1"/>
    <x v="2"/>
    <n v="8.0733333333333341"/>
    <n v="3.4594444444444461"/>
    <n v="0"/>
    <n v="7.4066666666666663"/>
    <n v="8.0733333333333377"/>
    <n v="7.67"/>
    <n v="4"/>
    <n v="24"/>
    <n v="5"/>
    <n v="21"/>
    <n v="0.66666666666666674"/>
    <n v="2.2658333333333331"/>
    <n v="5"/>
    <n v="0"/>
    <n v="24"/>
    <n v="7.4999999999999991"/>
    <n v="10.592129459360059"/>
    <n v="0.8"/>
    <n v="1"/>
  </r>
  <r>
    <n v="112006"/>
    <x v="2"/>
    <x v="0"/>
    <x v="1"/>
    <s v="CSR"/>
    <d v="1899-12-30T01:20:26"/>
    <d v="1899-12-30T00:00:00"/>
    <d v="1899-12-30T03:00:05"/>
    <d v="1899-12-30T00:59:20"/>
    <d v="1899-12-30T00:08:59"/>
    <d v="1899-12-30T00:00:00"/>
    <d v="1899-12-30T00:39:50"/>
    <d v="1899-12-30T00:00:00"/>
    <d v="1899-12-30T00:19:39"/>
    <d v="1899-12-30T00:00:00"/>
    <d v="1899-12-30T00:00:00"/>
    <d v="1899-12-30T02:32:00"/>
    <d v="1899-12-30T00:00:00"/>
    <d v="1899-12-30T00:00:00"/>
    <d v="1899-12-30T00:00:00"/>
    <d v="1899-12-30T09:00:19"/>
    <x v="2"/>
    <x v="0"/>
    <x v="1"/>
    <s v="US"/>
    <x v="0"/>
    <x v="0"/>
    <n v="7.5391666666666683"/>
    <n v="6.1986111111111128"/>
    <n v="0.14972222222221987"/>
    <n v="5.155555555555555"/>
    <n v="7.68888888888889"/>
    <n v="7.67"/>
    <n v="16"/>
    <n v="16"/>
    <n v="19"/>
    <n v="18"/>
    <n v="2.5333333333333332"/>
    <n v="3.00138888888889"/>
    <n v="19"/>
    <n v="0"/>
    <n v="20"/>
    <n v="7.5"/>
    <n v="6.6635816751503905"/>
    <n v="0.84210526315789469"/>
    <n v="0.8"/>
  </r>
  <r>
    <n v="113635"/>
    <x v="20"/>
    <x v="2"/>
    <x v="2"/>
    <s v="CSR"/>
    <d v="1899-12-30T00:00:28"/>
    <d v="1899-12-30T00:00:00"/>
    <d v="1899-12-30T00:00:00"/>
    <d v="1899-12-30T00:30:30"/>
    <d v="1899-12-30T08:30:52"/>
    <d v="1899-12-30T00:00:00"/>
    <d v="1899-12-30T00:00:00"/>
    <d v="1899-12-30T00:00:00"/>
    <d v="1899-12-30T00:00:00"/>
    <d v="1899-12-30T00:00:00"/>
    <d v="1899-12-30T00:00:00"/>
    <d v="1899-12-30T00:00:00"/>
    <d v="1899-12-30T00:00:00"/>
    <d v="1899-12-30T00:00:00"/>
    <d v="1899-12-30T00:00:00"/>
    <d v="1899-12-30T09:01:50"/>
    <x v="2"/>
    <x v="0"/>
    <x v="1"/>
    <s v="FR"/>
    <x v="1"/>
    <x v="2"/>
    <n v="7.7777777777781054E-3"/>
    <n v="0"/>
    <n v="8.5144444444444449"/>
    <n v="8.5222222222222221"/>
    <n v="8.5222222222222204"/>
    <n v="0"/>
    <n v="0"/>
    <n v="0"/>
    <n v="0"/>
    <n v="0"/>
    <n v="0"/>
    <n v="0"/>
    <n v="0"/>
    <n v="0"/>
    <n v="0"/>
    <n v="0"/>
    <n v="0"/>
    <n v="0"/>
    <n v="0"/>
  </r>
  <r>
    <n v="113550"/>
    <x v="21"/>
    <x v="3"/>
    <x v="1"/>
    <s v="CSR"/>
    <d v="1899-12-30T01:24:35"/>
    <d v="1899-12-30T00:00:00"/>
    <d v="1899-12-30T04:17:53"/>
    <d v="1899-12-30T00:59:30"/>
    <d v="1899-12-30T00:48:12"/>
    <d v="1899-12-30T00:00:00"/>
    <d v="1899-12-30T00:00:00"/>
    <d v="1899-12-30T00:00:00"/>
    <d v="1899-12-30T00:10:20"/>
    <d v="1899-12-30T00:00:00"/>
    <d v="1899-12-30T00:00:00"/>
    <d v="1899-12-30T01:20:00"/>
    <d v="1899-12-30T00:00:00"/>
    <d v="1899-12-30T00:00:17"/>
    <d v="1899-12-30T00:00:00"/>
    <d v="1899-12-30T09:00:47"/>
    <x v="2"/>
    <x v="0"/>
    <x v="1"/>
    <s v="US"/>
    <x v="0"/>
    <x v="1"/>
    <n v="7.0411111111111131"/>
    <n v="5.6313888888888899"/>
    <n v="0.80805555555555486"/>
    <n v="6.5111111111111102"/>
    <n v="7.8491666666666653"/>
    <n v="7.67"/>
    <n v="6"/>
    <n v="11"/>
    <n v="10"/>
    <n v="21"/>
    <n v="1.3333333333333335"/>
    <n v="4.2980555555555569"/>
    <n v="10"/>
    <n v="0"/>
    <n v="25"/>
    <n v="7.4999999999999991"/>
    <n v="5.8165837264913058"/>
    <n v="0.6"/>
    <n v="0.44"/>
  </r>
  <r>
    <n v="112004"/>
    <x v="3"/>
    <x v="0"/>
    <x v="1"/>
    <s v="CSR"/>
    <d v="1899-12-30T01:39:00"/>
    <d v="1899-12-30T00:00:00"/>
    <d v="1899-12-30T02:56:35"/>
    <d v="1899-12-30T00:59:54"/>
    <d v="1899-12-30T01:03:18"/>
    <d v="1899-12-30T00:00:00"/>
    <d v="1899-12-30T00:50:37"/>
    <d v="1899-12-30T00:00:00"/>
    <d v="1899-12-30T00:20:49"/>
    <d v="1899-12-30T00:00:00"/>
    <d v="1899-12-30T00:00:00"/>
    <d v="1899-12-30T01:12:00"/>
    <d v="1899-12-30T00:00:00"/>
    <d v="1899-12-30T00:00:00"/>
    <d v="1899-12-30T00:00:00"/>
    <d v="1899-12-30T09:02:13"/>
    <x v="2"/>
    <x v="0"/>
    <x v="1"/>
    <s v="US"/>
    <x v="0"/>
    <x v="0"/>
    <n v="6.6366666666666676"/>
    <n v="4.9866666666666664"/>
    <n v="1.0549999999999997"/>
    <n v="6.4916666666666671"/>
    <n v="7.6916666666666647"/>
    <n v="7.67"/>
    <n v="6"/>
    <n v="18"/>
    <n v="9"/>
    <n v="18"/>
    <n v="1.2000000000000002"/>
    <n v="2.9430555555555582"/>
    <n v="9"/>
    <n v="0"/>
    <n v="22"/>
    <n v="7.4999999999999991"/>
    <n v="7.4752241623407203"/>
    <n v="0.66666666666666663"/>
    <n v="0.81818181818181823"/>
  </r>
  <r>
    <n v="112164"/>
    <x v="22"/>
    <x v="0"/>
    <x v="1"/>
    <s v="CSR"/>
    <d v="1899-12-30T00:00:00"/>
    <d v="1899-12-30T00:00:00"/>
    <d v="1899-12-30T01:06:33"/>
    <d v="1899-12-30T00:58:42"/>
    <d v="1899-12-30T00:56:43"/>
    <d v="1899-12-30T00:00:00"/>
    <d v="1899-12-30T00:14:57"/>
    <d v="1899-12-30T00:00:00"/>
    <d v="1899-12-30T00:18:24"/>
    <d v="1899-12-30T00:00:00"/>
    <d v="1899-12-30T03:19:52"/>
    <d v="1899-12-30T01:49:42"/>
    <d v="1899-12-30T00:06:53"/>
    <d v="1899-12-30T00:00:18"/>
    <d v="1899-12-30T00:00:00"/>
    <d v="1899-12-30T08:52:04"/>
    <x v="2"/>
    <x v="0"/>
    <x v="1"/>
    <s v="US"/>
    <x v="0"/>
    <x v="0"/>
    <n v="6.6324999999999976"/>
    <n v="6.6324999999999976"/>
    <n v="0.95027777777777622"/>
    <n v="5.749444444444439"/>
    <n v="7.5827777777777818"/>
    <n v="7.67"/>
    <n v="14"/>
    <n v="8"/>
    <n v="15"/>
    <n v="10"/>
    <n v="1.8283333333333334"/>
    <n v="1.1091666666666669"/>
    <n v="15"/>
    <n v="5"/>
    <n v="10"/>
    <n v="8.20419325432999"/>
    <n v="9.0157776108189314"/>
    <n v="0.93333333333333335"/>
    <n v="0.8"/>
  </r>
  <r>
    <n v="113617"/>
    <x v="23"/>
    <x v="1"/>
    <x v="4"/>
    <s v="CSR"/>
    <d v="1899-12-30T00:52:11"/>
    <d v="1899-12-30T00:00:00"/>
    <d v="1899-12-30T00:28:38"/>
    <d v="1899-12-30T00:59:49"/>
    <d v="1899-12-30T01:32:47"/>
    <d v="1899-12-30T00:00:00"/>
    <d v="1899-12-30T00:00:00"/>
    <d v="1899-12-30T00:00:00"/>
    <d v="1899-12-30T00:20:33"/>
    <d v="1899-12-30T00:00:00"/>
    <d v="1899-12-30T00:00:00"/>
    <d v="1899-12-30T04:06:14"/>
    <d v="1899-12-30T00:00:00"/>
    <d v="1899-12-30T00:00:00"/>
    <d v="1899-12-30T00:00:00"/>
    <d v="1899-12-30T08:20:12"/>
    <x v="2"/>
    <x v="0"/>
    <x v="1"/>
    <s v="ES"/>
    <x v="0"/>
    <x v="3"/>
    <n v="5.4508333333333319"/>
    <n v="4.5811111111111096"/>
    <n v="1.5463888888888864"/>
    <n v="2.8933333333333286"/>
    <n v="6.9972222222222218"/>
    <n v="0"/>
    <n v="1"/>
    <n v="2"/>
    <n v="1"/>
    <n v="3"/>
    <n v="4.1038888888888891"/>
    <n v="0.47722222222222044"/>
    <n v="1"/>
    <n v="0"/>
    <n v="3"/>
    <n v="0.24367131447136861"/>
    <n v="6.286379511059395"/>
    <n v="1"/>
    <n v="0.66666666666666663"/>
  </r>
  <r>
    <n v="108519"/>
    <x v="24"/>
    <x v="1"/>
    <x v="4"/>
    <s v="CSR"/>
    <d v="1899-12-30T00:06:45"/>
    <d v="1899-12-30T00:00:00"/>
    <d v="1899-12-30T02:22:36"/>
    <d v="1899-12-30T00:59:59"/>
    <d v="1899-12-30T00:00:00"/>
    <d v="1899-12-30T00:00:00"/>
    <d v="1899-12-30T00:00:00"/>
    <d v="1899-12-30T00:00:00"/>
    <d v="1899-12-30T00:13:03"/>
    <d v="1899-12-30T00:00:00"/>
    <d v="1899-12-30T03:22:42"/>
    <d v="1899-12-30T00:54:00"/>
    <d v="1899-12-30T01:04:34"/>
    <d v="1899-12-30T00:00:00"/>
    <d v="1899-12-30T00:00:00"/>
    <d v="1899-12-30T09:03:39"/>
    <x v="2"/>
    <x v="0"/>
    <x v="1"/>
    <s v="ES"/>
    <x v="0"/>
    <x v="1"/>
    <n v="7.8436111111111106"/>
    <n v="7.731111111111109"/>
    <n v="0"/>
    <n v="6.9436111111111103"/>
    <n v="7.8436111111111106"/>
    <n v="7.67"/>
    <n v="0"/>
    <n v="10"/>
    <n v="6"/>
    <n v="13"/>
    <n v="0.90000000000000013"/>
    <n v="2.3766666666666652"/>
    <n v="6"/>
    <n v="0"/>
    <n v="17"/>
    <n v="6.6666666666666661"/>
    <n v="7.1528751753155726"/>
    <n v="0"/>
    <n v="0.58823529411764708"/>
  </r>
  <r>
    <n v="112087"/>
    <x v="5"/>
    <x v="2"/>
    <x v="2"/>
    <s v="CSR"/>
    <d v="1899-12-30T04:24:48"/>
    <d v="1899-12-30T00:04:50"/>
    <d v="1899-12-30T01:38:28"/>
    <d v="1899-12-30T00:31:22"/>
    <d v="1899-12-30T00:17:06"/>
    <d v="1899-12-30T00:00:00"/>
    <d v="1899-12-30T00:35:00"/>
    <d v="1899-12-30T00:00:00"/>
    <d v="1899-12-30T00:33:28"/>
    <d v="1899-12-30T00:00:00"/>
    <d v="1899-12-30T00:00:00"/>
    <d v="1899-12-30T00:56:00"/>
    <d v="1899-12-30T00:00:00"/>
    <d v="1899-12-30T00:00:07"/>
    <d v="1899-12-30T00:00:00"/>
    <d v="1899-12-30T09:01:09"/>
    <x v="2"/>
    <x v="0"/>
    <x v="1"/>
    <s v="FR"/>
    <x v="1"/>
    <x v="2"/>
    <n v="7.6516666666666691"/>
    <n v="3.2383333333333368"/>
    <n v="0.28694444444444578"/>
    <n v="7.0033333333333383"/>
    <n v="7.9386111111111148"/>
    <n v="7.67"/>
    <n v="6"/>
    <n v="12"/>
    <n v="7"/>
    <n v="13"/>
    <n v="0.93333333333333335"/>
    <n v="1.6411111111111136"/>
    <n v="7"/>
    <n v="0"/>
    <n v="14"/>
    <n v="7.5"/>
    <n v="8.5308056872037792"/>
    <n v="0.8571428571428571"/>
    <n v="0.8571428571428571"/>
  </r>
  <r>
    <n v="108520"/>
    <x v="25"/>
    <x v="1"/>
    <x v="4"/>
    <s v="CSR"/>
    <d v="1899-12-30T00:00:00"/>
    <d v="1899-12-30T00:00:00"/>
    <d v="1899-12-30T02:03:13"/>
    <d v="1899-12-30T00:59:06"/>
    <d v="1899-12-30T00:00:00"/>
    <d v="1899-12-30T00:00:00"/>
    <d v="1899-12-30T00:00:00"/>
    <d v="1899-12-30T00:00:00"/>
    <d v="1899-12-30T00:15:25"/>
    <d v="1899-12-30T00:00:00"/>
    <d v="1899-12-30T04:36:07"/>
    <d v="1899-12-30T00:34:54"/>
    <d v="1899-12-30T00:00:00"/>
    <d v="1899-12-30T00:00:00"/>
    <d v="1899-12-30T00:00:00"/>
    <d v="1899-12-30T08:28:45"/>
    <x v="2"/>
    <x v="0"/>
    <x v="1"/>
    <s v="ES"/>
    <x v="0"/>
    <x v="0"/>
    <n v="7.237222222222222"/>
    <n v="7.237222222222222"/>
    <n v="0"/>
    <n v="6.655555555555555"/>
    <n v="7.237222222222222"/>
    <n v="7.67"/>
    <n v="11"/>
    <n v="12"/>
    <n v="20"/>
    <n v="15"/>
    <n v="0.581666666666667"/>
    <n v="2.0536111111111115"/>
    <n v="20"/>
    <n v="0"/>
    <n v="16"/>
    <n v="34.383954154727775"/>
    <n v="7.7911537941295803"/>
    <n v="0.55000000000000004"/>
    <n v="0.75"/>
  </r>
  <r>
    <n v="108028"/>
    <x v="26"/>
    <x v="0"/>
    <x v="1"/>
    <s v="CSR"/>
    <d v="1899-12-30T01:23:33"/>
    <d v="1899-12-30T00:00:00"/>
    <d v="1899-12-30T01:15:54"/>
    <d v="1899-12-30T00:59:51"/>
    <d v="1899-12-30T00:44:21"/>
    <d v="1899-12-30T00:00:00"/>
    <d v="1899-12-30T00:07:35"/>
    <d v="1899-12-30T00:00:00"/>
    <d v="1899-12-30T00:19:40"/>
    <d v="1899-12-30T00:00:00"/>
    <d v="1899-12-30T01:30:46"/>
    <d v="1899-12-30T00:56:00"/>
    <d v="1899-12-30T01:43:19"/>
    <d v="1899-12-30T00:00:00"/>
    <d v="1899-12-30T00:00:00"/>
    <d v="1899-12-30T09:00:59"/>
    <x v="2"/>
    <x v="0"/>
    <x v="1"/>
    <s v="US"/>
    <x v="0"/>
    <x v="0"/>
    <n v="6.9519444444444431"/>
    <n v="5.5594444444444449"/>
    <n v="0.73916666666666764"/>
    <n v="6.7577777777777781"/>
    <n v="7.6911111111111108"/>
    <n v="7.67"/>
    <n v="2"/>
    <n v="8"/>
    <n v="7"/>
    <n v="10"/>
    <n v="0.93333333333333335"/>
    <n v="1.2650000000000006"/>
    <n v="7"/>
    <n v="3"/>
    <n v="10"/>
    <n v="7.5"/>
    <n v="7.9051383399209447"/>
    <n v="0.2857142857142857"/>
    <n v="0.8"/>
  </r>
  <r>
    <n v="112909"/>
    <x v="6"/>
    <x v="2"/>
    <x v="2"/>
    <s v="CSR"/>
    <d v="1899-12-30T06:34:13"/>
    <d v="1899-12-30T00:14:19"/>
    <d v="1899-12-30T00:41:51"/>
    <d v="1899-12-30T01:00:22"/>
    <d v="1899-12-30T00:00:00"/>
    <d v="1899-12-30T00:00:00"/>
    <d v="1899-12-30T00:00:00"/>
    <d v="1899-12-30T00:00:00"/>
    <d v="1899-12-30T00:00:00"/>
    <d v="1899-12-30T00:00:00"/>
    <d v="1899-12-30T00:00:00"/>
    <d v="1899-12-30T00:40:00"/>
    <d v="1899-12-30T00:00:00"/>
    <d v="1899-12-30T00:00:00"/>
    <d v="1899-12-30T00:00:00"/>
    <d v="1899-12-30T09:10:45"/>
    <x v="2"/>
    <x v="0"/>
    <x v="1"/>
    <s v="FR"/>
    <x v="1"/>
    <x v="2"/>
    <n v="8.1730555555555551"/>
    <n v="1.6027777777777765"/>
    <n v="0"/>
    <n v="7.5063888888888881"/>
    <n v="8.1730555555555551"/>
    <n v="7.67"/>
    <n v="4"/>
    <n v="5"/>
    <n v="5"/>
    <n v="6"/>
    <n v="0.66666666666666674"/>
    <n v="0.69749999999999979"/>
    <n v="5"/>
    <n v="0"/>
    <n v="6"/>
    <n v="7.4999999999999991"/>
    <n v="8.6021505376344116"/>
    <n v="0.8"/>
    <n v="0.83333333333333337"/>
  </r>
  <r>
    <n v="113407"/>
    <x v="7"/>
    <x v="1"/>
    <x v="1"/>
    <s v="CSR"/>
    <d v="1899-12-30T00:26:12"/>
    <d v="1899-12-30T00:00:00"/>
    <d v="1899-12-30T03:05:32"/>
    <d v="1899-12-30T00:59:59"/>
    <d v="1899-12-30T00:30:10"/>
    <d v="1899-12-30T00:00:00"/>
    <d v="1899-12-30T00:42:21"/>
    <d v="1899-12-30T00:00:00"/>
    <d v="1899-12-30T00:19:53"/>
    <d v="1899-12-30T00:00:00"/>
    <d v="1899-12-30T00:00:00"/>
    <d v="1899-12-30T02:56:00"/>
    <d v="1899-12-30T00:00:00"/>
    <d v="1899-12-30T00:00:00"/>
    <d v="1899-12-30T00:00:00"/>
    <d v="1899-12-30T09:00:07"/>
    <x v="2"/>
    <x v="0"/>
    <x v="1"/>
    <s v="US"/>
    <x v="0"/>
    <x v="1"/>
    <n v="7.1680555555555578"/>
    <n v="6.7313888888888922"/>
    <n v="0.50277777777777821"/>
    <n v="4.7375000000000025"/>
    <n v="7.6708333333333307"/>
    <n v="7.67"/>
    <n v="20"/>
    <n v="15"/>
    <n v="22"/>
    <n v="15"/>
    <n v="2.9333333333333336"/>
    <n v="3.0922222222222242"/>
    <n v="22"/>
    <n v="0"/>
    <n v="20"/>
    <n v="7.4999999999999991"/>
    <n v="6.4678404599353172"/>
    <n v="0.90909090909090906"/>
    <n v="0.75"/>
  </r>
  <r>
    <n v="108754"/>
    <x v="8"/>
    <x v="2"/>
    <x v="2"/>
    <s v="CSR"/>
    <d v="1899-12-30T05:45:53"/>
    <d v="1899-12-30T00:00:00"/>
    <d v="1899-12-30T00:51:01"/>
    <d v="1899-12-30T01:00:28"/>
    <d v="1899-12-30T00:00:00"/>
    <d v="1899-12-30T00:00:00"/>
    <d v="1899-12-30T00:06:10"/>
    <d v="1899-12-30T00:00:00"/>
    <d v="1899-12-30T00:00:00"/>
    <d v="1899-12-30T00:00:00"/>
    <d v="1899-12-30T00:00:00"/>
    <d v="1899-12-30T01:20:00"/>
    <d v="1899-12-30T00:00:00"/>
    <d v="1899-12-30T00:00:00"/>
    <d v="1899-12-30T00:00:00"/>
    <d v="1899-12-30T09:03:32"/>
    <x v="2"/>
    <x v="0"/>
    <x v="1"/>
    <s v="FR"/>
    <x v="1"/>
    <x v="2"/>
    <n v="8.051111111111112"/>
    <n v="2.2863888888888892"/>
    <n v="0"/>
    <n v="6.7177777777777772"/>
    <n v="8.0511111111111138"/>
    <n v="7.67"/>
    <n v="5"/>
    <n v="3"/>
    <n v="10"/>
    <n v="5"/>
    <n v="1.3333333333333335"/>
    <n v="0.85027777777777658"/>
    <n v="10"/>
    <n v="0"/>
    <n v="5"/>
    <n v="7.4999999999999991"/>
    <n v="5.8804312316236604"/>
    <n v="0.5"/>
    <n v="0.6"/>
  </r>
  <r>
    <n v="113561"/>
    <x v="27"/>
    <x v="3"/>
    <x v="1"/>
    <s v="CSR"/>
    <d v="1899-12-30T00:53:47"/>
    <d v="1899-12-30T00:00:00"/>
    <d v="1899-12-30T03:20:54"/>
    <d v="1899-12-30T01:00:11"/>
    <d v="1899-12-30T00:40:21"/>
    <d v="1899-12-30T00:00:00"/>
    <d v="1899-12-30T00:21:00"/>
    <d v="1899-12-30T00:00:00"/>
    <d v="1899-12-30T00:18:00"/>
    <d v="1899-12-30T00:00:00"/>
    <d v="1899-12-30T00:00:00"/>
    <d v="1899-12-30T02:32:00"/>
    <d v="1899-12-30T00:00:00"/>
    <d v="1899-12-30T00:00:00"/>
    <d v="1899-12-30T00:00:00"/>
    <d v="1899-12-30T09:06:13"/>
    <x v="2"/>
    <x v="0"/>
    <x v="1"/>
    <s v="US"/>
    <x v="0"/>
    <x v="0"/>
    <n v="7.1280555555555596"/>
    <n v="6.2316666666666691"/>
    <n v="0.67250000000000121"/>
    <n v="5.2672222222222267"/>
    <n v="7.8005555555555581"/>
    <n v="7.67"/>
    <n v="12"/>
    <n v="14"/>
    <n v="19"/>
    <n v="20"/>
    <n v="2.5333333333333332"/>
    <n v="3.3483333333333345"/>
    <n v="19"/>
    <n v="0"/>
    <n v="21"/>
    <n v="7.5"/>
    <n v="6.2717770034843188"/>
    <n v="0.63157894736842102"/>
    <n v="0.66666666666666663"/>
  </r>
  <r>
    <n v="113563"/>
    <x v="9"/>
    <x v="2"/>
    <x v="3"/>
    <s v="CSR"/>
    <d v="1899-12-30T06:33:07"/>
    <d v="1899-12-30T00:00:00"/>
    <d v="1899-12-30T00:26:01"/>
    <d v="1899-12-30T00:59:49"/>
    <d v="1899-12-30T00:00:00"/>
    <d v="1899-12-30T00:00:00"/>
    <d v="1899-12-30T00:07:41"/>
    <d v="1899-12-30T00:00:00"/>
    <d v="1899-12-30T00:00:00"/>
    <d v="1899-12-30T00:00:00"/>
    <d v="1899-12-30T00:00:00"/>
    <d v="1899-12-30T00:56:00"/>
    <d v="1899-12-30T00:00:00"/>
    <d v="1899-12-30T00:00:00"/>
    <d v="1899-12-30T00:00:00"/>
    <d v="1899-12-30T09:02:38"/>
    <x v="3"/>
    <x v="0"/>
    <x v="1"/>
    <s v="DE"/>
    <x v="1"/>
    <x v="2"/>
    <n v="8.046944444444442"/>
    <n v="1.4949999999999972"/>
    <n v="0"/>
    <n v="7.1136111111111084"/>
    <n v="8.0469444444444438"/>
    <n v="7.67"/>
    <n v="5"/>
    <n v="7"/>
    <n v="7"/>
    <n v="4"/>
    <n v="0.93333333333333335"/>
    <n v="0.43361111111110873"/>
    <n v="7"/>
    <n v="0"/>
    <n v="4"/>
    <n v="7.5"/>
    <n v="9.2248558616272121"/>
    <n v="0.7142857142857143"/>
    <n v="1.75"/>
  </r>
  <r>
    <n v="111567"/>
    <x v="10"/>
    <x v="2"/>
    <x v="3"/>
    <s v="CSR"/>
    <d v="1899-12-30T05:26:12"/>
    <d v="1899-12-30T00:01:44"/>
    <d v="1899-12-30T00:36:41"/>
    <d v="1899-12-30T00:49:53"/>
    <d v="1899-12-30T00:20:54"/>
    <d v="1899-12-30T00:00:00"/>
    <d v="1899-12-30T00:00:00"/>
    <d v="1899-12-30T00:00:00"/>
    <d v="1899-12-30T00:00:00"/>
    <d v="1899-12-30T00:00:00"/>
    <d v="1899-12-30T00:00:00"/>
    <d v="1899-12-30T01:52:00"/>
    <d v="1899-12-30T00:00:00"/>
    <d v="1899-12-30T00:00:00"/>
    <d v="1899-12-30T00:00:00"/>
    <d v="1899-12-30T09:07:24"/>
    <x v="3"/>
    <x v="0"/>
    <x v="1"/>
    <s v="DE"/>
    <x v="1"/>
    <x v="2"/>
    <n v="7.9436111111111085"/>
    <n v="2.5069444444444424"/>
    <n v="0.34833333333333449"/>
    <n v="6.4252777777777768"/>
    <n v="8.2919444444444448"/>
    <n v="7.67"/>
    <n v="9"/>
    <n v="5"/>
    <n v="14"/>
    <n v="5"/>
    <n v="1.8666666666666667"/>
    <n v="0.61138888888888943"/>
    <n v="14"/>
    <n v="0"/>
    <n v="5"/>
    <n v="7.5"/>
    <n v="8.1781008632439729"/>
    <n v="0.6428571428571429"/>
    <n v="1"/>
  </r>
  <r>
    <n v="108526"/>
    <x v="0"/>
    <x v="0"/>
    <x v="0"/>
    <s v="CSR"/>
    <d v="1899-12-30T01:31:51"/>
    <d v="1899-12-30T00:00:00"/>
    <d v="1899-12-30T01:44:53"/>
    <d v="1899-12-30T00:59:13"/>
    <d v="1899-12-30T00:52:54"/>
    <d v="1899-12-30T00:00:00"/>
    <d v="1899-12-30T00:14:14"/>
    <d v="1899-12-30T00:00:00"/>
    <d v="1899-12-30T00:18:30"/>
    <d v="1899-12-30T00:00:00"/>
    <d v="1899-12-30T00:42:09"/>
    <d v="1899-12-30T02:08:00"/>
    <d v="1899-12-30T00:29:10"/>
    <d v="1899-12-30T00:00:00"/>
    <d v="1899-12-30T00:00:00"/>
    <d v="1899-12-30T09:00:54"/>
    <x v="3"/>
    <x v="0"/>
    <x v="1"/>
    <s v="CA"/>
    <x v="0"/>
    <x v="0"/>
    <n v="6.8380555555555542"/>
    <n v="5.3072222222222214"/>
    <n v="0.88166666666666593"/>
    <n v="5.5863888888888864"/>
    <n v="7.7197222222222255"/>
    <n v="7.67"/>
    <n v="9"/>
    <n v="12"/>
    <n v="16"/>
    <n v="16"/>
    <n v="2.1333333333333333"/>
    <n v="1.7480555555555579"/>
    <n v="16"/>
    <n v="0"/>
    <n v="16"/>
    <n v="7.5"/>
    <n v="9.1530271730494075"/>
    <n v="0.5625"/>
    <n v="0.75"/>
  </r>
  <r>
    <n v="113502"/>
    <x v="1"/>
    <x v="1"/>
    <x v="1"/>
    <s v="CSR"/>
    <d v="1899-12-30T01:50:49"/>
    <d v="1899-12-30T00:00:00"/>
    <d v="1899-12-30T02:25:02"/>
    <d v="1899-12-30T00:59:59"/>
    <d v="1899-12-30T01:00:22"/>
    <d v="1899-12-30T00:00:00"/>
    <d v="1899-12-30T00:47:53"/>
    <d v="1899-12-30T00:00:00"/>
    <d v="1899-12-30T00:20:06"/>
    <d v="1899-12-30T00:00:00"/>
    <d v="1899-12-30T00:00:00"/>
    <d v="1899-12-30T01:37:05"/>
    <d v="1899-12-30T00:00:00"/>
    <d v="1899-12-30T00:00:00"/>
    <d v="1899-12-30T00:00:00"/>
    <d v="1899-12-30T09:01:16"/>
    <x v="3"/>
    <x v="0"/>
    <x v="1"/>
    <s v="US"/>
    <x v="0"/>
    <x v="1"/>
    <n v="6.680277777777774"/>
    <n v="4.8333333333333286"/>
    <n v="1.0061111111111103"/>
    <n v="6.068333333333328"/>
    <n v="7.6863888888888869"/>
    <n v="7.67"/>
    <n v="1"/>
    <n v="15"/>
    <n v="10"/>
    <n v="17"/>
    <n v="1.6180555555555556"/>
    <n v="2.4172222222222199"/>
    <n v="10"/>
    <n v="0"/>
    <n v="19"/>
    <n v="6.1802575107296134"/>
    <n v="7.8602620087336321"/>
    <n v="0.1"/>
    <n v="0.78947368421052633"/>
  </r>
  <r>
    <n v="108235"/>
    <x v="11"/>
    <x v="1"/>
    <x v="4"/>
    <s v="CSR"/>
    <d v="1899-12-30T00:39:26"/>
    <d v="1899-12-30T00:00:00"/>
    <d v="1899-12-30T02:01:48"/>
    <d v="1899-12-30T00:59:42"/>
    <d v="1899-12-30T00:00:00"/>
    <d v="1899-12-30T00:00:00"/>
    <d v="1899-12-30T00:00:00"/>
    <d v="1899-12-30T00:00:00"/>
    <d v="1899-12-30T00:19:35"/>
    <d v="1899-12-30T00:00:00"/>
    <d v="1899-12-30T01:59:47"/>
    <d v="1899-12-30T02:51:00"/>
    <d v="1899-12-30T00:00:00"/>
    <d v="1899-12-30T00:00:00"/>
    <d v="1899-12-30T00:00:00"/>
    <d v="1899-12-30T08:51:18"/>
    <x v="3"/>
    <x v="0"/>
    <x v="1"/>
    <s v="ES"/>
    <x v="0"/>
    <x v="1"/>
    <n v="7.5336111111111075"/>
    <n v="6.8763888888888856"/>
    <n v="0"/>
    <n v="4.683611111111107"/>
    <n v="7.5336111111111101"/>
    <n v="7.67"/>
    <n v="14"/>
    <n v="14"/>
    <n v="16"/>
    <n v="15"/>
    <n v="2.85"/>
    <n v="2.0299999999999976"/>
    <n v="19"/>
    <n v="0"/>
    <n v="18"/>
    <n v="6.6666666666666661"/>
    <n v="8.866995073891637"/>
    <n v="0.73684210526315785"/>
    <n v="0.77777777777777779"/>
  </r>
  <r>
    <n v="107941"/>
    <x v="12"/>
    <x v="1"/>
    <x v="4"/>
    <s v="CSR"/>
    <d v="1899-12-30T00:29:47"/>
    <d v="1899-12-30T00:00:00"/>
    <d v="1899-12-30T00:41:43"/>
    <d v="1899-12-30T01:27:39"/>
    <d v="1899-12-30T00:00:00"/>
    <d v="1899-12-30T00:00:00"/>
    <d v="1899-12-30T00:00:00"/>
    <d v="1899-12-30T00:00:00"/>
    <d v="1899-12-30T00:20:12"/>
    <d v="1899-12-30T00:00:00"/>
    <d v="1899-12-30T03:30:12"/>
    <d v="1899-12-30T02:33:00"/>
    <d v="1899-12-30T00:00:00"/>
    <d v="1899-12-30T00:00:00"/>
    <d v="1899-12-30T00:00:00"/>
    <d v="1899-12-30T09:02:33"/>
    <x v="3"/>
    <x v="0"/>
    <x v="1"/>
    <s v="ES"/>
    <x v="0"/>
    <x v="1"/>
    <n v="7.2450000000000001"/>
    <n v="6.7486111111111118"/>
    <n v="0"/>
    <n v="4.6950000000000003"/>
    <n v="7.2449999999999974"/>
    <n v="7.67"/>
    <n v="9"/>
    <n v="6"/>
    <n v="17"/>
    <n v="6"/>
    <n v="2.5500000000000003"/>
    <n v="0.69527777777777899"/>
    <n v="17"/>
    <n v="0"/>
    <n v="7"/>
    <n v="6.6666666666666661"/>
    <n v="10.067918497802619"/>
    <n v="0.52941176470588236"/>
    <n v="0.8571428571428571"/>
  </r>
  <r>
    <n v="113551"/>
    <x v="13"/>
    <x v="3"/>
    <x v="1"/>
    <s v="CSR"/>
    <d v="1899-12-30T02:45:22"/>
    <d v="1899-12-30T00:00:00"/>
    <d v="1899-12-30T02:01:13"/>
    <d v="1899-12-30T00:59:50"/>
    <d v="1899-12-30T01:25:28"/>
    <d v="1899-12-30T00:00:00"/>
    <d v="1899-12-30T00:00:57"/>
    <d v="1899-12-30T00:00:00"/>
    <d v="1899-12-30T00:18:35"/>
    <d v="1899-12-30T00:00:00"/>
    <d v="1899-12-30T00:00:00"/>
    <d v="1899-12-30T01:28:52"/>
    <d v="1899-12-30T00:00:00"/>
    <d v="1899-12-30T00:00:00"/>
    <d v="1899-12-30T00:00:00"/>
    <d v="1899-12-30T09:00:17"/>
    <x v="3"/>
    <x v="0"/>
    <x v="1"/>
    <s v="US"/>
    <x v="0"/>
    <x v="0"/>
    <n v="6.2733333333333352"/>
    <n v="3.5172222222222227"/>
    <n v="1.4244444444444451"/>
    <n v="6.2166666666666686"/>
    <n v="7.6977777777777785"/>
    <n v="7.67"/>
    <n v="3"/>
    <n v="9"/>
    <n v="5"/>
    <n v="14"/>
    <n v="1.481111111111111"/>
    <n v="2.0202777777777783"/>
    <n v="5"/>
    <n v="0"/>
    <n v="14"/>
    <n v="3.3758439609902475"/>
    <n v="6.9297401347449457"/>
    <n v="0.6"/>
    <n v="0.6428571428571429"/>
  </r>
  <r>
    <n v="112154"/>
    <x v="15"/>
    <x v="0"/>
    <x v="1"/>
    <s v="CSR"/>
    <d v="1899-12-30T01:59:00"/>
    <d v="1899-12-30T00:00:00"/>
    <d v="1899-12-30T01:36:34"/>
    <d v="1899-12-30T00:59:06"/>
    <d v="1899-12-30T00:29:12"/>
    <d v="1899-12-30T00:00:00"/>
    <d v="1899-12-30T00:13:35"/>
    <d v="1899-12-30T00:00:00"/>
    <d v="1899-12-30T00:19:26"/>
    <d v="1899-12-30T00:00:00"/>
    <d v="1899-12-30T00:00:00"/>
    <d v="1899-12-30T00:40:00"/>
    <d v="1899-12-30T00:00:00"/>
    <d v="1899-12-30T00:00:00"/>
    <d v="1899-12-30T00:00:00"/>
    <d v="1899-12-30T06:16:53"/>
    <x v="3"/>
    <x v="0"/>
    <x v="1"/>
    <s v="US"/>
    <x v="0"/>
    <x v="0"/>
    <n v="4.4858333333333293"/>
    <n v="2.5024999999999964"/>
    <n v="0.48666666666666814"/>
    <n v="4.3058333333333305"/>
    <n v="4.9725000000000019"/>
    <n v="7.67"/>
    <n v="4"/>
    <n v="14"/>
    <n v="5"/>
    <n v="10"/>
    <n v="0.66666666666666674"/>
    <n v="1.609444444444442"/>
    <n v="5"/>
    <n v="0"/>
    <n v="11"/>
    <n v="7.4999999999999991"/>
    <n v="6.8346565412495792"/>
    <n v="0.8"/>
    <n v="1.2727272727272727"/>
  </r>
  <r>
    <n v="113451"/>
    <x v="16"/>
    <x v="4"/>
    <x v="4"/>
    <s v="CSR"/>
    <d v="1899-12-30T00:25:15"/>
    <d v="1899-12-30T00:00:00"/>
    <d v="1899-12-30T00:18:38"/>
    <d v="1899-12-30T01:23:43"/>
    <d v="1899-12-30T03:20:21"/>
    <d v="1899-12-30T00:00:00"/>
    <d v="1899-12-30T00:00:00"/>
    <d v="1899-12-30T00:00:00"/>
    <d v="1899-12-30T00:00:00"/>
    <d v="1899-12-30T00:00:00"/>
    <d v="1899-12-30T00:00:00"/>
    <d v="1899-12-30T00:27:00"/>
    <d v="1899-12-30T00:00:00"/>
    <d v="1899-12-30T00:00:15"/>
    <d v="1899-12-30T00:00:00"/>
    <d v="1899-12-30T05:55:12"/>
    <x v="3"/>
    <x v="0"/>
    <x v="1"/>
    <s v="ES"/>
    <x v="0"/>
    <x v="3"/>
    <n v="1.1813888888888884"/>
    <n v="0.76055555555555443"/>
    <n v="3.3433333333333337"/>
    <n v="4.0705555555555577"/>
    <n v="4.5247222222222216"/>
    <n v="7.67"/>
    <n v="0"/>
    <n v="0"/>
    <n v="1"/>
    <n v="2"/>
    <n v="0.45000000000000007"/>
    <n v="0.31055555555555436"/>
    <n v="3"/>
    <n v="0"/>
    <n v="2"/>
    <n v="6.6666666666666661"/>
    <n v="6.4400715563506505"/>
    <n v="0"/>
    <n v="0"/>
  </r>
  <r>
    <n v="108518"/>
    <x v="17"/>
    <x v="1"/>
    <x v="4"/>
    <s v="CSR"/>
    <d v="1899-12-30T02:09:04"/>
    <d v="1899-12-30T00:00:00"/>
    <d v="1899-12-30T02:22:24"/>
    <d v="1899-12-30T00:59:57"/>
    <d v="1899-12-30T00:00:00"/>
    <d v="1899-12-30T00:00:00"/>
    <d v="1899-12-30T00:12:58"/>
    <d v="1899-12-30T00:00:00"/>
    <d v="1899-12-30T00:16:16"/>
    <d v="1899-12-30T00:00:00"/>
    <d v="1899-12-30T02:56:45"/>
    <d v="1899-12-30T00:04:44"/>
    <d v="1899-12-30T00:00:00"/>
    <d v="1899-12-30T00:00:00"/>
    <d v="1899-12-30T00:00:00"/>
    <d v="1899-12-30T09:02:08"/>
    <x v="3"/>
    <x v="0"/>
    <x v="1"/>
    <s v="ES"/>
    <x v="0"/>
    <x v="1"/>
    <n v="7.7652777777777731"/>
    <n v="5.6141666666666623"/>
    <n v="0"/>
    <n v="7.6863888888888843"/>
    <n v="7.7652777777777757"/>
    <n v="7.67"/>
    <n v="0"/>
    <n v="21"/>
    <n v="0"/>
    <n v="15"/>
    <n v="7.8888888888888897E-2"/>
    <n v="2.3733333333333313"/>
    <n v="0"/>
    <n v="1"/>
    <n v="21"/>
    <n v="0"/>
    <n v="8.8483146067415799"/>
    <n v="0"/>
    <n v="1"/>
  </r>
  <r>
    <n v="113646"/>
    <x v="18"/>
    <x v="2"/>
    <x v="2"/>
    <s v="CSR"/>
    <d v="1899-12-30T02:32:57"/>
    <d v="1899-12-30T00:00:00"/>
    <d v="1899-12-30T00:44:54"/>
    <d v="1899-12-30T01:02:40"/>
    <d v="1899-12-30T03:03:53"/>
    <d v="1899-12-30T00:00:00"/>
    <d v="1899-12-30T01:47:09"/>
    <d v="1899-12-30T00:00:00"/>
    <d v="1899-12-30T00:00:00"/>
    <d v="1899-12-30T00:00:00"/>
    <d v="1899-12-30T00:00:00"/>
    <d v="1899-12-30T00:00:00"/>
    <d v="1899-12-30T00:00:00"/>
    <d v="1899-12-30T00:00:08"/>
    <d v="1899-12-30T00:00:00"/>
    <d v="1899-12-30T09:11:41"/>
    <x v="3"/>
    <x v="0"/>
    <x v="1"/>
    <s v="FR"/>
    <x v="1"/>
    <x v="2"/>
    <n v="5.0833333333333321"/>
    <n v="2.5341666666666658"/>
    <n v="3.0669444444444434"/>
    <n v="8.1480555555555547"/>
    <n v="8.1502777777777773"/>
    <n v="7.67"/>
    <n v="0"/>
    <n v="0"/>
    <n v="0"/>
    <n v="4"/>
    <n v="0"/>
    <n v="0.74833333333333307"/>
    <n v="0"/>
    <n v="0"/>
    <n v="4"/>
    <n v="0"/>
    <n v="5.3452115812917613"/>
    <n v="0"/>
    <n v="0"/>
  </r>
  <r>
    <n v="108734"/>
    <x v="19"/>
    <x v="2"/>
    <x v="2"/>
    <s v="CSR"/>
    <d v="1899-12-30T05:00:01"/>
    <d v="1899-12-30T00:00:00"/>
    <d v="1899-12-30T01:57:21"/>
    <d v="1899-12-30T01:00:26"/>
    <d v="1899-12-30T00:00:00"/>
    <d v="1899-12-30T00:00:00"/>
    <d v="1899-12-30T00:25:02"/>
    <d v="1899-12-30T00:00:00"/>
    <d v="1899-12-30T00:00:00"/>
    <d v="1899-12-30T00:00:00"/>
    <d v="1899-12-30T00:00:00"/>
    <d v="1899-12-30T00:40:00"/>
    <d v="1899-12-30T00:00:00"/>
    <d v="1899-12-30T00:00:00"/>
    <d v="1899-12-30T00:00:00"/>
    <d v="1899-12-30T09:02:50"/>
    <x v="3"/>
    <x v="0"/>
    <x v="1"/>
    <s v="FR"/>
    <x v="1"/>
    <x v="2"/>
    <n v="8.0399999999999991"/>
    <n v="3.0397222222222213"/>
    <n v="0"/>
    <n v="7.3733333333333322"/>
    <n v="8.0399999999999991"/>
    <n v="7.67"/>
    <n v="2"/>
    <n v="17"/>
    <n v="5"/>
    <n v="15"/>
    <n v="0.66666666666666674"/>
    <n v="1.9558333333333326"/>
    <n v="5"/>
    <n v="0"/>
    <n v="18"/>
    <n v="7.4999999999999991"/>
    <n v="9.2032381763954021"/>
    <n v="0.4"/>
    <n v="0.94444444444444442"/>
  </r>
  <r>
    <n v="112006"/>
    <x v="2"/>
    <x v="0"/>
    <x v="1"/>
    <s v="CSR"/>
    <d v="1899-12-30T02:30:47"/>
    <d v="1899-12-30T00:00:00"/>
    <d v="1899-12-30T02:26:12"/>
    <d v="1899-12-30T00:34:20"/>
    <d v="1899-12-30T00:37:52"/>
    <d v="1899-12-30T00:00:00"/>
    <d v="1899-12-30T00:16:32"/>
    <d v="1899-12-30T00:00:00"/>
    <d v="1899-12-30T00:19:30"/>
    <d v="1899-12-30T00:00:00"/>
    <d v="1899-12-30T00:00:00"/>
    <d v="1899-12-30T01:50:10"/>
    <d v="1899-12-30T00:00:00"/>
    <d v="1899-12-30T00:00:00"/>
    <d v="1899-12-30T00:00:00"/>
    <d v="1899-12-30T08:35:23"/>
    <x v="3"/>
    <x v="0"/>
    <x v="1"/>
    <s v="US"/>
    <x v="0"/>
    <x v="0"/>
    <n v="7.0613888888888887"/>
    <n v="4.5483333333333338"/>
    <n v="0.63111111111111029"/>
    <n v="5.8563888888888886"/>
    <n v="7.6925000000000008"/>
    <n v="7.67"/>
    <n v="7"/>
    <n v="23"/>
    <n v="11"/>
    <n v="18"/>
    <n v="1.8361111111111112"/>
    <n v="2.4366666666666692"/>
    <n v="11"/>
    <n v="0"/>
    <n v="21"/>
    <n v="5.9909228441754916"/>
    <n v="8.6183310533515645"/>
    <n v="0.63636363636363635"/>
    <n v="1.0952380952380953"/>
  </r>
  <r>
    <n v="113635"/>
    <x v="20"/>
    <x v="2"/>
    <x v="2"/>
    <s v="CSR"/>
    <d v="1899-12-30T02:34:46"/>
    <d v="1899-12-30T00:11:15"/>
    <d v="1899-12-30T01:18:44"/>
    <d v="1899-12-30T00:50:32"/>
    <d v="1899-12-30T02:40:18"/>
    <d v="1899-12-30T00:00:00"/>
    <d v="1899-12-30T01:07:40"/>
    <d v="1899-12-30T00:00:00"/>
    <d v="1899-12-30T00:00:00"/>
    <d v="1899-12-30T00:00:00"/>
    <d v="1899-12-30T00:00:00"/>
    <d v="1899-12-30T00:00:00"/>
    <d v="1899-12-30T00:00:00"/>
    <d v="1899-12-30T00:59:12"/>
    <d v="1899-12-30T00:00:00"/>
    <d v="1899-12-30T09:42:27"/>
    <x v="3"/>
    <x v="0"/>
    <x v="1"/>
    <s v="FR"/>
    <x v="1"/>
    <x v="2"/>
    <n v="5.2069444444444475"/>
    <n v="2.6275000000000031"/>
    <n v="3.658333333333335"/>
    <n v="7.8786111111111161"/>
    <n v="8.8652777777777771"/>
    <n v="7.67"/>
    <n v="0"/>
    <n v="5"/>
    <n v="0"/>
    <n v="5"/>
    <n v="0"/>
    <n v="1.3122222222222231"/>
    <n v="0"/>
    <n v="0"/>
    <n v="5"/>
    <n v="0"/>
    <n v="3.8103302286198111"/>
    <n v="0"/>
    <n v="1"/>
  </r>
  <r>
    <n v="113550"/>
    <x v="21"/>
    <x v="3"/>
    <x v="1"/>
    <s v="CSR"/>
    <d v="1899-12-30T02:26:47"/>
    <d v="1899-12-30T00:00:00"/>
    <d v="1899-12-30T03:07:35"/>
    <d v="1899-12-30T00:59:18"/>
    <d v="1899-12-30T01:11:24"/>
    <d v="1899-12-30T00:00:00"/>
    <d v="1899-12-30T00:00:00"/>
    <d v="1899-12-30T00:00:00"/>
    <d v="1899-12-30T00:19:47"/>
    <d v="1899-12-30T00:00:00"/>
    <d v="1899-12-30T00:00:00"/>
    <d v="1899-12-30T00:56:00"/>
    <d v="1899-12-30T00:00:00"/>
    <d v="1899-12-30T00:00:00"/>
    <d v="1899-12-30T00:00:00"/>
    <d v="1899-12-30T09:00:51"/>
    <x v="3"/>
    <x v="0"/>
    <x v="1"/>
    <s v="US"/>
    <x v="0"/>
    <x v="1"/>
    <n v="6.5061111111111094"/>
    <n v="4.0597222222222218"/>
    <n v="1.1899999999999995"/>
    <n v="6.7627777777777762"/>
    <n v="7.6961111111111116"/>
    <n v="7.67"/>
    <n v="4"/>
    <n v="14"/>
    <n v="7"/>
    <n v="20"/>
    <n v="0.93333333333333335"/>
    <n v="3.1263888888888882"/>
    <n v="7"/>
    <n v="0"/>
    <n v="22"/>
    <n v="7.5"/>
    <n v="7.0368725011106186"/>
    <n v="0.5714285714285714"/>
    <n v="0.63636363636363635"/>
  </r>
  <r>
    <n v="112164"/>
    <x v="22"/>
    <x v="0"/>
    <x v="1"/>
    <s v="CSR"/>
    <d v="1899-12-30T01:26:04"/>
    <d v="1899-12-30T00:00:00"/>
    <d v="1899-12-30T01:19:35"/>
    <d v="1899-12-30T00:59:26"/>
    <d v="1899-12-30T01:32:33"/>
    <d v="1899-12-30T00:00:00"/>
    <d v="1899-12-30T00:16:50"/>
    <d v="1899-12-30T00:00:00"/>
    <d v="1899-12-30T00:18:50"/>
    <d v="1899-12-30T00:00:00"/>
    <d v="1899-12-30T02:33:03"/>
    <d v="1899-12-30T00:32:00"/>
    <d v="1899-12-30T00:00:00"/>
    <d v="1899-12-30T00:00:00"/>
    <d v="1899-12-30T00:00:00"/>
    <d v="1899-12-30T08:58:21"/>
    <x v="3"/>
    <x v="0"/>
    <x v="1"/>
    <s v="US"/>
    <x v="0"/>
    <x v="0"/>
    <n v="6.1255555555555556"/>
    <n v="4.6911111111111126"/>
    <n v="1.5424999999999986"/>
    <n v="7.134722222222222"/>
    <n v="7.6680555555555561"/>
    <n v="7.67"/>
    <n v="3"/>
    <n v="8"/>
    <n v="4"/>
    <n v="11"/>
    <n v="0.53333333333333333"/>
    <n v="1.3263888888888893"/>
    <n v="4"/>
    <n v="5"/>
    <n v="11"/>
    <n v="7.5"/>
    <n v="8.2931937172774841"/>
    <n v="0.75"/>
    <n v="0.72727272727272729"/>
  </r>
  <r>
    <n v="113617"/>
    <x v="23"/>
    <x v="1"/>
    <x v="4"/>
    <s v="CSR"/>
    <d v="1899-12-30T00:20:30"/>
    <d v="1899-12-30T00:00:00"/>
    <d v="1899-12-30T00:00:00"/>
    <d v="1899-12-30T01:20:26"/>
    <d v="1899-12-30T03:22:32"/>
    <d v="1899-12-30T00:00:00"/>
    <d v="1899-12-30T00:00:00"/>
    <d v="1899-12-30T00:00:00"/>
    <d v="1899-12-30T00:16:30"/>
    <d v="1899-12-30T00:00:00"/>
    <d v="1899-12-30T01:09:12"/>
    <d v="1899-12-30T02:13:41"/>
    <d v="1899-12-30T00:00:00"/>
    <d v="1899-12-30T00:00:00"/>
    <d v="1899-12-30T00:00:00"/>
    <d v="1899-12-30T08:42:51"/>
    <x v="3"/>
    <x v="0"/>
    <x v="1"/>
    <s v="ES"/>
    <x v="0"/>
    <x v="3"/>
    <n v="3.7230555555555549"/>
    <n v="3.3813888888888881"/>
    <n v="3.3755555555555539"/>
    <n v="4.8705555555555531"/>
    <n v="7.0986111111111114"/>
    <n v="7.67"/>
    <n v="0"/>
    <n v="0"/>
    <n v="2"/>
    <n v="0"/>
    <n v="2.2280555555555557"/>
    <n v="0"/>
    <n v="2"/>
    <n v="0"/>
    <n v="0"/>
    <n v="0.89764368532601913"/>
    <n v="0"/>
    <n v="0"/>
    <n v="0"/>
  </r>
  <r>
    <n v="108519"/>
    <x v="24"/>
    <x v="1"/>
    <x v="4"/>
    <s v="CSR"/>
    <d v="1899-12-30T01:12:59"/>
    <d v="1899-12-30T00:00:00"/>
    <d v="1899-12-30T02:54:11"/>
    <d v="1899-12-30T00:59:16"/>
    <d v="1899-12-30T00:00:00"/>
    <d v="1899-12-30T00:00:00"/>
    <d v="1899-12-30T00:04:29"/>
    <d v="1899-12-30T00:00:00"/>
    <d v="1899-12-30T00:14:43"/>
    <d v="1899-12-30T00:00:00"/>
    <d v="1899-12-30T01:42:38"/>
    <d v="1899-12-30T01:03:00"/>
    <d v="1899-12-30T00:49:22"/>
    <d v="1899-12-30T00:00:00"/>
    <d v="1899-12-30T00:00:00"/>
    <d v="1899-12-30T09:00:38"/>
    <x v="3"/>
    <x v="0"/>
    <x v="1"/>
    <s v="ES"/>
    <x v="0"/>
    <x v="1"/>
    <n v="7.7775000000000052"/>
    <n v="6.5611111111111171"/>
    <n v="0"/>
    <n v="6.7275000000000045"/>
    <n v="7.7774999999999981"/>
    <n v="7.67"/>
    <n v="7"/>
    <n v="15"/>
    <n v="7"/>
    <n v="16"/>
    <n v="1.05"/>
    <n v="2.9030555555555573"/>
    <n v="7"/>
    <n v="0"/>
    <n v="22"/>
    <n v="6.6666666666666661"/>
    <n v="7.5782221796957181"/>
    <n v="1"/>
    <n v="0.68181818181818177"/>
  </r>
  <r>
    <n v="112377"/>
    <x v="4"/>
    <x v="2"/>
    <x v="2"/>
    <s v="CSR"/>
    <d v="1899-12-30T04:51:22"/>
    <d v="1899-12-30T00:03:39"/>
    <d v="1899-12-30T01:41:56"/>
    <d v="1899-12-30T00:34:59"/>
    <d v="1899-12-30T00:43:39"/>
    <d v="1899-12-30T00:00:00"/>
    <d v="1899-12-30T00:05:08"/>
    <d v="1899-12-30T00:00:00"/>
    <d v="1899-12-30T00:24:33"/>
    <d v="1899-12-30T00:00:00"/>
    <d v="1899-12-30T00:00:00"/>
    <d v="1899-12-30T00:40:00"/>
    <d v="1899-12-30T00:00:00"/>
    <d v="1899-12-30T00:00:00"/>
    <d v="1899-12-30T00:00:00"/>
    <d v="1899-12-30T09:05:16"/>
    <x v="3"/>
    <x v="0"/>
    <x v="1"/>
    <s v="FR"/>
    <x v="1"/>
    <x v="2"/>
    <n v="7.3680555555555545"/>
    <n v="2.5119444444444441"/>
    <n v="0.72749999999999915"/>
    <n v="7.4288888888888867"/>
    <n v="8.0955555555555563"/>
    <n v="7.67"/>
    <n v="1"/>
    <n v="14"/>
    <n v="5"/>
    <n v="12"/>
    <n v="0.66666666666666674"/>
    <n v="1.6988888888888862"/>
    <n v="5"/>
    <n v="0"/>
    <n v="13"/>
    <n v="7.4999999999999991"/>
    <n v="7.652060170045794"/>
    <n v="0.2"/>
    <n v="1.0769230769230769"/>
  </r>
  <r>
    <n v="112087"/>
    <x v="5"/>
    <x v="2"/>
    <x v="2"/>
    <s v="CSR"/>
    <d v="1899-12-30T04:52:52"/>
    <d v="1899-12-30T00:00:00"/>
    <d v="1899-12-30T01:26:06"/>
    <d v="1899-12-30T00:32:12"/>
    <d v="1899-12-30T00:30:06"/>
    <d v="1899-12-30T00:00:00"/>
    <d v="1899-12-30T00:22:41"/>
    <d v="1899-12-30T00:00:00"/>
    <d v="1899-12-30T00:37:14"/>
    <d v="1899-12-30T00:00:00"/>
    <d v="1899-12-30T00:00:00"/>
    <d v="1899-12-30T00:48:00"/>
    <d v="1899-12-30T00:00:00"/>
    <d v="1899-12-30T00:00:00"/>
    <d v="1899-12-30T00:00:00"/>
    <d v="1899-12-30T09:09:11"/>
    <x v="3"/>
    <x v="0"/>
    <x v="1"/>
    <s v="FR"/>
    <x v="1"/>
    <x v="2"/>
    <n v="7.4941666666666684"/>
    <n v="2.6130555555555572"/>
    <n v="0.50166666666666515"/>
    <n v="7.1958333333333337"/>
    <n v="7.9958333333333336"/>
    <n v="7.67"/>
    <n v="6"/>
    <n v="10"/>
    <n v="6"/>
    <n v="9"/>
    <n v="0.8"/>
    <n v="1.4350000000000005"/>
    <n v="6"/>
    <n v="0"/>
    <n v="11"/>
    <n v="7.5"/>
    <n v="7.6655052264808337"/>
    <n v="1"/>
    <n v="0.90909090909090906"/>
  </r>
  <r>
    <n v="108520"/>
    <x v="25"/>
    <x v="1"/>
    <x v="4"/>
    <s v="CSR"/>
    <d v="1899-12-30T00:00:00"/>
    <d v="1899-12-30T00:00:00"/>
    <d v="1899-12-30T02:07:17"/>
    <d v="1899-12-30T00:59:24"/>
    <d v="1899-12-30T00:00:00"/>
    <d v="1899-12-30T00:00:00"/>
    <d v="1899-12-30T00:00:00"/>
    <d v="1899-12-30T00:00:00"/>
    <d v="1899-12-30T00:14:44"/>
    <d v="1899-12-30T00:00:00"/>
    <d v="1899-12-30T05:00:45"/>
    <d v="1899-12-30T00:39:27"/>
    <d v="1899-12-30T00:00:00"/>
    <d v="1899-12-30T00:00:00"/>
    <d v="1899-12-30T00:00:00"/>
    <d v="1899-12-30T09:01:37"/>
    <x v="3"/>
    <x v="0"/>
    <x v="1"/>
    <s v="ES"/>
    <x v="0"/>
    <x v="0"/>
    <n v="7.7913888888888891"/>
    <n v="7.7913888888888891"/>
    <n v="0"/>
    <n v="7.1338888888888885"/>
    <n v="7.7913888888888874"/>
    <n v="7.67"/>
    <n v="5"/>
    <n v="23"/>
    <n v="14"/>
    <n v="22"/>
    <n v="0.65749999999999986"/>
    <n v="2.121388888888891"/>
    <n v="14"/>
    <n v="1"/>
    <n v="24"/>
    <n v="21.292775665399244"/>
    <n v="11.313342935707727"/>
    <n v="0.35714285714285715"/>
    <n v="0.95833333333333337"/>
  </r>
  <r>
    <n v="108028"/>
    <x v="26"/>
    <x v="0"/>
    <x v="1"/>
    <s v="CSR"/>
    <d v="1899-12-30T02:27:22"/>
    <d v="1899-12-30T00:00:00"/>
    <d v="1899-12-30T01:22:27"/>
    <d v="1899-12-30T00:59:50"/>
    <d v="1899-12-30T00:55:24"/>
    <d v="1899-12-30T00:00:00"/>
    <d v="1899-12-30T00:05:56"/>
    <d v="1899-12-30T00:00:00"/>
    <d v="1899-12-30T00:19:36"/>
    <d v="1899-12-30T00:00:00"/>
    <d v="1899-12-30T01:04:09"/>
    <d v="1899-12-30T00:16:00"/>
    <d v="1899-12-30T01:30:19"/>
    <d v="1899-12-30T00:00:00"/>
    <d v="1899-12-30T00:00:00"/>
    <d v="1899-12-30T09:01:03"/>
    <x v="3"/>
    <x v="0"/>
    <x v="1"/>
    <s v="US"/>
    <x v="0"/>
    <x v="0"/>
    <n v="6.7702777777777747"/>
    <n v="4.3141666666666634"/>
    <n v="0.92333333333333378"/>
    <n v="7.4269444444444428"/>
    <n v="7.6936111111111138"/>
    <n v="7.67"/>
    <n v="0"/>
    <n v="12"/>
    <n v="2"/>
    <n v="11"/>
    <n v="0.26666666666666666"/>
    <n v="1.3741666666666656"/>
    <n v="2"/>
    <n v="1"/>
    <n v="11"/>
    <n v="7.5"/>
    <n v="8.0048514251061302"/>
    <n v="0"/>
    <n v="1.0909090909090908"/>
  </r>
  <r>
    <n v="113407"/>
    <x v="7"/>
    <x v="1"/>
    <x v="1"/>
    <s v="CSR"/>
    <d v="1899-12-30T00:46:06"/>
    <d v="1899-12-30T00:00:00"/>
    <d v="1899-12-30T02:02:02"/>
    <d v="1899-12-30T00:59:58"/>
    <d v="1899-12-30T01:30:12"/>
    <d v="1899-12-30T00:00:00"/>
    <d v="1899-12-30T00:25:27"/>
    <d v="1899-12-30T00:00:00"/>
    <d v="1899-12-30T00:20:01"/>
    <d v="1899-12-30T00:00:00"/>
    <d v="1899-12-30T00:00:00"/>
    <d v="1899-12-30T02:56:00"/>
    <d v="1899-12-30T00:00:00"/>
    <d v="1899-12-30T00:00:00"/>
    <d v="1899-12-30T00:00:00"/>
    <d v="1899-12-30T08:59:46"/>
    <x v="3"/>
    <x v="0"/>
    <x v="1"/>
    <s v="US"/>
    <x v="0"/>
    <x v="1"/>
    <n v="6.1597222222222232"/>
    <n v="5.3913888888888906"/>
    <n v="1.5033333333333339"/>
    <n v="4.7297222222222235"/>
    <n v="7.6630555555555606"/>
    <n v="7.67"/>
    <n v="21"/>
    <n v="12"/>
    <n v="22"/>
    <n v="11"/>
    <n v="2.9333333333333336"/>
    <n v="2.0338888888888906"/>
    <n v="22"/>
    <n v="0"/>
    <n v="14"/>
    <n v="7.4999999999999991"/>
    <n v="6.8833652007648123"/>
    <n v="0.95454545454545459"/>
    <n v="0.8571428571428571"/>
  </r>
  <r>
    <n v="108754"/>
    <x v="8"/>
    <x v="2"/>
    <x v="2"/>
    <s v="CSR"/>
    <d v="1899-12-30T06:22:06"/>
    <d v="1899-12-30T00:00:00"/>
    <d v="1899-12-30T00:43:33"/>
    <d v="1899-12-30T01:00:20"/>
    <d v="1899-12-30T00:00:00"/>
    <d v="1899-12-30T00:00:00"/>
    <d v="1899-12-30T00:00:00"/>
    <d v="1899-12-30T00:00:00"/>
    <d v="1899-12-30T00:00:00"/>
    <d v="1899-12-30T00:00:00"/>
    <d v="1899-12-30T00:00:00"/>
    <d v="1899-12-30T00:56:00"/>
    <d v="1899-12-30T00:00:00"/>
    <d v="1899-12-30T00:01:38"/>
    <d v="1899-12-30T00:00:00"/>
    <d v="1899-12-30T09:03:37"/>
    <x v="3"/>
    <x v="0"/>
    <x v="1"/>
    <s v="FR"/>
    <x v="1"/>
    <x v="2"/>
    <n v="8.0274999999999999"/>
    <n v="1.6591666666666656"/>
    <n v="2.7222222222224701E-2"/>
    <n v="7.0941666666666663"/>
    <n v="8.0547222222222192"/>
    <n v="7.67"/>
    <n v="1"/>
    <n v="3"/>
    <n v="7"/>
    <n v="5"/>
    <n v="0.93333333333333335"/>
    <n v="0.72583333333333222"/>
    <n v="7"/>
    <n v="0"/>
    <n v="5"/>
    <n v="7.5"/>
    <n v="6.888633754305407"/>
    <n v="0.14285714285714285"/>
    <n v="0.6"/>
  </r>
  <r>
    <n v="113561"/>
    <x v="27"/>
    <x v="3"/>
    <x v="1"/>
    <s v="CSR"/>
    <d v="1899-12-30T00:44:06"/>
    <d v="1899-12-30T00:00:00"/>
    <d v="1899-12-30T01:37:46"/>
    <d v="1899-12-30T00:59:44"/>
    <d v="1899-12-30T01:00:34"/>
    <d v="1899-12-30T00:00:00"/>
    <d v="1899-12-30T00:08:17"/>
    <d v="1899-12-30T00:00:00"/>
    <d v="1899-12-30T00:18:21"/>
    <d v="1899-12-30T00:00:00"/>
    <d v="1899-12-30T00:00:00"/>
    <d v="1899-12-30T02:56:00"/>
    <d v="1899-12-30T00:00:00"/>
    <d v="1899-12-30T00:00:00"/>
    <d v="1899-12-30T00:00:00"/>
    <d v="1899-12-30T07:44:48"/>
    <x v="3"/>
    <x v="0"/>
    <x v="1"/>
    <s v="US"/>
    <x v="0"/>
    <x v="0"/>
    <n v="5.4358333333333357"/>
    <n v="4.7008333333333354"/>
    <n v="1.0094444444444441"/>
    <n v="3.5119444444444463"/>
    <n v="6.4452777777777772"/>
    <n v="7.67"/>
    <n v="19"/>
    <n v="15"/>
    <n v="22"/>
    <n v="12"/>
    <n v="2.9333333333333336"/>
    <n v="1.6294444444444451"/>
    <n v="22"/>
    <n v="0"/>
    <n v="12"/>
    <n v="7.4999999999999991"/>
    <n v="7.3644732355949509"/>
    <n v="0.86363636363636365"/>
    <n v="1.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111794-5B58-40DF-9BCF-FF8B784372FB}" name="PivotChartTable6" cacheId="27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8">
  <location ref="A1:D6" firstHeaderRow="0"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3">
    <i>
      <x/>
    </i>
    <i i="1">
      <x v="1"/>
    </i>
    <i i="2">
      <x v="2"/>
    </i>
  </colItems>
  <dataFields count="3">
    <dataField name="Tickets in AHT-Target" fld="1" baseField="0" baseItem="0"/>
    <dataField name="Tickets in SLA" fld="2" baseField="0" baseItem="0"/>
    <dataField name="Ticket Hours" fld="3" baseField="0" baseItem="0"/>
  </dataFields>
  <chartFormats count="4">
    <chartFormat chart="19" format="72" series="1">
      <pivotArea type="data" outline="0" fieldPosition="0">
        <references count="1">
          <reference field="4294967294" count="1" selected="0">
            <x v="0"/>
          </reference>
        </references>
      </pivotArea>
    </chartFormat>
    <chartFormat chart="19" format="73" series="1">
      <pivotArea type="data" outline="0" fieldPosition="0">
        <references count="1">
          <reference field="4294967294" count="1" selected="0">
            <x v="1"/>
          </reference>
        </references>
      </pivotArea>
    </chartFormat>
    <chartFormat chart="19" format="74" series="1">
      <pivotArea type="data" outline="0" fieldPosition="0">
        <references count="1">
          <reference field="4294967294" count="1" selected="0">
            <x v="2"/>
          </reference>
        </references>
      </pivotArea>
    </chartFormat>
    <chartFormat chart="19" format="75">
      <pivotArea type="data" outline="0" fieldPosition="0">
        <references count="2">
          <reference field="4294967294" count="1" selected="0">
            <x v="2"/>
          </reference>
          <reference field="0" count="1" selected="0">
            <x v="4"/>
          </reference>
        </references>
      </pivotArea>
    </chartFormat>
  </chartFormats>
  <pivotHierarchies count="8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Tickets in AHT-Target"/>
    <pivotHierarchy dragToData="1" caption="Calls in AHT-Target"/>
    <pivotHierarchy dragToData="1" caption="Calls in SLA"/>
    <pivotHierarchy dragToData="1" caption="Tickets in SLA"/>
    <pivotHierarchy dragToData="1"/>
    <pivotHierarchy dragToData="1" caption="Calls per Hour"/>
    <pivotHierarchy dragToData="1"/>
    <pivotHierarchy dragToData="1" caption="Calls Handled in Target"/>
    <pivotHierarchy dragToData="1" caption="Ticket Hours"/>
    <pivotHierarchy dragToData="1" caption="Call Status"/>
    <pivotHierarchy dragToData="1"/>
    <pivotHierarchy dragToData="1" caption="Total Calls Handled"/>
    <pivotHierarchy dragToData="1"/>
    <pivotHierarchy dragToData="1"/>
  </pivotHierarchies>
  <filters count="1">
    <filter fld="0" type="dateBetween" evalOrder="-1" id="24" name="[RAW].[Date]">
      <autoFilter ref="A1">
        <filterColumn colId="0">
          <customFilters and="1">
            <customFilter operator="greaterThanOrEqual" val="45444"/>
            <customFilter operator="lessThanOrEqual" val="45447"/>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3" cacheId="1760079497">
        <x15:pivotRow count="3">
          <x15:c>
            <x15:v>40</x15:v>
          </x15:c>
          <x15:c>
            <x15:v>102</x15:v>
          </x15:c>
          <x15:c>
            <x15:v>13.853055555555555</x15:v>
          </x15:c>
        </x15:pivotRow>
        <x15:pivotRow count="3">
          <x15:c>
            <x15:v>50</x15:v>
          </x15:c>
          <x15:c>
            <x15:v>78</x15:v>
          </x15:c>
          <x15:c>
            <x15:v>12.124444444444444</x15:v>
          </x15:c>
        </x15:pivotRow>
        <x15:pivotRow count="3">
          <x15:c>
            <x15:v>171</x15:v>
          </x15:c>
          <x15:c>
            <x15:v>243</x15:v>
          </x15:c>
          <x15:c>
            <x15:v>37.815277777777773</x15:v>
          </x15:c>
        </x15:pivotRow>
        <x15:pivotRow count="3">
          <x15:c>
            <x15:v>130</x15:v>
          </x15:c>
          <x15:c>
            <x15:v>205</x15:v>
          </x15:c>
          <x15:c>
            <x15:v>31.066388888888891</x15:v>
          </x15:c>
        </x15:pivotRow>
        <x15:pivotRow count="3">
          <x15:c>
            <x15:v>391</x15:v>
          </x15:c>
          <x15:c>
            <x15:v>628</x15:v>
          </x15:c>
          <x15:c>
            <x15:v>94.859166666666653</x15:v>
          </x15:c>
        </x15:pivotRow>
      </x15:pivotTableData>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111794-5B58-40DF-9BCF-FF8B784372FB}" name="PivotChartTable5" cacheId="27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3">
  <location ref="A1:D6" firstHeaderRow="0" firstDataRow="1" firstDataCol="1"/>
  <pivotFields count="4">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dataField="1" subtotalTop="0" showAll="0" defaultSubtotal="0"/>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3">
    <i>
      <x/>
    </i>
    <i i="1">
      <x v="1"/>
    </i>
    <i i="2">
      <x v="2"/>
    </i>
  </colItems>
  <dataFields count="3">
    <dataField name="Calls in SLA" fld="1" baseField="0" baseItem="0"/>
    <dataField name="Calls in AHT-Target" fld="2" baseField="0" baseItem="0"/>
    <dataField name="Call Hours" fld="3" baseField="0" baseItem="0"/>
  </dataFields>
  <chartFormats count="33">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0" format="34" series="1">
      <pivotArea type="data" outline="0" fieldPosition="0">
        <references count="2">
          <reference field="4294967294" count="1" selected="0">
            <x v="0"/>
          </reference>
          <reference field="0" count="1" selected="0">
            <x v="4"/>
          </reference>
        </references>
      </pivotArea>
    </chartFormat>
    <chartFormat chart="0" format="35" series="1">
      <pivotArea type="data" outline="0" fieldPosition="0">
        <references count="2">
          <reference field="4294967294" count="1" selected="0">
            <x v="0"/>
          </reference>
          <reference field="0" count="1" selected="0">
            <x v="5"/>
          </reference>
        </references>
      </pivotArea>
    </chartFormat>
    <chartFormat chart="0" format="36" series="1">
      <pivotArea type="data" outline="0" fieldPosition="0">
        <references count="2">
          <reference field="4294967294" count="1" selected="0">
            <x v="0"/>
          </reference>
          <reference field="0" count="1" selected="0">
            <x v="6"/>
          </reference>
        </references>
      </pivotArea>
    </chartFormat>
    <chartFormat chart="0" format="37" series="1">
      <pivotArea type="data" outline="0" fieldPosition="0">
        <references count="2">
          <reference field="4294967294" count="1" selected="0">
            <x v="0"/>
          </reference>
          <reference field="0" count="1" selected="0">
            <x v="7"/>
          </reference>
        </references>
      </pivotArea>
    </chartFormat>
    <chartFormat chart="0" format="38" series="1">
      <pivotArea type="data" outline="0" fieldPosition="0">
        <references count="2">
          <reference field="4294967294" count="1" selected="0">
            <x v="0"/>
          </reference>
          <reference field="0" count="1" selected="0">
            <x v="8"/>
          </reference>
        </references>
      </pivotArea>
    </chartFormat>
    <chartFormat chart="0" format="39" series="1">
      <pivotArea type="data" outline="0" fieldPosition="0">
        <references count="2">
          <reference field="4294967294" count="1" selected="0">
            <x v="0"/>
          </reference>
          <reference field="0" count="1" selected="0">
            <x v="9"/>
          </reference>
        </references>
      </pivotArea>
    </chartFormat>
    <chartFormat chart="0" format="40" series="1">
      <pivotArea type="data" outline="0" fieldPosition="0">
        <references count="2">
          <reference field="4294967294" count="1" selected="0">
            <x v="0"/>
          </reference>
          <reference field="0" count="1" selected="0">
            <x v="10"/>
          </reference>
        </references>
      </pivotArea>
    </chartFormat>
    <chartFormat chart="0" format="41" series="1">
      <pivotArea type="data" outline="0" fieldPosition="0">
        <references count="2">
          <reference field="4294967294" count="1" selected="0">
            <x v="0"/>
          </reference>
          <reference field="0" count="1" selected="0">
            <x v="11"/>
          </reference>
        </references>
      </pivotArea>
    </chartFormat>
    <chartFormat chart="0" format="42" series="1">
      <pivotArea type="data" outline="0" fieldPosition="0">
        <references count="2">
          <reference field="4294967294" count="1" selected="0">
            <x v="0"/>
          </reference>
          <reference field="0" count="1" selected="0">
            <x v="12"/>
          </reference>
        </references>
      </pivotArea>
    </chartFormat>
    <chartFormat chart="0" format="43" series="1">
      <pivotArea type="data" outline="0" fieldPosition="0">
        <references count="2">
          <reference field="4294967294" count="1" selected="0">
            <x v="0"/>
          </reference>
          <reference field="0" count="1" selected="0">
            <x v="13"/>
          </reference>
        </references>
      </pivotArea>
    </chartFormat>
    <chartFormat chart="0" format="44" series="1">
      <pivotArea type="data" outline="0" fieldPosition="0">
        <references count="2">
          <reference field="4294967294" count="1" selected="0">
            <x v="0"/>
          </reference>
          <reference field="0" count="1" selected="0">
            <x v="14"/>
          </reference>
        </references>
      </pivotArea>
    </chartFormat>
    <chartFormat chart="0" format="45" series="1">
      <pivotArea type="data" outline="0" fieldPosition="0">
        <references count="2">
          <reference field="4294967294" count="1" selected="0">
            <x v="0"/>
          </reference>
          <reference field="0" count="1" selected="0">
            <x v="15"/>
          </reference>
        </references>
      </pivotArea>
    </chartFormat>
    <chartFormat chart="0" format="46" series="1">
      <pivotArea type="data" outline="0" fieldPosition="0">
        <references count="2">
          <reference field="4294967294" count="1" selected="0">
            <x v="0"/>
          </reference>
          <reference field="0" count="1" selected="0">
            <x v="16"/>
          </reference>
        </references>
      </pivotArea>
    </chartFormat>
    <chartFormat chart="0" format="47" series="1">
      <pivotArea type="data" outline="0" fieldPosition="0">
        <references count="2">
          <reference field="4294967294" count="1" selected="0">
            <x v="0"/>
          </reference>
          <reference field="0" count="1" selected="0">
            <x v="17"/>
          </reference>
        </references>
      </pivotArea>
    </chartFormat>
    <chartFormat chart="0" format="48" series="1">
      <pivotArea type="data" outline="0" fieldPosition="0">
        <references count="2">
          <reference field="4294967294" count="1" selected="0">
            <x v="0"/>
          </reference>
          <reference field="0" count="1" selected="0">
            <x v="18"/>
          </reference>
        </references>
      </pivotArea>
    </chartFormat>
    <chartFormat chart="0" format="49" series="1">
      <pivotArea type="data" outline="0" fieldPosition="0">
        <references count="2">
          <reference field="4294967294" count="1" selected="0">
            <x v="1"/>
          </reference>
          <reference field="0" count="1" selected="0">
            <x v="4"/>
          </reference>
        </references>
      </pivotArea>
    </chartFormat>
    <chartFormat chart="0" format="50" series="1">
      <pivotArea type="data" outline="0" fieldPosition="0">
        <references count="2">
          <reference field="4294967294" count="1" selected="0">
            <x v="1"/>
          </reference>
          <reference field="0" count="1" selected="0">
            <x v="5"/>
          </reference>
        </references>
      </pivotArea>
    </chartFormat>
    <chartFormat chart="0" format="51" series="1">
      <pivotArea type="data" outline="0" fieldPosition="0">
        <references count="2">
          <reference field="4294967294" count="1" selected="0">
            <x v="1"/>
          </reference>
          <reference field="0" count="1" selected="0">
            <x v="6"/>
          </reference>
        </references>
      </pivotArea>
    </chartFormat>
    <chartFormat chart="0" format="52" series="1">
      <pivotArea type="data" outline="0" fieldPosition="0">
        <references count="2">
          <reference field="4294967294" count="1" selected="0">
            <x v="1"/>
          </reference>
          <reference field="0" count="1" selected="0">
            <x v="7"/>
          </reference>
        </references>
      </pivotArea>
    </chartFormat>
    <chartFormat chart="0" format="53" series="1">
      <pivotArea type="data" outline="0" fieldPosition="0">
        <references count="2">
          <reference field="4294967294" count="1" selected="0">
            <x v="1"/>
          </reference>
          <reference field="0" count="1" selected="0">
            <x v="8"/>
          </reference>
        </references>
      </pivotArea>
    </chartFormat>
    <chartFormat chart="0" format="54" series="1">
      <pivotArea type="data" outline="0" fieldPosition="0">
        <references count="2">
          <reference field="4294967294" count="1" selected="0">
            <x v="1"/>
          </reference>
          <reference field="0" count="1" selected="0">
            <x v="9"/>
          </reference>
        </references>
      </pivotArea>
    </chartFormat>
    <chartFormat chart="0" format="55" series="1">
      <pivotArea type="data" outline="0" fieldPosition="0">
        <references count="2">
          <reference field="4294967294" count="1" selected="0">
            <x v="1"/>
          </reference>
          <reference field="0" count="1" selected="0">
            <x v="10"/>
          </reference>
        </references>
      </pivotArea>
    </chartFormat>
    <chartFormat chart="0" format="56" series="1">
      <pivotArea type="data" outline="0" fieldPosition="0">
        <references count="2">
          <reference field="4294967294" count="1" selected="0">
            <x v="1"/>
          </reference>
          <reference field="0" count="1" selected="0">
            <x v="11"/>
          </reference>
        </references>
      </pivotArea>
    </chartFormat>
    <chartFormat chart="0" format="57" series="1">
      <pivotArea type="data" outline="0" fieldPosition="0">
        <references count="2">
          <reference field="4294967294" count="1" selected="0">
            <x v="1"/>
          </reference>
          <reference field="0" count="1" selected="0">
            <x v="12"/>
          </reference>
        </references>
      </pivotArea>
    </chartFormat>
    <chartFormat chart="0" format="58" series="1">
      <pivotArea type="data" outline="0" fieldPosition="0">
        <references count="2">
          <reference field="4294967294" count="1" selected="0">
            <x v="1"/>
          </reference>
          <reference field="0" count="1" selected="0">
            <x v="13"/>
          </reference>
        </references>
      </pivotArea>
    </chartFormat>
    <chartFormat chart="0" format="59" series="1">
      <pivotArea type="data" outline="0" fieldPosition="0">
        <references count="2">
          <reference field="4294967294" count="1" selected="0">
            <x v="1"/>
          </reference>
          <reference field="0" count="1" selected="0">
            <x v="14"/>
          </reference>
        </references>
      </pivotArea>
    </chartFormat>
    <chartFormat chart="0" format="60" series="1">
      <pivotArea type="data" outline="0" fieldPosition="0">
        <references count="2">
          <reference field="4294967294" count="1" selected="0">
            <x v="1"/>
          </reference>
          <reference field="0" count="1" selected="0">
            <x v="15"/>
          </reference>
        </references>
      </pivotArea>
    </chartFormat>
    <chartFormat chart="0" format="61" series="1">
      <pivotArea type="data" outline="0" fieldPosition="0">
        <references count="2">
          <reference field="4294967294" count="1" selected="0">
            <x v="1"/>
          </reference>
          <reference field="0" count="1" selected="0">
            <x v="16"/>
          </reference>
        </references>
      </pivotArea>
    </chartFormat>
    <chartFormat chart="0" format="62" series="1">
      <pivotArea type="data" outline="0" fieldPosition="0">
        <references count="2">
          <reference field="4294967294" count="1" selected="0">
            <x v="1"/>
          </reference>
          <reference field="0" count="1" selected="0">
            <x v="17"/>
          </reference>
        </references>
      </pivotArea>
    </chartFormat>
    <chartFormat chart="0" format="63" series="1">
      <pivotArea type="data" outline="0" fieldPosition="0">
        <references count="2">
          <reference field="4294967294" count="1" selected="0">
            <x v="1"/>
          </reference>
          <reference field="0" count="1" selected="0">
            <x v="18"/>
          </reference>
        </references>
      </pivotArea>
    </chartFormat>
    <chartFormat chart="0" format="65" series="1">
      <pivotArea type="data" outline="0" fieldPosition="0">
        <references count="1">
          <reference field="4294967294" count="1" selected="0">
            <x v="2"/>
          </reference>
        </references>
      </pivotArea>
    </chartFormat>
  </chartFormats>
  <pivotHierarchies count="8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alls in AHT-Target"/>
    <pivotHierarchy dragToData="1" caption="Calls in SLA"/>
    <pivotHierarchy dragToData="1"/>
    <pivotHierarchy dragToData="1"/>
    <pivotHierarchy dragToData="1" caption="Calls per Hour"/>
    <pivotHierarchy dragToData="1"/>
    <pivotHierarchy dragToData="1" caption="Calls Handled in Target"/>
    <pivotHierarchy dragToData="1"/>
    <pivotHierarchy dragToData="1" caption="Call Hours"/>
    <pivotHierarchy dragToData="1"/>
    <pivotHierarchy dragToData="1" caption="Total Calls Handled"/>
    <pivotHierarchy dragToData="1"/>
    <pivotHierarchy dragToData="1"/>
  </pivotHierarchies>
  <filters count="1">
    <filter fld="0" type="dateBetween" evalOrder="-1" id="23" name="[RAW].[Date]">
      <autoFilter ref="A1">
        <filterColumn colId="0">
          <customFilters and="1">
            <customFilter operator="greaterThanOrEqual" val="45444"/>
            <customFilter operator="lessThanOrEqual" val="45447"/>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3" cacheId="239043708">
        <x15:pivotRow count="3">
          <x15:c>
            <x15:v>79</x15:v>
          </x15:c>
          <x15:c>
            <x15:v>67</x15:v>
          </x15:c>
          <x15:c>
            <x15:v>16.355277777777779</x15:v>
          </x15:c>
        </x15:pivotRow>
        <x15:pivotRow count="3">
          <x15:c>
            <x15:v>41</x15:v>
          </x15:c>
          <x15:c>
            <x15:v>37</x15:v>
          </x15:c>
          <x15:c>
            <x15:v>5.6144444444444392</x15:v>
          </x15:c>
        </x15:pivotRow>
        <x15:pivotRow count="3">
          <x15:c>
            <x15:v>330</x15:v>
          </x15:c>
          <x15:c>
            <x15:v>305</x15:v>
          </x15:c>
          <x15:c>
            <x15:v>49.481111111111126</x15:v>
          </x15:c>
        </x15:pivotRow>
        <x15:pivotRow count="3">
          <x15:c>
            <x15:v>275</x15:v>
          </x15:c>
          <x15:c>
            <x15:v>274</x15:v>
          </x15:c>
          <x15:c>
            <x15:v>39.076666666666668</x15:v>
          </x15:c>
        </x15:pivotRow>
        <x15:pivotRow count="3">
          <x15:c>
            <x15:v>725</x15:v>
          </x15:c>
          <x15:c>
            <x15:v>683</x15:v>
          </x15:c>
          <x15:c>
            <x15:v>110.52749999999999</x15:v>
          </x15:c>
        </x15:pivotRow>
      </x15:pivotTableData>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D9F823-E721-4D29-B5FE-549F380C431F}" name="PivotChartTable3" cacheId="261" dataOnRows="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3">
  <location ref="A1:B7" firstHeaderRow="1"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fld="0" subtotal="count" baseField="0" baseItem="0" numFmtId="2"/>
    <dataField name="Inbound Status" fld="5" baseField="0" baseItem="0" numFmtId="2"/>
    <dataField fld="1" subtotal="count" baseField="0" baseItem="0" numFmtId="2"/>
    <dataField fld="3" subtotal="count" baseField="0" baseItem="0" numFmtId="2"/>
    <dataField name="Email Status" fld="4" baseField="0" baseItem="2"/>
    <dataField fld="2"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5"/>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1"/>
          </reference>
        </references>
      </pivotArea>
    </chartFormat>
    <chartFormat chart="0" format="6">
      <pivotArea type="data" outline="0" fieldPosition="0">
        <references count="1">
          <reference field="4294967294" count="1" selected="0">
            <x v="0"/>
          </reference>
        </references>
      </pivotArea>
    </chartFormat>
    <chartFormat chart="0" format="7">
      <pivotArea type="data" outline="0" fieldPosition="0">
        <references count="1">
          <reference field="4294967294" count="1" selected="0">
            <x v="1"/>
          </reference>
        </references>
      </pivotArea>
    </chartFormat>
    <chartFormat chart="0" format="8">
      <pivotArea type="data" outline="0" fieldPosition="0">
        <references count="1">
          <reference field="4294967294" count="1" selected="0">
            <x v="3"/>
          </reference>
        </references>
      </pivotArea>
    </chartFormat>
    <chartFormat chart="0" format="9">
      <pivotArea type="data" outline="0" fieldPosition="0">
        <references count="1">
          <reference field="4294967294" count="1" selected="0">
            <x v="2"/>
          </reference>
        </references>
      </pivotArea>
    </chartFormat>
    <chartFormat chart="0" format="10">
      <pivotArea type="data" outline="0" fieldPosition="0">
        <references count="1">
          <reference field="4294967294" count="1" selected="0">
            <x v="4"/>
          </reference>
        </references>
      </pivotArea>
    </chartFormat>
    <chartFormat chart="0" format="11">
      <pivotArea type="data" outline="0" fieldPosition="0">
        <references count="1">
          <reference field="4294967294" count="1" selected="0">
            <x v="5"/>
          </reference>
        </references>
      </pivotArea>
    </chartFormat>
  </chartFormats>
  <pivotHierarchies count="8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Email Status"/>
    <pivotHierarchy dragToData="1" caption="Inbound Status"/>
    <pivotHierarchy dragToData="1"/>
    <pivotHierarchy dragToData="1"/>
    <pivotHierarchy dragToData="1"/>
    <pivotHierarchy dragToData="1"/>
  </pivotHierarchies>
  <filters count="1">
    <filter fld="6" type="dateBetween" evalOrder="-1" id="28" name="[RAW].[Date]">
      <autoFilter ref="A1">
        <filterColumn colId="0">
          <customFilters and="1">
            <customFilter operator="greaterThanOrEqual" val="45444"/>
            <customFilter operator="lessThanOrEqual" val="45447"/>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6" columnCount="1" cacheId="1754957985">
        <x15:pivotRow count="1">
          <x15:c>
            <x15:v>149.33500000000001</x15:v>
            <x15:x in="0"/>
          </x15:c>
        </x15:pivotRow>
        <x15:pivotRow count="1">
          <x15:c>
            <x15:v>110.52749999999999</x15:v>
          </x15:c>
        </x15:pivotRow>
        <x15:pivotRow count="1">
          <x15:c>
            <x15:v>0.60472222222222216</x15:v>
            <x15:x in="0"/>
          </x15:c>
        </x15:pivotRow>
        <x15:pivotRow count="1">
          <x15:c>
            <x15:v>12.366388888888888</x15:v>
            <x15:x in="0"/>
          </x15:c>
        </x15:pivotRow>
        <x15:pivotRow count="1">
          <x15:c>
            <x15:v>94.859166666666653</x15:v>
          </x15:c>
        </x15:pivotRow>
        <x15:pivotRow count="1">
          <x15:c>
            <x15:v>43.112499999999997</x15:v>
            <x15:x in="0"/>
          </x15:c>
        </x15:pivotRow>
      </x15:pivotTableData>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36F029-C8C2-493B-8E8F-66F72B68A4A8}" name="PivotChartTable2" cacheId="264" dataOnRows="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1:B7" firstHeaderRow="1"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s>
  <pivotHierarchies count="8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6" type="dateBetween" evalOrder="-1" id="27" name="[RAW].[Date]">
      <autoFilter ref="A1">
        <filterColumn colId="0">
          <customFilters and="1">
            <customFilter operator="greaterThanOrEqual" val="45444"/>
            <customFilter operator="lessThanOrEqual" val="45447"/>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0.00%;0.00%"/>
      </x15:pivotTableServerFormats>
    </ext>
    <ext xmlns:x15="http://schemas.microsoft.com/office/spreadsheetml/2010/11/main" uri="{44433962-1CF7-4059-B4EE-95C3D5FFCF73}">
      <x15:pivotTableData rowCount="6" columnCount="1" cacheId="604459978">
        <x15:pivotRow count="1">
          <x15:c>
            <x15:v>0.64984198774981738</x15:v>
            <x15:x in="0"/>
          </x15:c>
        </x15:pivotRow>
        <x15:pivotRow count="1">
          <x15:c>
            <x15:v>0.5816207204108641</x15:v>
            <x15:x in="0"/>
          </x15:c>
        </x15:pivotRow>
        <x15:pivotRow count="1">
          <x15:c>
            <x15:v>0.59275600429065733</x15:v>
            <x15:x in="0"/>
          </x15:c>
        </x15:pivotRow>
        <x15:pivotRow count="1">
          <x15:c>
            <x15:v>0.5816207204108641</x15:v>
            <x15:x in="0"/>
          </x15:c>
        </x15:pivotRow>
        <x15:pivotRow count="1">
          <x15:c>
            <x15:v>0.39951503358786267</x15:v>
            <x15:x in="0"/>
          </x15:c>
        </x15:pivotRow>
        <x15:pivotRow count="1">
          <x15:c>
            <x15:v>0.90562248995983941</x15:v>
            <x15:x in="0"/>
          </x15:c>
        </x15:pivotRow>
      </x15:pivotTableData>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0704C1-E0B1-42EB-9D61-F5CDD98E2016}" name="PivotChartTable4" cacheId="26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A1:E7" firstHeaderRow="0" firstDataRow="1" firstDataCol="1"/>
  <pivotFields count="6">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Row" allDrilled="1" subtotalTop="0" showAll="0" dataSourceSort="1" defaultSubtotal="0" defaultAttributeDrillState="1">
      <items count="1">
        <item x="0"/>
      </items>
    </pivotField>
    <pivotField dataField="1" subtotalTop="0" showAll="0" defaultSubtotal="0"/>
  </pivotFields>
  <rowFields count="2">
    <field x="4"/>
    <field x="3"/>
  </rowFields>
  <rowItems count="6">
    <i>
      <x/>
    </i>
    <i r="1">
      <x/>
    </i>
    <i r="1">
      <x v="1"/>
    </i>
    <i r="1">
      <x v="2"/>
    </i>
    <i r="1">
      <x v="3"/>
    </i>
    <i t="grand">
      <x/>
    </i>
  </rowItems>
  <colFields count="1">
    <field x="-2"/>
  </colFields>
  <colItems count="4">
    <i>
      <x/>
    </i>
    <i i="1">
      <x v="1"/>
    </i>
    <i i="2">
      <x v="2"/>
    </i>
    <i i="3">
      <x v="3"/>
    </i>
  </colItems>
  <dataFields count="4">
    <dataField fld="5" subtotal="count" baseField="0" baseItem="0"/>
    <dataField name="Tickets Handled" fld="0" baseField="3" baseItem="16"/>
    <dataField name="Chats Handled" fld="1" baseField="3" baseItem="16"/>
    <dataField name="Inbound Handled" fld="2" baseField="3" baseItem="16"/>
  </dataFields>
  <chartFormats count="2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3"/>
          </reference>
        </references>
      </pivotArea>
    </chartFormat>
    <chartFormat chart="0" format="3" series="1">
      <pivotArea type="data" outline="0" fieldPosition="0">
        <references count="2">
          <reference field="4294967294" count="1" selected="0">
            <x v="1"/>
          </reference>
          <reference field="3" count="1" selected="0">
            <x v="4"/>
          </reference>
        </references>
      </pivotArea>
    </chartFormat>
    <chartFormat chart="0" format="4" series="1">
      <pivotArea type="data" outline="0" fieldPosition="0">
        <references count="2">
          <reference field="4294967294" count="1" selected="0">
            <x v="1"/>
          </reference>
          <reference field="3" count="1" selected="0">
            <x v="5"/>
          </reference>
        </references>
      </pivotArea>
    </chartFormat>
    <chartFormat chart="0" format="5" series="1">
      <pivotArea type="data" outline="0" fieldPosition="0">
        <references count="2">
          <reference field="4294967294" count="1" selected="0">
            <x v="1"/>
          </reference>
          <reference field="3" count="1" selected="0">
            <x v="6"/>
          </reference>
        </references>
      </pivotArea>
    </chartFormat>
    <chartFormat chart="0" format="6" series="1">
      <pivotArea type="data" outline="0" fieldPosition="0">
        <references count="2">
          <reference field="4294967294" count="1" selected="0">
            <x v="1"/>
          </reference>
          <reference field="3" count="1" selected="0">
            <x v="7"/>
          </reference>
        </references>
      </pivotArea>
    </chartFormat>
    <chartFormat chart="0" format="7" series="1">
      <pivotArea type="data" outline="0" fieldPosition="0">
        <references count="2">
          <reference field="4294967294" count="1" selected="0">
            <x v="1"/>
          </reference>
          <reference field="3" count="1" selected="0">
            <x v="8"/>
          </reference>
        </references>
      </pivotArea>
    </chartFormat>
    <chartFormat chart="0" format="8" series="1">
      <pivotArea type="data" outline="0" fieldPosition="0">
        <references count="2">
          <reference field="4294967294" count="1" selected="0">
            <x v="1"/>
          </reference>
          <reference field="3" count="1" selected="0">
            <x v="9"/>
          </reference>
        </references>
      </pivotArea>
    </chartFormat>
    <chartFormat chart="0" format="9" series="1">
      <pivotArea type="data" outline="0" fieldPosition="0">
        <references count="2">
          <reference field="4294967294" count="1" selected="0">
            <x v="1"/>
          </reference>
          <reference field="3" count="1" selected="0">
            <x v="10"/>
          </reference>
        </references>
      </pivotArea>
    </chartFormat>
    <chartFormat chart="0" format="10" series="1">
      <pivotArea type="data" outline="0" fieldPosition="0">
        <references count="2">
          <reference field="4294967294" count="1" selected="0">
            <x v="1"/>
          </reference>
          <reference field="3" count="1" selected="0">
            <x v="11"/>
          </reference>
        </references>
      </pivotArea>
    </chartFormat>
    <chartFormat chart="0" format="11" series="1">
      <pivotArea type="data" outline="0" fieldPosition="0">
        <references count="2">
          <reference field="4294967294" count="1" selected="0">
            <x v="1"/>
          </reference>
          <reference field="3" count="1" selected="0">
            <x v="12"/>
          </reference>
        </references>
      </pivotArea>
    </chartFormat>
    <chartFormat chart="0" format="12" series="1">
      <pivotArea type="data" outline="0" fieldPosition="0">
        <references count="2">
          <reference field="4294967294" count="1" selected="0">
            <x v="1"/>
          </reference>
          <reference field="3" count="1" selected="0">
            <x v="13"/>
          </reference>
        </references>
      </pivotArea>
    </chartFormat>
    <chartFormat chart="0" format="13" series="1">
      <pivotArea type="data" outline="0" fieldPosition="0">
        <references count="2">
          <reference field="4294967294" count="1" selected="0">
            <x v="1"/>
          </reference>
          <reference field="3" count="1" selected="0">
            <x v="14"/>
          </reference>
        </references>
      </pivotArea>
    </chartFormat>
    <chartFormat chart="0" format="14" series="1">
      <pivotArea type="data" outline="0" fieldPosition="0">
        <references count="2">
          <reference field="4294967294" count="1" selected="0">
            <x v="1"/>
          </reference>
          <reference field="3" count="1" selected="0">
            <x v="15"/>
          </reference>
        </references>
      </pivotArea>
    </chartFormat>
    <chartFormat chart="0" format="15" series="1">
      <pivotArea type="data" outline="0" fieldPosition="0">
        <references count="2">
          <reference field="4294967294" count="1" selected="0">
            <x v="1"/>
          </reference>
          <reference field="3" count="1" selected="0">
            <x v="16"/>
          </reference>
        </references>
      </pivotArea>
    </chartFormat>
    <chartFormat chart="0" format="16" series="1">
      <pivotArea type="data" outline="0" fieldPosition="0">
        <references count="2">
          <reference field="4294967294" count="1" selected="0">
            <x v="1"/>
          </reference>
          <reference field="3" count="1" selected="0">
            <x v="17"/>
          </reference>
        </references>
      </pivotArea>
    </chartFormat>
    <chartFormat chart="0" format="17" series="1">
      <pivotArea type="data" outline="0" fieldPosition="0">
        <references count="2">
          <reference field="4294967294" count="1" selected="0">
            <x v="1"/>
          </reference>
          <reference field="3" count="1" selected="0">
            <x v="18"/>
          </reference>
        </references>
      </pivotArea>
    </chartFormat>
    <chartFormat chart="0" format="18" series="1">
      <pivotArea type="data" outline="0" fieldPosition="0">
        <references count="2">
          <reference field="4294967294" count="1" selected="0">
            <x v="1"/>
          </reference>
          <reference field="3" count="1" selected="0">
            <x v="19"/>
          </reference>
        </references>
      </pivotArea>
    </chartFormat>
    <chartFormat chart="0" format="19" series="1">
      <pivotArea type="data" outline="0" fieldPosition="0">
        <references count="2">
          <reference field="4294967294" count="1" selected="0">
            <x v="1"/>
          </reference>
          <reference field="3" count="1" selected="0">
            <x v="20"/>
          </reference>
        </references>
      </pivotArea>
    </chartFormat>
    <chartFormat chart="0" format="20" series="1">
      <pivotArea type="data" outline="0" fieldPosition="0">
        <references count="2">
          <reference field="4294967294" count="1" selected="0">
            <x v="1"/>
          </reference>
          <reference field="3" count="1" selected="0">
            <x v="21"/>
          </reference>
        </references>
      </pivotArea>
    </chartFormat>
    <chartFormat chart="0" format="21" series="1">
      <pivotArea type="data" outline="0" fieldPosition="0">
        <references count="2">
          <reference field="4294967294" count="1" selected="0">
            <x v="1"/>
          </reference>
          <reference field="3" count="1" selected="0">
            <x v="22"/>
          </reference>
        </references>
      </pivotArea>
    </chartFormat>
    <chartFormat chart="0" format="22" series="1">
      <pivotArea type="data" outline="0" fieldPosition="0">
        <references count="2">
          <reference field="4294967294" count="1" selected="0">
            <x v="1"/>
          </reference>
          <reference field="3" count="1" selected="0">
            <x v="23"/>
          </reference>
        </references>
      </pivotArea>
    </chartFormat>
    <chartFormat chart="0" format="23" series="1">
      <pivotArea type="data" outline="0" fieldPosition="0">
        <references count="1">
          <reference field="4294967294" count="1" selected="0">
            <x v="0"/>
          </reference>
        </references>
      </pivotArea>
    </chartFormat>
  </chartFormats>
  <pivotHierarchies count="8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ickets Handled"/>
    <pivotHierarchy dragToData="1" caption="Inbound Handled"/>
    <pivotHierarchy dragToData="1" caption="Chats Handled"/>
    <pivotHierarchy dragToData="1"/>
  </pivotHierarchies>
  <filters count="1">
    <filter fld="3" type="dateBetween" evalOrder="-1" id="24" name="[RAW].[Date]">
      <autoFilter ref="A1">
        <filterColumn colId="0">
          <customFilters and="1">
            <customFilter operator="greaterThanOrEqual" val="45444"/>
            <customFilter operator="lessThanOrEqual" val="45447"/>
          </customFilters>
        </filterColumn>
      </autoFilter>
      <extLst>
        <ext xmlns:x15="http://schemas.microsoft.com/office/spreadsheetml/2010/11/main" uri="{0605FD5F-26C8-4aeb-8148-2DB25E43C511}">
          <x15:pivotFilter useWholeDay="1"/>
        </ext>
      </extLst>
    </filter>
  </filters>
  <rowHierarchiesUsage count="2">
    <rowHierarchyUsage hierarchyUsage="46"/>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0.00%;0.00%"/>
      </x15:pivotTableServerFormats>
    </ext>
    <ext xmlns:x15="http://schemas.microsoft.com/office/spreadsheetml/2010/11/main" uri="{44433962-1CF7-4059-B4EE-95C3D5FFCF73}">
      <x15:pivotTableData rowCount="6" columnCount="4" cacheId="1123931538">
        <x15:pivotRow count="4">
          <x15:c t="e">
            <x15:v/>
          </x15:c>
          <x15:c t="e">
            <x15:v/>
          </x15:c>
          <x15:c t="e">
            <x15:v/>
          </x15:c>
          <x15:c t="e">
            <x15:v/>
          </x15:c>
        </x15:pivotRow>
        <x15:pivotRow count="4">
          <x15:c>
            <x15:v>0.54601419397495154</x15:v>
            <x15:x in="0"/>
          </x15:c>
          <x15:c>
            <x15:v>105</x15:v>
          </x15:c>
          <x15:c>
            <x15:v>0</x15:v>
          </x15:c>
          <x15:c>
            <x15:v>103</x15:v>
          </x15:c>
        </x15:pivotRow>
        <x15:pivotRow count="4">
          <x15:c>
            <x15:v>0.6037992013429494</x15:v>
            <x15:x in="0"/>
          </x15:c>
          <x15:c>
            <x15:v>90</x15:v>
          </x15:c>
          <x15:c>
            <x15:v>0</x15:v>
          </x15:c>
          <x15:c>
            <x15:v>41</x15:v>
          </x15:c>
        </x15:pivotRow>
        <x15:pivotRow count="4">
          <x15:c>
            <x15:v>0.61233190016355377</x15:v>
            <x15:x in="0"/>
          </x15:c>
          <x15:c>
            <x15:v>268</x15:v>
          </x15:c>
          <x15:c>
            <x15:v>8</x15:v>
          </x15:c>
          <x15:c>
            <x15:v>367</x15:v>
          </x15:c>
        </x15:pivotRow>
        <x15:pivotRow count="4">
          <x15:c>
            <x15:v>0.58327614006078421</x15:v>
            <x15:x in="0"/>
          </x15:c>
          <x15:c>
            <x15:v>210</x15:v>
          </x15:c>
          <x15:c>
            <x15:v>8</x15:v>
          </x15:c>
          <x15:c>
            <x15:v>310</x15:v>
          </x15:c>
        </x15:pivotRow>
        <x15:pivotRow count="4">
          <x15:c>
            <x15:v>0.59275600429065733</x15:v>
            <x15:x in="0"/>
          </x15:c>
          <x15:c>
            <x15:v>673</x15:v>
          </x15:c>
          <x15:c>
            <x15:v>16</x15:v>
          </x15:c>
          <x15:c>
            <x15:v>821</x15:v>
          </x15:c>
        </x15:pivotRow>
      </x15:pivotTableData>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0E8C2A-8D57-4EF4-82BC-E8D427BD8E72}" name="Act-Fore(Weekly)" cacheId="219" applyNumberFormats="0" applyBorderFormats="0" applyFontFormats="0" applyPatternFormats="0" applyAlignmentFormats="0" applyWidthHeightFormats="1" dataCaption="Values" tag="50718c7a-d576-484b-968b-9700363dc438" updatedVersion="8" minRefreshableVersion="5" subtotalHiddenItems="1" itemPrintTitles="1" createdVersion="8" indent="0" outline="1" outlineData="1" multipleFieldFilters="0" chartFormat="11">
  <location ref="AB85:AE88"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defaultSubtotal="0" defaultAttributeDrillState="1">
      <items count="2">
        <item x="0"/>
        <item x="1"/>
      </items>
    </pivotField>
    <pivotField allDrilled="1" subtotalTop="0" showAll="0" dataSourceSort="1" defaultSubtotal="0" defaultAttributeDrillState="1"/>
  </pivotFields>
  <rowFields count="1">
    <field x="3"/>
  </rowFields>
  <rowItems count="3">
    <i>
      <x/>
    </i>
    <i>
      <x v="1"/>
    </i>
    <i t="grand">
      <x/>
    </i>
  </rowItems>
  <colFields count="1">
    <field x="-2"/>
  </colFields>
  <colItems count="3">
    <i>
      <x/>
    </i>
    <i i="1">
      <x v="1"/>
    </i>
    <i i="2">
      <x v="2"/>
    </i>
  </colItems>
  <dataFields count="3">
    <dataField name="Actual Billable TIme" fld="1" baseField="3" baseItem="0" numFmtId="2"/>
    <dataField name="Forecasted Billable Time" fld="0" baseField="3" baseItem="4"/>
    <dataField name="Actual-to-Forecasted Billable %" fld="2" subtotal="count" baseField="3" baseItem="4"/>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to-Forecasted Billable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Forecasted Billable Time"/>
    <pivotHierarchy dragToData="1" caption="Actual Billable 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4" type="dateBetween" evalOrder="-1" id="393" name="[RAW].[Date]">
      <autoFilter ref="A1">
        <filterColumn colId="0">
          <customFilters and="1">
            <customFilter operator="greaterThanOrEqual" val="45444"/>
            <customFilter operator="lessThanOrEqual" val="45447"/>
          </customFilters>
        </filterColumn>
      </autoFilter>
      <extLst>
        <ext xmlns:x15="http://schemas.microsoft.com/office/spreadsheetml/2010/11/main" uri="{0605FD5F-26C8-4aeb-8148-2DB25E43C511}">
          <x15:pivotFilter useWholeDay="1"/>
        </ext>
      </extLst>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19DBEE-92B3-43FE-A095-E07A80C85F47}" name="Act-Fore(Daily)" cacheId="216" applyNumberFormats="0" applyBorderFormats="0" applyFontFormats="0" applyPatternFormats="0" applyAlignmentFormats="0" applyWidthHeightFormats="1" dataCaption="Values" tag="aa8a2f77-2e8c-4d8a-9954-a4c27888e488" updatedVersion="8" minRefreshableVersion="5" subtotalHiddenItems="1" itemPrintTitles="1" createdVersion="8" indent="0" outline="1" outlineData="1" multipleFieldFilters="0" chartFormat="20">
  <location ref="W85:Z90" firstHeaderRow="0" firstDataRow="1" firstDataCol="1"/>
  <pivotFields count="4">
    <pivotField axis="axisRow" allDrilled="1" subtotalTop="0" showAll="0" sortType="ascending"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3">
    <i>
      <x/>
    </i>
    <i i="1">
      <x v="1"/>
    </i>
    <i i="2">
      <x v="2"/>
    </i>
  </colItems>
  <dataFields count="3">
    <dataField name="Actual Billable Time" fld="2" baseField="0" baseItem="1" numFmtId="2"/>
    <dataField name="Forecasted Billable Time" fld="1" baseField="0" baseItem="1"/>
    <dataField name="Actual-to-Forecasted Billable %" fld="3"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to-Forecasted Billable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Forecasted Billable Time"/>
    <pivotHierarchy dragToData="1" caption="Actual Billable 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395" name="[RAW].[Date]">
      <autoFilter ref="A1">
        <filterColumn colId="0">
          <customFilters and="1">
            <customFilter operator="greaterThanOrEqual" val="45444"/>
            <customFilter operator="lessThanOrEqual" val="45447"/>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E60416-BDD6-4D04-83FD-E7E404FBC2D8}" name="Denom(Weekly)" cacheId="225" applyNumberFormats="0" applyBorderFormats="0" applyFontFormats="0" applyPatternFormats="0" applyAlignmentFormats="0" applyWidthHeightFormats="1" dataCaption="Values" tag="27fa4632-1f5c-440f-8b54-8156f3c7ab0f" updatedVersion="8" minRefreshableVersion="5" subtotalHiddenItems="1" itemPrintTitles="1" createdVersion="8" indent="0" outline="1" outlineData="1" multipleFieldFilters="0" chartFormat="2">
  <location ref="M85:P88"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3">
    <i>
      <x/>
    </i>
    <i i="1">
      <x v="1"/>
    </i>
    <i i="2">
      <x v="2"/>
    </i>
  </colItems>
  <dataFields count="3">
    <dataField name="Billable Time" fld="1" baseField="0" baseItem="0" numFmtId="2"/>
    <dataField name="Productive Time" fld="2" baseField="0" baseItem="0" numFmtId="2"/>
    <dataField name="Offline Time" fld="3" baseField="0" baseItem="0" numFmtId="2"/>
  </dataField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Billable Time"/>
    <pivotHierarchy dragToData="1" caption="Productive Time"/>
    <pivotHierarchy dragToData="1" caption="Offline 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4" type="dateBetween" evalOrder="-1" id="393" name="[RAW].[Date]">
      <autoFilter ref="A1">
        <filterColumn colId="0">
          <customFilters and="1">
            <customFilter operator="greaterThanOrEqual" val="45444"/>
            <customFilter operator="lessThanOrEqual" val="45447"/>
          </customFilters>
        </filterColumn>
      </autoFilter>
      <extLst>
        <ext xmlns:x15="http://schemas.microsoft.com/office/spreadsheetml/2010/11/main" uri="{0605FD5F-26C8-4aeb-8148-2DB25E43C511}">
          <x15:pivotFilter useWholeDay="1"/>
        </ext>
      </extLst>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A58316-0EB6-4187-8B8D-50AC2C7BD250}" name="Denom(Daily)" cacheId="222" applyNumberFormats="0" applyBorderFormats="0" applyFontFormats="0" applyPatternFormats="0" applyAlignmentFormats="0" applyWidthHeightFormats="1" dataCaption="Values" tag="a86c5653-a879-4491-8182-b85bb782edd4" updatedVersion="8" minRefreshableVersion="5" subtotalHiddenItems="1" itemPrintTitles="1" createdVersion="8" indent="0" outline="1" outlineData="1" multipleFieldFilters="0" chartFormat="4">
  <location ref="R85:U90" firstHeaderRow="0" firstDataRow="1" firstDataCol="1"/>
  <pivotFields count="4">
    <pivotField axis="axisRow" allDrilled="1" subtotalTop="0" showAll="0" sortType="ascending"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3">
    <i>
      <x/>
    </i>
    <i i="1">
      <x v="1"/>
    </i>
    <i i="2">
      <x v="2"/>
    </i>
  </colItems>
  <dataFields count="3">
    <dataField name="Billable Time" fld="1" baseField="0" baseItem="3" numFmtId="2"/>
    <dataField name="Productive Time" fld="2" baseField="0" baseItem="3" numFmtId="2"/>
    <dataField name="Offline Time" fld="3" baseField="0" baseItem="3" numFmtId="2"/>
  </dataFields>
  <chartFormats count="3">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2"/>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Billable Time"/>
    <pivotHierarchy dragToData="1" caption="Productive Time"/>
    <pivotHierarchy dragToData="1" caption="Offline 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396" name="[RAW].[Date]">
      <autoFilter ref="A1">
        <filterColumn colId="0">
          <customFilters and="1">
            <customFilter operator="greaterThanOrEqual" val="45444"/>
            <customFilter operator="lessThanOrEqual" val="45447"/>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C321C0-4E5E-4D9D-BEC6-E2F194B02D1A}" name="KPI(Daily)" cacheId="213" applyNumberFormats="0" applyBorderFormats="0" applyFontFormats="0" applyPatternFormats="0" applyAlignmentFormats="0" applyWidthHeightFormats="1" dataCaption="Values" tag="24d5fb77-e5dd-48f2-9e57-ce13f0f8c949" updatedVersion="8" minRefreshableVersion="5" subtotalHiddenItems="1" itemPrintTitles="1" createdVersion="8" indent="0" outline="1" outlineData="1" multipleFieldFilters="0" chartFormat="171">
  <location ref="G85:J90" firstHeaderRow="0" firstDataRow="1" firstDataCol="1"/>
  <pivotFields count="4">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s>
  <rowFields count="1">
    <field x="3"/>
  </rowFields>
  <rowItems count="5">
    <i>
      <x/>
    </i>
    <i>
      <x v="1"/>
    </i>
    <i>
      <x v="2"/>
    </i>
    <i>
      <x v="3"/>
    </i>
    <i t="grand">
      <x/>
    </i>
  </rowItems>
  <colFields count="1">
    <field x="-2"/>
  </colFields>
  <colItems count="3">
    <i>
      <x/>
    </i>
    <i i="1">
      <x v="1"/>
    </i>
    <i i="2">
      <x v="2"/>
    </i>
  </colItems>
  <dataFields count="3">
    <dataField fld="2" subtotal="count" baseField="0" baseItem="0"/>
    <dataField fld="0" subtotal="count" baseField="0" baseItem="0"/>
    <dataField fld="1" subtotal="count" baseField="0" baseItem="0"/>
  </dataFields>
  <chartFormats count="243">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1"/>
          </reference>
        </references>
      </pivotArea>
    </chartFormat>
    <chartFormat chart="22" format="7" series="1">
      <pivotArea type="data" outline="0" fieldPosition="0">
        <references count="1">
          <reference field="4294967294" count="1" selected="0">
            <x v="2"/>
          </reference>
        </references>
      </pivotArea>
    </chartFormat>
    <chartFormat chart="23" format="8"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1"/>
          </reference>
        </references>
      </pivotArea>
    </chartFormat>
    <chartFormat chart="23" format="10" series="1">
      <pivotArea type="data" outline="0" fieldPosition="0">
        <references count="1">
          <reference field="4294967294" count="1" selected="0">
            <x v="2"/>
          </reference>
        </references>
      </pivotArea>
    </chartFormat>
    <chartFormat chart="32" format="5"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1"/>
          </reference>
        </references>
      </pivotArea>
    </chartFormat>
    <chartFormat chart="32" format="7" series="1">
      <pivotArea type="data" outline="0" fieldPosition="0">
        <references count="1">
          <reference field="4294967294" count="1" selected="0">
            <x v="2"/>
          </reference>
        </references>
      </pivotArea>
    </chartFormat>
    <chartFormat chart="33" format="8" series="1">
      <pivotArea type="data" outline="0" fieldPosition="0">
        <references count="1">
          <reference field="4294967294" count="1" selected="0">
            <x v="0"/>
          </reference>
        </references>
      </pivotArea>
    </chartFormat>
    <chartFormat chart="33" format="9" series="1">
      <pivotArea type="data" outline="0" fieldPosition="0">
        <references count="1">
          <reference field="4294967294" count="1" selected="0">
            <x v="1"/>
          </reference>
        </references>
      </pivotArea>
    </chartFormat>
    <chartFormat chart="33" format="10" series="1">
      <pivotArea type="data" outline="0" fieldPosition="0">
        <references count="1">
          <reference field="4294967294" count="1" selected="0">
            <x v="2"/>
          </reference>
        </references>
      </pivotArea>
    </chartFormat>
    <chartFormat chart="37" format="5" series="1">
      <pivotArea type="data" outline="0" fieldPosition="0">
        <references count="1">
          <reference field="4294967294" count="1" selected="0">
            <x v="0"/>
          </reference>
        </references>
      </pivotArea>
    </chartFormat>
    <chartFormat chart="37" format="6" series="1">
      <pivotArea type="data" outline="0" fieldPosition="0">
        <references count="1">
          <reference field="4294967294" count="1" selected="0">
            <x v="1"/>
          </reference>
        </references>
      </pivotArea>
    </chartFormat>
    <chartFormat chart="37" format="7" series="1">
      <pivotArea type="data" outline="0" fieldPosition="0">
        <references count="1">
          <reference field="4294967294" count="1" selected="0">
            <x v="2"/>
          </reference>
        </references>
      </pivotArea>
    </chartFormat>
    <chartFormat chart="38" format="8" series="1">
      <pivotArea type="data" outline="0" fieldPosition="0">
        <references count="1">
          <reference field="4294967294" count="1" selected="0">
            <x v="0"/>
          </reference>
        </references>
      </pivotArea>
    </chartFormat>
    <chartFormat chart="38" format="9" series="1">
      <pivotArea type="data" outline="0" fieldPosition="0">
        <references count="1">
          <reference field="4294967294" count="1" selected="0">
            <x v="1"/>
          </reference>
        </references>
      </pivotArea>
    </chartFormat>
    <chartFormat chart="38" format="10" series="1">
      <pivotArea type="data" outline="0" fieldPosition="0">
        <references count="1">
          <reference field="4294967294" count="1" selected="0">
            <x v="2"/>
          </reference>
        </references>
      </pivotArea>
    </chartFormat>
    <chartFormat chart="40" format="5" series="1">
      <pivotArea type="data" outline="0" fieldPosition="0">
        <references count="1">
          <reference field="4294967294" count="1" selected="0">
            <x v="0"/>
          </reference>
        </references>
      </pivotArea>
    </chartFormat>
    <chartFormat chart="40" format="6" series="1">
      <pivotArea type="data" outline="0" fieldPosition="0">
        <references count="1">
          <reference field="4294967294" count="1" selected="0">
            <x v="1"/>
          </reference>
        </references>
      </pivotArea>
    </chartFormat>
    <chartFormat chart="40" format="7" series="1">
      <pivotArea type="data" outline="0" fieldPosition="0">
        <references count="1">
          <reference field="4294967294" count="1" selected="0">
            <x v="2"/>
          </reference>
        </references>
      </pivotArea>
    </chartFormat>
    <chartFormat chart="41" format="8" series="1">
      <pivotArea type="data" outline="0" fieldPosition="0">
        <references count="1">
          <reference field="4294967294" count="1" selected="0">
            <x v="0"/>
          </reference>
        </references>
      </pivotArea>
    </chartFormat>
    <chartFormat chart="41" format="9" series="1">
      <pivotArea type="data" outline="0" fieldPosition="0">
        <references count="1">
          <reference field="4294967294" count="1" selected="0">
            <x v="1"/>
          </reference>
        </references>
      </pivotArea>
    </chartFormat>
    <chartFormat chart="41" format="10" series="1">
      <pivotArea type="data" outline="0" fieldPosition="0">
        <references count="1">
          <reference field="4294967294" count="1" selected="0">
            <x v="2"/>
          </reference>
        </references>
      </pivotArea>
    </chartFormat>
    <chartFormat chart="45" format="5" series="1">
      <pivotArea type="data" outline="0" fieldPosition="0">
        <references count="1">
          <reference field="4294967294" count="1" selected="0">
            <x v="0"/>
          </reference>
        </references>
      </pivotArea>
    </chartFormat>
    <chartFormat chart="45" format="6" series="1">
      <pivotArea type="data" outline="0" fieldPosition="0">
        <references count="1">
          <reference field="4294967294" count="1" selected="0">
            <x v="1"/>
          </reference>
        </references>
      </pivotArea>
    </chartFormat>
    <chartFormat chart="45" format="7" series="1">
      <pivotArea type="data" outline="0" fieldPosition="0">
        <references count="1">
          <reference field="4294967294" count="1" selected="0">
            <x v="2"/>
          </reference>
        </references>
      </pivotArea>
    </chartFormat>
    <chartFormat chart="46" format="8" series="1">
      <pivotArea type="data" outline="0" fieldPosition="0">
        <references count="1">
          <reference field="4294967294" count="1" selected="0">
            <x v="0"/>
          </reference>
        </references>
      </pivotArea>
    </chartFormat>
    <chartFormat chart="46" format="9" series="1">
      <pivotArea type="data" outline="0" fieldPosition="0">
        <references count="1">
          <reference field="4294967294" count="1" selected="0">
            <x v="1"/>
          </reference>
        </references>
      </pivotArea>
    </chartFormat>
    <chartFormat chart="46" format="10" series="1">
      <pivotArea type="data" outline="0" fieldPosition="0">
        <references count="1">
          <reference field="4294967294" count="1" selected="0">
            <x v="2"/>
          </reference>
        </references>
      </pivotArea>
    </chartFormat>
    <chartFormat chart="49" format="5" series="1">
      <pivotArea type="data" outline="0" fieldPosition="0">
        <references count="1">
          <reference field="4294967294" count="1" selected="0">
            <x v="0"/>
          </reference>
        </references>
      </pivotArea>
    </chartFormat>
    <chartFormat chart="49" format="6" series="1">
      <pivotArea type="data" outline="0" fieldPosition="0">
        <references count="1">
          <reference field="4294967294" count="1" selected="0">
            <x v="1"/>
          </reference>
        </references>
      </pivotArea>
    </chartFormat>
    <chartFormat chart="49" format="7" series="1">
      <pivotArea type="data" outline="0" fieldPosition="0">
        <references count="1">
          <reference field="4294967294" count="1" selected="0">
            <x v="2"/>
          </reference>
        </references>
      </pivotArea>
    </chartFormat>
    <chartFormat chart="50" format="8" series="1">
      <pivotArea type="data" outline="0" fieldPosition="0">
        <references count="1">
          <reference field="4294967294" count="1" selected="0">
            <x v="0"/>
          </reference>
        </references>
      </pivotArea>
    </chartFormat>
    <chartFormat chart="50" format="9" series="1">
      <pivotArea type="data" outline="0" fieldPosition="0">
        <references count="1">
          <reference field="4294967294" count="1" selected="0">
            <x v="1"/>
          </reference>
        </references>
      </pivotArea>
    </chartFormat>
    <chartFormat chart="50" format="10" series="1">
      <pivotArea type="data" outline="0" fieldPosition="0">
        <references count="1">
          <reference field="4294967294" count="1" selected="0">
            <x v="2"/>
          </reference>
        </references>
      </pivotArea>
    </chartFormat>
    <chartFormat chart="53" format="5" series="1">
      <pivotArea type="data" outline="0" fieldPosition="0">
        <references count="1">
          <reference field="4294967294" count="1" selected="0">
            <x v="0"/>
          </reference>
        </references>
      </pivotArea>
    </chartFormat>
    <chartFormat chart="53" format="6" series="1">
      <pivotArea type="data" outline="0" fieldPosition="0">
        <references count="1">
          <reference field="4294967294" count="1" selected="0">
            <x v="1"/>
          </reference>
        </references>
      </pivotArea>
    </chartFormat>
    <chartFormat chart="53" format="7" series="1">
      <pivotArea type="data" outline="0" fieldPosition="0">
        <references count="1">
          <reference field="4294967294" count="1" selected="0">
            <x v="2"/>
          </reference>
        </references>
      </pivotArea>
    </chartFormat>
    <chartFormat chart="54" format="8" series="1">
      <pivotArea type="data" outline="0" fieldPosition="0">
        <references count="1">
          <reference field="4294967294" count="1" selected="0">
            <x v="0"/>
          </reference>
        </references>
      </pivotArea>
    </chartFormat>
    <chartFormat chart="54" format="9" series="1">
      <pivotArea type="data" outline="0" fieldPosition="0">
        <references count="1">
          <reference field="4294967294" count="1" selected="0">
            <x v="1"/>
          </reference>
        </references>
      </pivotArea>
    </chartFormat>
    <chartFormat chart="54" format="10" series="1">
      <pivotArea type="data" outline="0" fieldPosition="0">
        <references count="1">
          <reference field="4294967294" count="1" selected="0">
            <x v="2"/>
          </reference>
        </references>
      </pivotArea>
    </chartFormat>
    <chartFormat chart="55" format="5" series="1">
      <pivotArea type="data" outline="0" fieldPosition="0">
        <references count="1">
          <reference field="4294967294" count="1" selected="0">
            <x v="0"/>
          </reference>
        </references>
      </pivotArea>
    </chartFormat>
    <chartFormat chart="55" format="6" series="1">
      <pivotArea type="data" outline="0" fieldPosition="0">
        <references count="1">
          <reference field="4294967294" count="1" selected="0">
            <x v="1"/>
          </reference>
        </references>
      </pivotArea>
    </chartFormat>
    <chartFormat chart="55" format="7" series="1">
      <pivotArea type="data" outline="0" fieldPosition="0">
        <references count="1">
          <reference field="4294967294" count="1" selected="0">
            <x v="2"/>
          </reference>
        </references>
      </pivotArea>
    </chartFormat>
    <chartFormat chart="56" format="8" series="1">
      <pivotArea type="data" outline="0" fieldPosition="0">
        <references count="1">
          <reference field="4294967294" count="1" selected="0">
            <x v="0"/>
          </reference>
        </references>
      </pivotArea>
    </chartFormat>
    <chartFormat chart="56" format="9" series="1">
      <pivotArea type="data" outline="0" fieldPosition="0">
        <references count="1">
          <reference field="4294967294" count="1" selected="0">
            <x v="1"/>
          </reference>
        </references>
      </pivotArea>
    </chartFormat>
    <chartFormat chart="56" format="10" series="1">
      <pivotArea type="data" outline="0" fieldPosition="0">
        <references count="1">
          <reference field="4294967294" count="1" selected="0">
            <x v="2"/>
          </reference>
        </references>
      </pivotArea>
    </chartFormat>
    <chartFormat chart="57" format="5" series="1">
      <pivotArea type="data" outline="0" fieldPosition="0">
        <references count="1">
          <reference field="4294967294" count="1" selected="0">
            <x v="0"/>
          </reference>
        </references>
      </pivotArea>
    </chartFormat>
    <chartFormat chart="57" format="6" series="1">
      <pivotArea type="data" outline="0" fieldPosition="0">
        <references count="1">
          <reference field="4294967294" count="1" selected="0">
            <x v="1"/>
          </reference>
        </references>
      </pivotArea>
    </chartFormat>
    <chartFormat chart="57" format="7" series="1">
      <pivotArea type="data" outline="0" fieldPosition="0">
        <references count="1">
          <reference field="4294967294" count="1" selected="0">
            <x v="2"/>
          </reference>
        </references>
      </pivotArea>
    </chartFormat>
    <chartFormat chart="58" format="8" series="1">
      <pivotArea type="data" outline="0" fieldPosition="0">
        <references count="1">
          <reference field="4294967294" count="1" selected="0">
            <x v="0"/>
          </reference>
        </references>
      </pivotArea>
    </chartFormat>
    <chartFormat chart="58" format="9" series="1">
      <pivotArea type="data" outline="0" fieldPosition="0">
        <references count="1">
          <reference field="4294967294" count="1" selected="0">
            <x v="1"/>
          </reference>
        </references>
      </pivotArea>
    </chartFormat>
    <chartFormat chart="58" format="10" series="1">
      <pivotArea type="data" outline="0" fieldPosition="0">
        <references count="1">
          <reference field="4294967294" count="1" selected="0">
            <x v="2"/>
          </reference>
        </references>
      </pivotArea>
    </chartFormat>
    <chartFormat chart="59" format="5" series="1">
      <pivotArea type="data" outline="0" fieldPosition="0">
        <references count="1">
          <reference field="4294967294" count="1" selected="0">
            <x v="0"/>
          </reference>
        </references>
      </pivotArea>
    </chartFormat>
    <chartFormat chart="59" format="6" series="1">
      <pivotArea type="data" outline="0" fieldPosition="0">
        <references count="1">
          <reference field="4294967294" count="1" selected="0">
            <x v="1"/>
          </reference>
        </references>
      </pivotArea>
    </chartFormat>
    <chartFormat chart="59" format="7" series="1">
      <pivotArea type="data" outline="0" fieldPosition="0">
        <references count="1">
          <reference field="4294967294" count="1" selected="0">
            <x v="2"/>
          </reference>
        </references>
      </pivotArea>
    </chartFormat>
    <chartFormat chart="60" format="8" series="1">
      <pivotArea type="data" outline="0" fieldPosition="0">
        <references count="1">
          <reference field="4294967294" count="1" selected="0">
            <x v="0"/>
          </reference>
        </references>
      </pivotArea>
    </chartFormat>
    <chartFormat chart="60" format="9" series="1">
      <pivotArea type="data" outline="0" fieldPosition="0">
        <references count="1">
          <reference field="4294967294" count="1" selected="0">
            <x v="1"/>
          </reference>
        </references>
      </pivotArea>
    </chartFormat>
    <chartFormat chart="60" format="10" series="1">
      <pivotArea type="data" outline="0" fieldPosition="0">
        <references count="1">
          <reference field="4294967294" count="1" selected="0">
            <x v="2"/>
          </reference>
        </references>
      </pivotArea>
    </chartFormat>
    <chartFormat chart="61" format="5" series="1">
      <pivotArea type="data" outline="0" fieldPosition="0">
        <references count="1">
          <reference field="4294967294" count="1" selected="0">
            <x v="0"/>
          </reference>
        </references>
      </pivotArea>
    </chartFormat>
    <chartFormat chart="61" format="6" series="1">
      <pivotArea type="data" outline="0" fieldPosition="0">
        <references count="1">
          <reference field="4294967294" count="1" selected="0">
            <x v="1"/>
          </reference>
        </references>
      </pivotArea>
    </chartFormat>
    <chartFormat chart="61" format="7" series="1">
      <pivotArea type="data" outline="0" fieldPosition="0">
        <references count="1">
          <reference field="4294967294" count="1" selected="0">
            <x v="2"/>
          </reference>
        </references>
      </pivotArea>
    </chartFormat>
    <chartFormat chart="62" format="8" series="1">
      <pivotArea type="data" outline="0" fieldPosition="0">
        <references count="1">
          <reference field="4294967294" count="1" selected="0">
            <x v="0"/>
          </reference>
        </references>
      </pivotArea>
    </chartFormat>
    <chartFormat chart="62" format="9" series="1">
      <pivotArea type="data" outline="0" fieldPosition="0">
        <references count="1">
          <reference field="4294967294" count="1" selected="0">
            <x v="1"/>
          </reference>
        </references>
      </pivotArea>
    </chartFormat>
    <chartFormat chart="62" format="10" series="1">
      <pivotArea type="data" outline="0" fieldPosition="0">
        <references count="1">
          <reference field="4294967294" count="1" selected="0">
            <x v="2"/>
          </reference>
        </references>
      </pivotArea>
    </chartFormat>
    <chartFormat chart="63" format="5" series="1">
      <pivotArea type="data" outline="0" fieldPosition="0">
        <references count="1">
          <reference field="4294967294" count="1" selected="0">
            <x v="0"/>
          </reference>
        </references>
      </pivotArea>
    </chartFormat>
    <chartFormat chart="63" format="6" series="1">
      <pivotArea type="data" outline="0" fieldPosition="0">
        <references count="1">
          <reference field="4294967294" count="1" selected="0">
            <x v="1"/>
          </reference>
        </references>
      </pivotArea>
    </chartFormat>
    <chartFormat chart="63" format="7" series="1">
      <pivotArea type="data" outline="0" fieldPosition="0">
        <references count="1">
          <reference field="4294967294" count="1" selected="0">
            <x v="2"/>
          </reference>
        </references>
      </pivotArea>
    </chartFormat>
    <chartFormat chart="64" format="8" series="1">
      <pivotArea type="data" outline="0" fieldPosition="0">
        <references count="1">
          <reference field="4294967294" count="1" selected="0">
            <x v="0"/>
          </reference>
        </references>
      </pivotArea>
    </chartFormat>
    <chartFormat chart="64" format="9" series="1">
      <pivotArea type="data" outline="0" fieldPosition="0">
        <references count="1">
          <reference field="4294967294" count="1" selected="0">
            <x v="1"/>
          </reference>
        </references>
      </pivotArea>
    </chartFormat>
    <chartFormat chart="64" format="10" series="1">
      <pivotArea type="data" outline="0" fieldPosition="0">
        <references count="1">
          <reference field="4294967294" count="1" selected="0">
            <x v="2"/>
          </reference>
        </references>
      </pivotArea>
    </chartFormat>
    <chartFormat chart="75" format="5" series="1">
      <pivotArea type="data" outline="0" fieldPosition="0">
        <references count="1">
          <reference field="4294967294" count="1" selected="0">
            <x v="0"/>
          </reference>
        </references>
      </pivotArea>
    </chartFormat>
    <chartFormat chart="75" format="6" series="1">
      <pivotArea type="data" outline="0" fieldPosition="0">
        <references count="1">
          <reference field="4294967294" count="1" selected="0">
            <x v="1"/>
          </reference>
        </references>
      </pivotArea>
    </chartFormat>
    <chartFormat chart="75" format="7" series="1">
      <pivotArea type="data" outline="0" fieldPosition="0">
        <references count="1">
          <reference field="4294967294" count="1" selected="0">
            <x v="2"/>
          </reference>
        </references>
      </pivotArea>
    </chartFormat>
    <chartFormat chart="76" format="8" series="1">
      <pivotArea type="data" outline="0" fieldPosition="0">
        <references count="1">
          <reference field="4294967294" count="1" selected="0">
            <x v="0"/>
          </reference>
        </references>
      </pivotArea>
    </chartFormat>
    <chartFormat chart="76" format="9" series="1">
      <pivotArea type="data" outline="0" fieldPosition="0">
        <references count="1">
          <reference field="4294967294" count="1" selected="0">
            <x v="1"/>
          </reference>
        </references>
      </pivotArea>
    </chartFormat>
    <chartFormat chart="76" format="10" series="1">
      <pivotArea type="data" outline="0" fieldPosition="0">
        <references count="1">
          <reference field="4294967294" count="1" selected="0">
            <x v="2"/>
          </reference>
        </references>
      </pivotArea>
    </chartFormat>
    <chartFormat chart="77" format="5" series="1">
      <pivotArea type="data" outline="0" fieldPosition="0">
        <references count="1">
          <reference field="4294967294" count="1" selected="0">
            <x v="0"/>
          </reference>
        </references>
      </pivotArea>
    </chartFormat>
    <chartFormat chart="77" format="6" series="1">
      <pivotArea type="data" outline="0" fieldPosition="0">
        <references count="1">
          <reference field="4294967294" count="1" selected="0">
            <x v="1"/>
          </reference>
        </references>
      </pivotArea>
    </chartFormat>
    <chartFormat chart="77" format="7" series="1">
      <pivotArea type="data" outline="0" fieldPosition="0">
        <references count="1">
          <reference field="4294967294" count="1" selected="0">
            <x v="2"/>
          </reference>
        </references>
      </pivotArea>
    </chartFormat>
    <chartFormat chart="78" format="8" series="1">
      <pivotArea type="data" outline="0" fieldPosition="0">
        <references count="1">
          <reference field="4294967294" count="1" selected="0">
            <x v="0"/>
          </reference>
        </references>
      </pivotArea>
    </chartFormat>
    <chartFormat chart="78" format="9" series="1">
      <pivotArea type="data" outline="0" fieldPosition="0">
        <references count="1">
          <reference field="4294967294" count="1" selected="0">
            <x v="1"/>
          </reference>
        </references>
      </pivotArea>
    </chartFormat>
    <chartFormat chart="78" format="10" series="1">
      <pivotArea type="data" outline="0" fieldPosition="0">
        <references count="1">
          <reference field="4294967294" count="1" selected="0">
            <x v="2"/>
          </reference>
        </references>
      </pivotArea>
    </chartFormat>
    <chartFormat chart="79" format="5" series="1">
      <pivotArea type="data" outline="0" fieldPosition="0">
        <references count="1">
          <reference field="4294967294" count="1" selected="0">
            <x v="0"/>
          </reference>
        </references>
      </pivotArea>
    </chartFormat>
    <chartFormat chart="79" format="6" series="1">
      <pivotArea type="data" outline="0" fieldPosition="0">
        <references count="1">
          <reference field="4294967294" count="1" selected="0">
            <x v="1"/>
          </reference>
        </references>
      </pivotArea>
    </chartFormat>
    <chartFormat chart="79" format="7" series="1">
      <pivotArea type="data" outline="0" fieldPosition="0">
        <references count="1">
          <reference field="4294967294" count="1" selected="0">
            <x v="2"/>
          </reference>
        </references>
      </pivotArea>
    </chartFormat>
    <chartFormat chart="80" format="8" series="1">
      <pivotArea type="data" outline="0" fieldPosition="0">
        <references count="1">
          <reference field="4294967294" count="1" selected="0">
            <x v="0"/>
          </reference>
        </references>
      </pivotArea>
    </chartFormat>
    <chartFormat chart="80" format="9" series="1">
      <pivotArea type="data" outline="0" fieldPosition="0">
        <references count="1">
          <reference field="4294967294" count="1" selected="0">
            <x v="1"/>
          </reference>
        </references>
      </pivotArea>
    </chartFormat>
    <chartFormat chart="80" format="10" series="1">
      <pivotArea type="data" outline="0" fieldPosition="0">
        <references count="1">
          <reference field="4294967294" count="1" selected="0">
            <x v="2"/>
          </reference>
        </references>
      </pivotArea>
    </chartFormat>
    <chartFormat chart="81" format="5" series="1">
      <pivotArea type="data" outline="0" fieldPosition="0">
        <references count="1">
          <reference field="4294967294" count="1" selected="0">
            <x v="0"/>
          </reference>
        </references>
      </pivotArea>
    </chartFormat>
    <chartFormat chart="81" format="6" series="1">
      <pivotArea type="data" outline="0" fieldPosition="0">
        <references count="1">
          <reference field="4294967294" count="1" selected="0">
            <x v="1"/>
          </reference>
        </references>
      </pivotArea>
    </chartFormat>
    <chartFormat chart="81" format="7" series="1">
      <pivotArea type="data" outline="0" fieldPosition="0">
        <references count="1">
          <reference field="4294967294" count="1" selected="0">
            <x v="2"/>
          </reference>
        </references>
      </pivotArea>
    </chartFormat>
    <chartFormat chart="82" format="8" series="1">
      <pivotArea type="data" outline="0" fieldPosition="0">
        <references count="1">
          <reference field="4294967294" count="1" selected="0">
            <x v="0"/>
          </reference>
        </references>
      </pivotArea>
    </chartFormat>
    <chartFormat chart="82" format="9" series="1">
      <pivotArea type="data" outline="0" fieldPosition="0">
        <references count="1">
          <reference field="4294967294" count="1" selected="0">
            <x v="1"/>
          </reference>
        </references>
      </pivotArea>
    </chartFormat>
    <chartFormat chart="82" format="10" series="1">
      <pivotArea type="data" outline="0" fieldPosition="0">
        <references count="1">
          <reference field="4294967294" count="1" selected="0">
            <x v="2"/>
          </reference>
        </references>
      </pivotArea>
    </chartFormat>
    <chartFormat chart="91" format="5" series="1">
      <pivotArea type="data" outline="0" fieldPosition="0">
        <references count="1">
          <reference field="4294967294" count="1" selected="0">
            <x v="0"/>
          </reference>
        </references>
      </pivotArea>
    </chartFormat>
    <chartFormat chart="91" format="6" series="1">
      <pivotArea type="data" outline="0" fieldPosition="0">
        <references count="1">
          <reference field="4294967294" count="1" selected="0">
            <x v="1"/>
          </reference>
        </references>
      </pivotArea>
    </chartFormat>
    <chartFormat chart="91" format="7" series="1">
      <pivotArea type="data" outline="0" fieldPosition="0">
        <references count="1">
          <reference field="4294967294" count="1" selected="0">
            <x v="2"/>
          </reference>
        </references>
      </pivotArea>
    </chartFormat>
    <chartFormat chart="92" format="8" series="1">
      <pivotArea type="data" outline="0" fieldPosition="0">
        <references count="1">
          <reference field="4294967294" count="1" selected="0">
            <x v="0"/>
          </reference>
        </references>
      </pivotArea>
    </chartFormat>
    <chartFormat chart="92" format="9" series="1">
      <pivotArea type="data" outline="0" fieldPosition="0">
        <references count="1">
          <reference field="4294967294" count="1" selected="0">
            <x v="1"/>
          </reference>
        </references>
      </pivotArea>
    </chartFormat>
    <chartFormat chart="92" format="10" series="1">
      <pivotArea type="data" outline="0" fieldPosition="0">
        <references count="1">
          <reference field="4294967294" count="1" selected="0">
            <x v="2"/>
          </reference>
        </references>
      </pivotArea>
    </chartFormat>
    <chartFormat chart="99" format="5" series="1">
      <pivotArea type="data" outline="0" fieldPosition="0">
        <references count="1">
          <reference field="4294967294" count="1" selected="0">
            <x v="0"/>
          </reference>
        </references>
      </pivotArea>
    </chartFormat>
    <chartFormat chart="99" format="6" series="1">
      <pivotArea type="data" outline="0" fieldPosition="0">
        <references count="1">
          <reference field="4294967294" count="1" selected="0">
            <x v="1"/>
          </reference>
        </references>
      </pivotArea>
    </chartFormat>
    <chartFormat chart="99" format="7" series="1">
      <pivotArea type="data" outline="0" fieldPosition="0">
        <references count="1">
          <reference field="4294967294" count="1" selected="0">
            <x v="2"/>
          </reference>
        </references>
      </pivotArea>
    </chartFormat>
    <chartFormat chart="100" format="8" series="1">
      <pivotArea type="data" outline="0" fieldPosition="0">
        <references count="1">
          <reference field="4294967294" count="1" selected="0">
            <x v="0"/>
          </reference>
        </references>
      </pivotArea>
    </chartFormat>
    <chartFormat chart="100" format="9" series="1">
      <pivotArea type="data" outline="0" fieldPosition="0">
        <references count="1">
          <reference field="4294967294" count="1" selected="0">
            <x v="1"/>
          </reference>
        </references>
      </pivotArea>
    </chartFormat>
    <chartFormat chart="100" format="10" series="1">
      <pivotArea type="data" outline="0" fieldPosition="0">
        <references count="1">
          <reference field="4294967294" count="1" selected="0">
            <x v="2"/>
          </reference>
        </references>
      </pivotArea>
    </chartFormat>
    <chartFormat chart="101" format="5" series="1">
      <pivotArea type="data" outline="0" fieldPosition="0">
        <references count="1">
          <reference field="4294967294" count="1" selected="0">
            <x v="0"/>
          </reference>
        </references>
      </pivotArea>
    </chartFormat>
    <chartFormat chart="101" format="6" series="1">
      <pivotArea type="data" outline="0" fieldPosition="0">
        <references count="1">
          <reference field="4294967294" count="1" selected="0">
            <x v="1"/>
          </reference>
        </references>
      </pivotArea>
    </chartFormat>
    <chartFormat chart="101" format="7" series="1">
      <pivotArea type="data" outline="0" fieldPosition="0">
        <references count="1">
          <reference field="4294967294" count="1" selected="0">
            <x v="2"/>
          </reference>
        </references>
      </pivotArea>
    </chartFormat>
    <chartFormat chart="102" format="8" series="1">
      <pivotArea type="data" outline="0" fieldPosition="0">
        <references count="1">
          <reference field="4294967294" count="1" selected="0">
            <x v="0"/>
          </reference>
        </references>
      </pivotArea>
    </chartFormat>
    <chartFormat chart="102" format="9" series="1">
      <pivotArea type="data" outline="0" fieldPosition="0">
        <references count="1">
          <reference field="4294967294" count="1" selected="0">
            <x v="1"/>
          </reference>
        </references>
      </pivotArea>
    </chartFormat>
    <chartFormat chart="102" format="10" series="1">
      <pivotArea type="data" outline="0" fieldPosition="0">
        <references count="1">
          <reference field="4294967294" count="1" selected="0">
            <x v="2"/>
          </reference>
        </references>
      </pivotArea>
    </chartFormat>
    <chartFormat chart="109" format="5" series="1">
      <pivotArea type="data" outline="0" fieldPosition="0">
        <references count="1">
          <reference field="4294967294" count="1" selected="0">
            <x v="0"/>
          </reference>
        </references>
      </pivotArea>
    </chartFormat>
    <chartFormat chart="109" format="6" series="1">
      <pivotArea type="data" outline="0" fieldPosition="0">
        <references count="1">
          <reference field="4294967294" count="1" selected="0">
            <x v="1"/>
          </reference>
        </references>
      </pivotArea>
    </chartFormat>
    <chartFormat chart="109" format="7" series="1">
      <pivotArea type="data" outline="0" fieldPosition="0">
        <references count="1">
          <reference field="4294967294" count="1" selected="0">
            <x v="2"/>
          </reference>
        </references>
      </pivotArea>
    </chartFormat>
    <chartFormat chart="110" format="8" series="1">
      <pivotArea type="data" outline="0" fieldPosition="0">
        <references count="1">
          <reference field="4294967294" count="1" selected="0">
            <x v="0"/>
          </reference>
        </references>
      </pivotArea>
    </chartFormat>
    <chartFormat chart="110" format="9" series="1">
      <pivotArea type="data" outline="0" fieldPosition="0">
        <references count="1">
          <reference field="4294967294" count="1" selected="0">
            <x v="1"/>
          </reference>
        </references>
      </pivotArea>
    </chartFormat>
    <chartFormat chart="110" format="10" series="1">
      <pivotArea type="data" outline="0" fieldPosition="0">
        <references count="1">
          <reference field="4294967294" count="1" selected="0">
            <x v="2"/>
          </reference>
        </references>
      </pivotArea>
    </chartFormat>
    <chartFormat chart="111" format="5" series="1">
      <pivotArea type="data" outline="0" fieldPosition="0">
        <references count="1">
          <reference field="4294967294" count="1" selected="0">
            <x v="0"/>
          </reference>
        </references>
      </pivotArea>
    </chartFormat>
    <chartFormat chart="111" format="6" series="1">
      <pivotArea type="data" outline="0" fieldPosition="0">
        <references count="1">
          <reference field="4294967294" count="1" selected="0">
            <x v="1"/>
          </reference>
        </references>
      </pivotArea>
    </chartFormat>
    <chartFormat chart="111" format="7" series="1">
      <pivotArea type="data" outline="0" fieldPosition="0">
        <references count="1">
          <reference field="4294967294" count="1" selected="0">
            <x v="2"/>
          </reference>
        </references>
      </pivotArea>
    </chartFormat>
    <chartFormat chart="112" format="8" series="1">
      <pivotArea type="data" outline="0" fieldPosition="0">
        <references count="1">
          <reference field="4294967294" count="1" selected="0">
            <x v="0"/>
          </reference>
        </references>
      </pivotArea>
    </chartFormat>
    <chartFormat chart="112" format="9" series="1">
      <pivotArea type="data" outline="0" fieldPosition="0">
        <references count="1">
          <reference field="4294967294" count="1" selected="0">
            <x v="1"/>
          </reference>
        </references>
      </pivotArea>
    </chartFormat>
    <chartFormat chart="112" format="10" series="1">
      <pivotArea type="data" outline="0" fieldPosition="0">
        <references count="1">
          <reference field="4294967294" count="1" selected="0">
            <x v="2"/>
          </reference>
        </references>
      </pivotArea>
    </chartFormat>
    <chartFormat chart="119" format="5" series="1">
      <pivotArea type="data" outline="0" fieldPosition="0">
        <references count="1">
          <reference field="4294967294" count="1" selected="0">
            <x v="0"/>
          </reference>
        </references>
      </pivotArea>
    </chartFormat>
    <chartFormat chart="119" format="6" series="1">
      <pivotArea type="data" outline="0" fieldPosition="0">
        <references count="1">
          <reference field="4294967294" count="1" selected="0">
            <x v="1"/>
          </reference>
        </references>
      </pivotArea>
    </chartFormat>
    <chartFormat chart="119" format="7" series="1">
      <pivotArea type="data" outline="0" fieldPosition="0">
        <references count="1">
          <reference field="4294967294" count="1" selected="0">
            <x v="2"/>
          </reference>
        </references>
      </pivotArea>
    </chartFormat>
    <chartFormat chart="120" format="8" series="1">
      <pivotArea type="data" outline="0" fieldPosition="0">
        <references count="1">
          <reference field="4294967294" count="1" selected="0">
            <x v="0"/>
          </reference>
        </references>
      </pivotArea>
    </chartFormat>
    <chartFormat chart="120" format="9" series="1">
      <pivotArea type="data" outline="0" fieldPosition="0">
        <references count="1">
          <reference field="4294967294" count="1" selected="0">
            <x v="1"/>
          </reference>
        </references>
      </pivotArea>
    </chartFormat>
    <chartFormat chart="120" format="10" series="1">
      <pivotArea type="data" outline="0" fieldPosition="0">
        <references count="1">
          <reference field="4294967294" count="1" selected="0">
            <x v="2"/>
          </reference>
        </references>
      </pivotArea>
    </chartFormat>
    <chartFormat chart="121" format="5" series="1">
      <pivotArea type="data" outline="0" fieldPosition="0">
        <references count="1">
          <reference field="4294967294" count="1" selected="0">
            <x v="0"/>
          </reference>
        </references>
      </pivotArea>
    </chartFormat>
    <chartFormat chart="121" format="6" series="1">
      <pivotArea type="data" outline="0" fieldPosition="0">
        <references count="1">
          <reference field="4294967294" count="1" selected="0">
            <x v="1"/>
          </reference>
        </references>
      </pivotArea>
    </chartFormat>
    <chartFormat chart="121" format="7" series="1">
      <pivotArea type="data" outline="0" fieldPosition="0">
        <references count="1">
          <reference field="4294967294" count="1" selected="0">
            <x v="2"/>
          </reference>
        </references>
      </pivotArea>
    </chartFormat>
    <chartFormat chart="122" format="8" series="1">
      <pivotArea type="data" outline="0" fieldPosition="0">
        <references count="1">
          <reference field="4294967294" count="1" selected="0">
            <x v="0"/>
          </reference>
        </references>
      </pivotArea>
    </chartFormat>
    <chartFormat chart="122" format="9" series="1">
      <pivotArea type="data" outline="0" fieldPosition="0">
        <references count="1">
          <reference field="4294967294" count="1" selected="0">
            <x v="1"/>
          </reference>
        </references>
      </pivotArea>
    </chartFormat>
    <chartFormat chart="122" format="10" series="1">
      <pivotArea type="data" outline="0" fieldPosition="0">
        <references count="1">
          <reference field="4294967294" count="1" selected="0">
            <x v="2"/>
          </reference>
        </references>
      </pivotArea>
    </chartFormat>
    <chartFormat chart="123" format="5" series="1">
      <pivotArea type="data" outline="0" fieldPosition="0">
        <references count="1">
          <reference field="4294967294" count="1" selected="0">
            <x v="0"/>
          </reference>
        </references>
      </pivotArea>
    </chartFormat>
    <chartFormat chart="123" format="6" series="1">
      <pivotArea type="data" outline="0" fieldPosition="0">
        <references count="1">
          <reference field="4294967294" count="1" selected="0">
            <x v="1"/>
          </reference>
        </references>
      </pivotArea>
    </chartFormat>
    <chartFormat chart="123" format="7" series="1">
      <pivotArea type="data" outline="0" fieldPosition="0">
        <references count="1">
          <reference field="4294967294" count="1" selected="0">
            <x v="2"/>
          </reference>
        </references>
      </pivotArea>
    </chartFormat>
    <chartFormat chart="124" format="8" series="1">
      <pivotArea type="data" outline="0" fieldPosition="0">
        <references count="1">
          <reference field="4294967294" count="1" selected="0">
            <x v="0"/>
          </reference>
        </references>
      </pivotArea>
    </chartFormat>
    <chartFormat chart="124" format="9" series="1">
      <pivotArea type="data" outline="0" fieldPosition="0">
        <references count="1">
          <reference field="4294967294" count="1" selected="0">
            <x v="1"/>
          </reference>
        </references>
      </pivotArea>
    </chartFormat>
    <chartFormat chart="124" format="10" series="1">
      <pivotArea type="data" outline="0" fieldPosition="0">
        <references count="1">
          <reference field="4294967294" count="1" selected="0">
            <x v="2"/>
          </reference>
        </references>
      </pivotArea>
    </chartFormat>
    <chartFormat chart="125" format="5" series="1">
      <pivotArea type="data" outline="0" fieldPosition="0">
        <references count="1">
          <reference field="4294967294" count="1" selected="0">
            <x v="0"/>
          </reference>
        </references>
      </pivotArea>
    </chartFormat>
    <chartFormat chart="125" format="6" series="1">
      <pivotArea type="data" outline="0" fieldPosition="0">
        <references count="1">
          <reference field="4294967294" count="1" selected="0">
            <x v="1"/>
          </reference>
        </references>
      </pivotArea>
    </chartFormat>
    <chartFormat chart="125" format="7" series="1">
      <pivotArea type="data" outline="0" fieldPosition="0">
        <references count="1">
          <reference field="4294967294" count="1" selected="0">
            <x v="2"/>
          </reference>
        </references>
      </pivotArea>
    </chartFormat>
    <chartFormat chart="126" format="8" series="1">
      <pivotArea type="data" outline="0" fieldPosition="0">
        <references count="1">
          <reference field="4294967294" count="1" selected="0">
            <x v="0"/>
          </reference>
        </references>
      </pivotArea>
    </chartFormat>
    <chartFormat chart="126" format="9" series="1">
      <pivotArea type="data" outline="0" fieldPosition="0">
        <references count="1">
          <reference field="4294967294" count="1" selected="0">
            <x v="1"/>
          </reference>
        </references>
      </pivotArea>
    </chartFormat>
    <chartFormat chart="126" format="10" series="1">
      <pivotArea type="data" outline="0" fieldPosition="0">
        <references count="1">
          <reference field="4294967294" count="1" selected="0">
            <x v="2"/>
          </reference>
        </references>
      </pivotArea>
    </chartFormat>
    <chartFormat chart="127" format="5" series="1">
      <pivotArea type="data" outline="0" fieldPosition="0">
        <references count="1">
          <reference field="4294967294" count="1" selected="0">
            <x v="0"/>
          </reference>
        </references>
      </pivotArea>
    </chartFormat>
    <chartFormat chart="127" format="6" series="1">
      <pivotArea type="data" outline="0" fieldPosition="0">
        <references count="1">
          <reference field="4294967294" count="1" selected="0">
            <x v="1"/>
          </reference>
        </references>
      </pivotArea>
    </chartFormat>
    <chartFormat chart="127" format="7" series="1">
      <pivotArea type="data" outline="0" fieldPosition="0">
        <references count="1">
          <reference field="4294967294" count="1" selected="0">
            <x v="2"/>
          </reference>
        </references>
      </pivotArea>
    </chartFormat>
    <chartFormat chart="128" format="8" series="1">
      <pivotArea type="data" outline="0" fieldPosition="0">
        <references count="1">
          <reference field="4294967294" count="1" selected="0">
            <x v="0"/>
          </reference>
        </references>
      </pivotArea>
    </chartFormat>
    <chartFormat chart="128" format="9" series="1">
      <pivotArea type="data" outline="0" fieldPosition="0">
        <references count="1">
          <reference field="4294967294" count="1" selected="0">
            <x v="1"/>
          </reference>
        </references>
      </pivotArea>
    </chartFormat>
    <chartFormat chart="128" format="10" series="1">
      <pivotArea type="data" outline="0" fieldPosition="0">
        <references count="1">
          <reference field="4294967294" count="1" selected="0">
            <x v="2"/>
          </reference>
        </references>
      </pivotArea>
    </chartFormat>
    <chartFormat chart="129" format="5" series="1">
      <pivotArea type="data" outline="0" fieldPosition="0">
        <references count="1">
          <reference field="4294967294" count="1" selected="0">
            <x v="0"/>
          </reference>
        </references>
      </pivotArea>
    </chartFormat>
    <chartFormat chart="129" format="6" series="1">
      <pivotArea type="data" outline="0" fieldPosition="0">
        <references count="1">
          <reference field="4294967294" count="1" selected="0">
            <x v="1"/>
          </reference>
        </references>
      </pivotArea>
    </chartFormat>
    <chartFormat chart="129" format="7" series="1">
      <pivotArea type="data" outline="0" fieldPosition="0">
        <references count="1">
          <reference field="4294967294" count="1" selected="0">
            <x v="2"/>
          </reference>
        </references>
      </pivotArea>
    </chartFormat>
    <chartFormat chart="130" format="8" series="1">
      <pivotArea type="data" outline="0" fieldPosition="0">
        <references count="1">
          <reference field="4294967294" count="1" selected="0">
            <x v="0"/>
          </reference>
        </references>
      </pivotArea>
    </chartFormat>
    <chartFormat chart="130" format="9" series="1">
      <pivotArea type="data" outline="0" fieldPosition="0">
        <references count="1">
          <reference field="4294967294" count="1" selected="0">
            <x v="1"/>
          </reference>
        </references>
      </pivotArea>
    </chartFormat>
    <chartFormat chart="130" format="10" series="1">
      <pivotArea type="data" outline="0" fieldPosition="0">
        <references count="1">
          <reference field="4294967294" count="1" selected="0">
            <x v="2"/>
          </reference>
        </references>
      </pivotArea>
    </chartFormat>
    <chartFormat chart="133" format="5" series="1">
      <pivotArea type="data" outline="0" fieldPosition="0">
        <references count="1">
          <reference field="4294967294" count="1" selected="0">
            <x v="0"/>
          </reference>
        </references>
      </pivotArea>
    </chartFormat>
    <chartFormat chart="133" format="6" series="1">
      <pivotArea type="data" outline="0" fieldPosition="0">
        <references count="1">
          <reference field="4294967294" count="1" selected="0">
            <x v="1"/>
          </reference>
        </references>
      </pivotArea>
    </chartFormat>
    <chartFormat chart="133" format="7" series="1">
      <pivotArea type="data" outline="0" fieldPosition="0">
        <references count="1">
          <reference field="4294967294" count="1" selected="0">
            <x v="2"/>
          </reference>
        </references>
      </pivotArea>
    </chartFormat>
    <chartFormat chart="134" format="8" series="1">
      <pivotArea type="data" outline="0" fieldPosition="0">
        <references count="1">
          <reference field="4294967294" count="1" selected="0">
            <x v="0"/>
          </reference>
        </references>
      </pivotArea>
    </chartFormat>
    <chartFormat chart="134" format="9" series="1">
      <pivotArea type="data" outline="0" fieldPosition="0">
        <references count="1">
          <reference field="4294967294" count="1" selected="0">
            <x v="1"/>
          </reference>
        </references>
      </pivotArea>
    </chartFormat>
    <chartFormat chart="134" format="10" series="1">
      <pivotArea type="data" outline="0" fieldPosition="0">
        <references count="1">
          <reference field="4294967294" count="1" selected="0">
            <x v="2"/>
          </reference>
        </references>
      </pivotArea>
    </chartFormat>
    <chartFormat chart="137" format="5" series="1">
      <pivotArea type="data" outline="0" fieldPosition="0">
        <references count="1">
          <reference field="4294967294" count="1" selected="0">
            <x v="0"/>
          </reference>
        </references>
      </pivotArea>
    </chartFormat>
    <chartFormat chart="137" format="6" series="1">
      <pivotArea type="data" outline="0" fieldPosition="0">
        <references count="1">
          <reference field="4294967294" count="1" selected="0">
            <x v="1"/>
          </reference>
        </references>
      </pivotArea>
    </chartFormat>
    <chartFormat chart="137" format="7" series="1">
      <pivotArea type="data" outline="0" fieldPosition="0">
        <references count="1">
          <reference field="4294967294" count="1" selected="0">
            <x v="2"/>
          </reference>
        </references>
      </pivotArea>
    </chartFormat>
    <chartFormat chart="138" format="8" series="1">
      <pivotArea type="data" outline="0" fieldPosition="0">
        <references count="1">
          <reference field="4294967294" count="1" selected="0">
            <x v="0"/>
          </reference>
        </references>
      </pivotArea>
    </chartFormat>
    <chartFormat chart="138" format="9" series="1">
      <pivotArea type="data" outline="0" fieldPosition="0">
        <references count="1">
          <reference field="4294967294" count="1" selected="0">
            <x v="1"/>
          </reference>
        </references>
      </pivotArea>
    </chartFormat>
    <chartFormat chart="138" format="10" series="1">
      <pivotArea type="data" outline="0" fieldPosition="0">
        <references count="1">
          <reference field="4294967294" count="1" selected="0">
            <x v="2"/>
          </reference>
        </references>
      </pivotArea>
    </chartFormat>
    <chartFormat chart="143" format="5" series="1">
      <pivotArea type="data" outline="0" fieldPosition="0">
        <references count="1">
          <reference field="4294967294" count="1" selected="0">
            <x v="0"/>
          </reference>
        </references>
      </pivotArea>
    </chartFormat>
    <chartFormat chart="143" format="6" series="1">
      <pivotArea type="data" outline="0" fieldPosition="0">
        <references count="1">
          <reference field="4294967294" count="1" selected="0">
            <x v="1"/>
          </reference>
        </references>
      </pivotArea>
    </chartFormat>
    <chartFormat chart="143" format="7" series="1">
      <pivotArea type="data" outline="0" fieldPosition="0">
        <references count="1">
          <reference field="4294967294" count="1" selected="0">
            <x v="2"/>
          </reference>
        </references>
      </pivotArea>
    </chartFormat>
    <chartFormat chart="144" format="8" series="1">
      <pivotArea type="data" outline="0" fieldPosition="0">
        <references count="1">
          <reference field="4294967294" count="1" selected="0">
            <x v="0"/>
          </reference>
        </references>
      </pivotArea>
    </chartFormat>
    <chartFormat chart="144" format="9" series="1">
      <pivotArea type="data" outline="0" fieldPosition="0">
        <references count="1">
          <reference field="4294967294" count="1" selected="0">
            <x v="1"/>
          </reference>
        </references>
      </pivotArea>
    </chartFormat>
    <chartFormat chart="144" format="10" series="1">
      <pivotArea type="data" outline="0" fieldPosition="0">
        <references count="1">
          <reference field="4294967294" count="1" selected="0">
            <x v="2"/>
          </reference>
        </references>
      </pivotArea>
    </chartFormat>
    <chartFormat chart="145" format="5" series="1">
      <pivotArea type="data" outline="0" fieldPosition="0">
        <references count="1">
          <reference field="4294967294" count="1" selected="0">
            <x v="0"/>
          </reference>
        </references>
      </pivotArea>
    </chartFormat>
    <chartFormat chart="145" format="6" series="1">
      <pivotArea type="data" outline="0" fieldPosition="0">
        <references count="1">
          <reference field="4294967294" count="1" selected="0">
            <x v="1"/>
          </reference>
        </references>
      </pivotArea>
    </chartFormat>
    <chartFormat chart="145" format="7" series="1">
      <pivotArea type="data" outline="0" fieldPosition="0">
        <references count="1">
          <reference field="4294967294" count="1" selected="0">
            <x v="2"/>
          </reference>
        </references>
      </pivotArea>
    </chartFormat>
    <chartFormat chart="146" format="8" series="1">
      <pivotArea type="data" outline="0" fieldPosition="0">
        <references count="1">
          <reference field="4294967294" count="1" selected="0">
            <x v="0"/>
          </reference>
        </references>
      </pivotArea>
    </chartFormat>
    <chartFormat chart="146" format="9" series="1">
      <pivotArea type="data" outline="0" fieldPosition="0">
        <references count="1">
          <reference field="4294967294" count="1" selected="0">
            <x v="1"/>
          </reference>
        </references>
      </pivotArea>
    </chartFormat>
    <chartFormat chart="146" format="10" series="1">
      <pivotArea type="data" outline="0" fieldPosition="0">
        <references count="1">
          <reference field="4294967294" count="1" selected="0">
            <x v="2"/>
          </reference>
        </references>
      </pivotArea>
    </chartFormat>
    <chartFormat chart="149" format="5" series="1">
      <pivotArea type="data" outline="0" fieldPosition="0">
        <references count="1">
          <reference field="4294967294" count="1" selected="0">
            <x v="0"/>
          </reference>
        </references>
      </pivotArea>
    </chartFormat>
    <chartFormat chart="149" format="6" series="1">
      <pivotArea type="data" outline="0" fieldPosition="0">
        <references count="1">
          <reference field="4294967294" count="1" selected="0">
            <x v="1"/>
          </reference>
        </references>
      </pivotArea>
    </chartFormat>
    <chartFormat chart="149" format="7" series="1">
      <pivotArea type="data" outline="0" fieldPosition="0">
        <references count="1">
          <reference field="4294967294" count="1" selected="0">
            <x v="2"/>
          </reference>
        </references>
      </pivotArea>
    </chartFormat>
    <chartFormat chart="150" format="8" series="1">
      <pivotArea type="data" outline="0" fieldPosition="0">
        <references count="1">
          <reference field="4294967294" count="1" selected="0">
            <x v="0"/>
          </reference>
        </references>
      </pivotArea>
    </chartFormat>
    <chartFormat chart="150" format="9" series="1">
      <pivotArea type="data" outline="0" fieldPosition="0">
        <references count="1">
          <reference field="4294967294" count="1" selected="0">
            <x v="1"/>
          </reference>
        </references>
      </pivotArea>
    </chartFormat>
    <chartFormat chart="150" format="10" series="1">
      <pivotArea type="data" outline="0" fieldPosition="0">
        <references count="1">
          <reference field="4294967294" count="1" selected="0">
            <x v="2"/>
          </reference>
        </references>
      </pivotArea>
    </chartFormat>
    <chartFormat chart="151" format="5" series="1">
      <pivotArea type="data" outline="0" fieldPosition="0">
        <references count="1">
          <reference field="4294967294" count="1" selected="0">
            <x v="0"/>
          </reference>
        </references>
      </pivotArea>
    </chartFormat>
    <chartFormat chart="151" format="6" series="1">
      <pivotArea type="data" outline="0" fieldPosition="0">
        <references count="1">
          <reference field="4294967294" count="1" selected="0">
            <x v="1"/>
          </reference>
        </references>
      </pivotArea>
    </chartFormat>
    <chartFormat chart="151" format="7" series="1">
      <pivotArea type="data" outline="0" fieldPosition="0">
        <references count="1">
          <reference field="4294967294" count="1" selected="0">
            <x v="2"/>
          </reference>
        </references>
      </pivotArea>
    </chartFormat>
    <chartFormat chart="152" format="8" series="1">
      <pivotArea type="data" outline="0" fieldPosition="0">
        <references count="1">
          <reference field="4294967294" count="1" selected="0">
            <x v="0"/>
          </reference>
        </references>
      </pivotArea>
    </chartFormat>
    <chartFormat chart="152" format="9" series="1">
      <pivotArea type="data" outline="0" fieldPosition="0">
        <references count="1">
          <reference field="4294967294" count="1" selected="0">
            <x v="1"/>
          </reference>
        </references>
      </pivotArea>
    </chartFormat>
    <chartFormat chart="152" format="10" series="1">
      <pivotArea type="data" outline="0" fieldPosition="0">
        <references count="1">
          <reference field="4294967294" count="1" selected="0">
            <x v="2"/>
          </reference>
        </references>
      </pivotArea>
    </chartFormat>
    <chartFormat chart="153" format="5" series="1">
      <pivotArea type="data" outline="0" fieldPosition="0">
        <references count="1">
          <reference field="4294967294" count="1" selected="0">
            <x v="0"/>
          </reference>
        </references>
      </pivotArea>
    </chartFormat>
    <chartFormat chart="153" format="6" series="1">
      <pivotArea type="data" outline="0" fieldPosition="0">
        <references count="1">
          <reference field="4294967294" count="1" selected="0">
            <x v="1"/>
          </reference>
        </references>
      </pivotArea>
    </chartFormat>
    <chartFormat chart="153" format="7" series="1">
      <pivotArea type="data" outline="0" fieldPosition="0">
        <references count="1">
          <reference field="4294967294" count="1" selected="0">
            <x v="2"/>
          </reference>
        </references>
      </pivotArea>
    </chartFormat>
    <chartFormat chart="154" format="8" series="1">
      <pivotArea type="data" outline="0" fieldPosition="0">
        <references count="1">
          <reference field="4294967294" count="1" selected="0">
            <x v="0"/>
          </reference>
        </references>
      </pivotArea>
    </chartFormat>
    <chartFormat chart="154" format="9" series="1">
      <pivotArea type="data" outline="0" fieldPosition="0">
        <references count="1">
          <reference field="4294967294" count="1" selected="0">
            <x v="1"/>
          </reference>
        </references>
      </pivotArea>
    </chartFormat>
    <chartFormat chart="154" format="10" series="1">
      <pivotArea type="data" outline="0" fieldPosition="0">
        <references count="1">
          <reference field="4294967294" count="1" selected="0">
            <x v="2"/>
          </reference>
        </references>
      </pivotArea>
    </chartFormat>
    <chartFormat chart="155" format="5" series="1">
      <pivotArea type="data" outline="0" fieldPosition="0">
        <references count="1">
          <reference field="4294967294" count="1" selected="0">
            <x v="0"/>
          </reference>
        </references>
      </pivotArea>
    </chartFormat>
    <chartFormat chart="155" format="6" series="1">
      <pivotArea type="data" outline="0" fieldPosition="0">
        <references count="1">
          <reference field="4294967294" count="1" selected="0">
            <x v="1"/>
          </reference>
        </references>
      </pivotArea>
    </chartFormat>
    <chartFormat chart="155" format="7" series="1">
      <pivotArea type="data" outline="0" fieldPosition="0">
        <references count="1">
          <reference field="4294967294" count="1" selected="0">
            <x v="2"/>
          </reference>
        </references>
      </pivotArea>
    </chartFormat>
    <chartFormat chart="156" format="8" series="1">
      <pivotArea type="data" outline="0" fieldPosition="0">
        <references count="1">
          <reference field="4294967294" count="1" selected="0">
            <x v="0"/>
          </reference>
        </references>
      </pivotArea>
    </chartFormat>
    <chartFormat chart="156" format="9" series="1">
      <pivotArea type="data" outline="0" fieldPosition="0">
        <references count="1">
          <reference field="4294967294" count="1" selected="0">
            <x v="1"/>
          </reference>
        </references>
      </pivotArea>
    </chartFormat>
    <chartFormat chart="156" format="10" series="1">
      <pivotArea type="data" outline="0" fieldPosition="0">
        <references count="1">
          <reference field="4294967294" count="1" selected="0">
            <x v="2"/>
          </reference>
        </references>
      </pivotArea>
    </chartFormat>
    <chartFormat chart="157" format="5" series="1">
      <pivotArea type="data" outline="0" fieldPosition="0">
        <references count="1">
          <reference field="4294967294" count="1" selected="0">
            <x v="0"/>
          </reference>
        </references>
      </pivotArea>
    </chartFormat>
    <chartFormat chart="157" format="6" series="1">
      <pivotArea type="data" outline="0" fieldPosition="0">
        <references count="1">
          <reference field="4294967294" count="1" selected="0">
            <x v="1"/>
          </reference>
        </references>
      </pivotArea>
    </chartFormat>
    <chartFormat chart="157" format="7" series="1">
      <pivotArea type="data" outline="0" fieldPosition="0">
        <references count="1">
          <reference field="4294967294" count="1" selected="0">
            <x v="2"/>
          </reference>
        </references>
      </pivotArea>
    </chartFormat>
    <chartFormat chart="158" format="8" series="1">
      <pivotArea type="data" outline="0" fieldPosition="0">
        <references count="1">
          <reference field="4294967294" count="1" selected="0">
            <x v="0"/>
          </reference>
        </references>
      </pivotArea>
    </chartFormat>
    <chartFormat chart="158" format="9" series="1">
      <pivotArea type="data" outline="0" fieldPosition="0">
        <references count="1">
          <reference field="4294967294" count="1" selected="0">
            <x v="1"/>
          </reference>
        </references>
      </pivotArea>
    </chartFormat>
    <chartFormat chart="158" format="10" series="1">
      <pivotArea type="data" outline="0" fieldPosition="0">
        <references count="1">
          <reference field="4294967294" count="1" selected="0">
            <x v="2"/>
          </reference>
        </references>
      </pivotArea>
    </chartFormat>
    <chartFormat chart="159" format="5" series="1">
      <pivotArea type="data" outline="0" fieldPosition="0">
        <references count="1">
          <reference field="4294967294" count="1" selected="0">
            <x v="0"/>
          </reference>
        </references>
      </pivotArea>
    </chartFormat>
    <chartFormat chart="159" format="6" series="1">
      <pivotArea type="data" outline="0" fieldPosition="0">
        <references count="1">
          <reference field="4294967294" count="1" selected="0">
            <x v="1"/>
          </reference>
        </references>
      </pivotArea>
    </chartFormat>
    <chartFormat chart="159" format="7" series="1">
      <pivotArea type="data" outline="0" fieldPosition="0">
        <references count="1">
          <reference field="4294967294" count="1" selected="0">
            <x v="2"/>
          </reference>
        </references>
      </pivotArea>
    </chartFormat>
    <chartFormat chart="160" format="8" series="1">
      <pivotArea type="data" outline="0" fieldPosition="0">
        <references count="1">
          <reference field="4294967294" count="1" selected="0">
            <x v="0"/>
          </reference>
        </references>
      </pivotArea>
    </chartFormat>
    <chartFormat chart="160" format="9" series="1">
      <pivotArea type="data" outline="0" fieldPosition="0">
        <references count="1">
          <reference field="4294967294" count="1" selected="0">
            <x v="1"/>
          </reference>
        </references>
      </pivotArea>
    </chartFormat>
    <chartFormat chart="160" format="10" series="1">
      <pivotArea type="data" outline="0" fieldPosition="0">
        <references count="1">
          <reference field="4294967294" count="1" selected="0">
            <x v="2"/>
          </reference>
        </references>
      </pivotArea>
    </chartFormat>
    <chartFormat chart="163" format="5" series="1">
      <pivotArea type="data" outline="0" fieldPosition="0">
        <references count="1">
          <reference field="4294967294" count="1" selected="0">
            <x v="0"/>
          </reference>
        </references>
      </pivotArea>
    </chartFormat>
    <chartFormat chart="163" format="6" series="1">
      <pivotArea type="data" outline="0" fieldPosition="0">
        <references count="1">
          <reference field="4294967294" count="1" selected="0">
            <x v="1"/>
          </reference>
        </references>
      </pivotArea>
    </chartFormat>
    <chartFormat chart="163" format="7" series="1">
      <pivotArea type="data" outline="0" fieldPosition="0">
        <references count="1">
          <reference field="4294967294" count="1" selected="0">
            <x v="2"/>
          </reference>
        </references>
      </pivotArea>
    </chartFormat>
    <chartFormat chart="164" format="8" series="1">
      <pivotArea type="data" outline="0" fieldPosition="0">
        <references count="1">
          <reference field="4294967294" count="1" selected="0">
            <x v="0"/>
          </reference>
        </references>
      </pivotArea>
    </chartFormat>
    <chartFormat chart="164" format="9" series="1">
      <pivotArea type="data" outline="0" fieldPosition="0">
        <references count="1">
          <reference field="4294967294" count="1" selected="0">
            <x v="1"/>
          </reference>
        </references>
      </pivotArea>
    </chartFormat>
    <chartFormat chart="164" format="10" series="1">
      <pivotArea type="data" outline="0" fieldPosition="0">
        <references count="1">
          <reference field="4294967294" count="1" selected="0">
            <x v="2"/>
          </reference>
        </references>
      </pivotArea>
    </chartFormat>
    <chartFormat chart="167" format="5" series="1">
      <pivotArea type="data" outline="0" fieldPosition="0">
        <references count="1">
          <reference field="4294967294" count="1" selected="0">
            <x v="0"/>
          </reference>
        </references>
      </pivotArea>
    </chartFormat>
    <chartFormat chart="167" format="6" series="1">
      <pivotArea type="data" outline="0" fieldPosition="0">
        <references count="1">
          <reference field="4294967294" count="1" selected="0">
            <x v="1"/>
          </reference>
        </references>
      </pivotArea>
    </chartFormat>
    <chartFormat chart="167" format="7" series="1">
      <pivotArea type="data" outline="0" fieldPosition="0">
        <references count="1">
          <reference field="4294967294" count="1" selected="0">
            <x v="2"/>
          </reference>
        </references>
      </pivotArea>
    </chartFormat>
    <chartFormat chart="168" format="8" series="1">
      <pivotArea type="data" outline="0" fieldPosition="0">
        <references count="1">
          <reference field="4294967294" count="1" selected="0">
            <x v="0"/>
          </reference>
        </references>
      </pivotArea>
    </chartFormat>
    <chartFormat chart="168" format="9" series="1">
      <pivotArea type="data" outline="0" fieldPosition="0">
        <references count="1">
          <reference field="4294967294" count="1" selected="0">
            <x v="1"/>
          </reference>
        </references>
      </pivotArea>
    </chartFormat>
    <chartFormat chart="168" format="10" series="1">
      <pivotArea type="data" outline="0" fieldPosition="0">
        <references count="1">
          <reference field="4294967294" count="1" selected="0">
            <x v="2"/>
          </reference>
        </references>
      </pivotArea>
    </chartFormat>
    <chartFormat chart="169" format="5" series="1">
      <pivotArea type="data" outline="0" fieldPosition="0">
        <references count="1">
          <reference field="4294967294" count="1" selected="0">
            <x v="0"/>
          </reference>
        </references>
      </pivotArea>
    </chartFormat>
    <chartFormat chart="169" format="6" series="1">
      <pivotArea type="data" outline="0" fieldPosition="0">
        <references count="1">
          <reference field="4294967294" count="1" selected="0">
            <x v="1"/>
          </reference>
        </references>
      </pivotArea>
    </chartFormat>
    <chartFormat chart="169" format="7" series="1">
      <pivotArea type="data" outline="0" fieldPosition="0">
        <references count="1">
          <reference field="4294967294" count="1" selected="0">
            <x v="2"/>
          </reference>
        </references>
      </pivotArea>
    </chartFormat>
    <chartFormat chart="170" format="8" series="1">
      <pivotArea type="data" outline="0" fieldPosition="0">
        <references count="1">
          <reference field="4294967294" count="1" selected="0">
            <x v="0"/>
          </reference>
        </references>
      </pivotArea>
    </chartFormat>
    <chartFormat chart="170" format="9" series="1">
      <pivotArea type="data" outline="0" fieldPosition="0">
        <references count="1">
          <reference field="4294967294" count="1" selected="0">
            <x v="1"/>
          </reference>
        </references>
      </pivotArea>
    </chartFormat>
    <chartFormat chart="170" format="10" series="1">
      <pivotArea type="data" outline="0" fieldPosition="0">
        <references count="1">
          <reference field="4294967294" count="1" selected="0">
            <x v="2"/>
          </reference>
        </references>
      </pivotArea>
    </chartFormat>
  </chartFormats>
  <pivotHierarchies count="8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96" name="[RAW].[Date]">
      <autoFilter ref="A1">
        <filterColumn colId="0">
          <customFilters and="1">
            <customFilter operator="greaterThanOrEqual" val="45444"/>
            <customFilter operator="lessThanOrEqual" val="45447"/>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C58B37B-DC91-4AFE-9C3D-075AD4B7A224}" name="KPI(Weekly)" cacheId="228" applyNumberFormats="0" applyBorderFormats="0" applyFontFormats="0" applyPatternFormats="0" applyAlignmentFormats="0" applyWidthHeightFormats="1" dataCaption="Values" tag="7c1a9216-7043-4c27-8647-7c0ea70d152a" updatedVersion="8" minRefreshableVersion="5" subtotalHiddenItems="1" itemPrintTitles="1" createdVersion="8" indent="0" outline="1" outlineData="1" multipleFieldFilters="0" chartFormat="10">
  <location ref="B85:E88"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3"/>
  </rowFields>
  <rowItems count="3">
    <i>
      <x/>
    </i>
    <i>
      <x v="1"/>
    </i>
    <i t="grand">
      <x/>
    </i>
  </rowItems>
  <colFields count="1">
    <field x="-2"/>
  </colFields>
  <colItems count="3">
    <i>
      <x/>
    </i>
    <i i="1">
      <x v="1"/>
    </i>
    <i i="2">
      <x v="2"/>
    </i>
  </colItems>
  <dataFields count="3">
    <dataField fld="2" subtotal="count" baseField="0" baseItem="0"/>
    <dataField fld="0" subtotal="count" baseField="0" baseItem="0"/>
    <dataField fld="1" subtotal="count" baseField="0" baseItem="0"/>
  </dataFields>
  <chartFormats count="3">
    <chartFormat chart="1" format="0"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2"/>
          </reference>
        </references>
      </pivotArea>
    </chartFormat>
    <chartFormat chart="1" format="2" series="1">
      <pivotArea type="data" outline="0" fieldPosition="0">
        <references count="1">
          <reference field="4294967294" count="1" selected="0">
            <x v="0"/>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4" type="dateBetween" evalOrder="-1" id="393" name="[RAW].[Date]">
      <autoFilter ref="A1">
        <filterColumn colId="0">
          <customFilters and="1">
            <customFilter operator="greaterThanOrEqual" val="45444"/>
            <customFilter operator="lessThanOrEqual" val="45447"/>
          </customFilters>
        </filterColumn>
      </autoFilter>
      <extLst>
        <ext xmlns:x15="http://schemas.microsoft.com/office/spreadsheetml/2010/11/main" uri="{0605FD5F-26C8-4aeb-8148-2DB25E43C511}">
          <x15:pivotFilter useWholeDay="1"/>
        </ext>
      </extLst>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924F5C8-C914-4938-ADAE-68B6CAEFEE9D}" name="RegionSumm" cacheId="184" applyNumberFormats="0" applyBorderFormats="0" applyFontFormats="0" applyPatternFormats="0" applyAlignmentFormats="0" applyWidthHeightFormats="1" dataCaption="Values" errorCaption="-" showError="1" tag="fc686215-8d1d-4cc3-9857-5823928a4d41" updatedVersion="8" minRefreshableVersion="3" showDrill="0" subtotalHiddenItems="1" colGrandTotals="0" itemPrintTitles="1" createdVersion="8" indent="0" showHeaders="0" outline="1" outlineData="1" multipleFieldFilters="0" rowHeaderCaption="Region">
  <location ref="O32:U35" firstHeaderRow="0" firstDataRow="1" firstDataCol="1"/>
  <pivotFields count="14">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5"/>
  </rowFields>
  <rowItems count="3">
    <i>
      <x/>
    </i>
    <i>
      <x v="1"/>
    </i>
    <i t="grand">
      <x/>
    </i>
  </rowItems>
  <colFields count="1">
    <field x="-2"/>
  </colFields>
  <colItems count="6">
    <i>
      <x/>
    </i>
    <i i="1">
      <x v="1"/>
    </i>
    <i i="2">
      <x v="2"/>
    </i>
    <i i="3">
      <x v="3"/>
    </i>
    <i i="4">
      <x v="4"/>
    </i>
    <i i="5">
      <x v="5"/>
    </i>
  </colItems>
  <dataFields count="6">
    <dataField fld="0" subtotal="count" baseField="0" baseItem="0"/>
    <dataField fld="1" subtotal="count" baseField="0" baseItem="0"/>
    <dataField fld="2" subtotal="count" baseField="0" baseItem="0"/>
    <dataField fld="3" subtotal="count" baseField="0" baseItem="0"/>
    <dataField fld="4" subtotal="count" baseField="0" baseItem="0"/>
    <dataField fld="6" subtotal="count" baseField="0" baseItem="0"/>
  </dataFields>
  <formats count="44">
    <format dxfId="274">
      <pivotArea dataOnly="0" grandRow="1" axis="axisRow" fieldPosition="0"/>
    </format>
    <format dxfId="273">
      <pivotArea dataOnly="0" grandRow="1" axis="axisRow" fieldPosition="0"/>
    </format>
    <format dxfId="272">
      <pivotArea dataOnly="0" labelOnly="1" grandRow="1" outline="0" fieldPosition="0"/>
    </format>
    <format dxfId="271">
      <pivotArea dataOnly="0" labelOnly="1" outline="0" fieldPosition="0">
        <references count="1">
          <reference field="4294967294" count="5">
            <x v="0"/>
            <x v="1"/>
            <x v="2"/>
            <x v="3"/>
            <x v="4"/>
          </reference>
        </references>
      </pivotArea>
    </format>
    <format dxfId="270">
      <pivotArea dataOnly="0" labelOnly="1" outline="0" fieldPosition="0">
        <references count="1">
          <reference field="4294967294" count="5">
            <x v="0"/>
            <x v="1"/>
            <x v="2"/>
            <x v="3"/>
            <x v="4"/>
          </reference>
        </references>
      </pivotArea>
    </format>
    <format dxfId="269">
      <pivotArea dataOnly="0" labelOnly="1" grandRow="1" outline="0" fieldPosition="0"/>
    </format>
    <format dxfId="268">
      <pivotArea dataOnly="0" labelOnly="1" grandRow="1" outline="0" fieldPosition="0"/>
    </format>
    <format dxfId="267">
      <pivotArea outline="0" collapsedLevelsAreSubtotals="1" fieldPosition="0"/>
    </format>
    <format dxfId="266">
      <pivotArea dataOnly="0" labelOnly="1" outline="0" fieldPosition="0">
        <references count="1">
          <reference field="4294967294" count="5">
            <x v="0"/>
            <x v="1"/>
            <x v="2"/>
            <x v="3"/>
            <x v="4"/>
          </reference>
        </references>
      </pivotArea>
    </format>
    <format dxfId="265">
      <pivotArea outline="0" collapsedLevelsAreSubtotals="1" fieldPosition="0"/>
    </format>
    <format dxfId="264">
      <pivotArea dataOnly="0" labelOnly="1" outline="0" fieldPosition="0">
        <references count="1">
          <reference field="4294967294" count="5">
            <x v="0"/>
            <x v="1"/>
            <x v="2"/>
            <x v="3"/>
            <x v="4"/>
          </reference>
        </references>
      </pivotArea>
    </format>
    <format dxfId="263">
      <pivotArea type="all" dataOnly="0" outline="0" fieldPosition="0"/>
    </format>
    <format dxfId="262">
      <pivotArea outline="0" collapsedLevelsAreSubtotals="1" fieldPosition="0"/>
    </format>
    <format dxfId="261">
      <pivotArea dataOnly="0" labelOnly="1" grandRow="1" outline="0" fieldPosition="0"/>
    </format>
    <format dxfId="260">
      <pivotArea dataOnly="0" labelOnly="1" outline="0" fieldPosition="0">
        <references count="1">
          <reference field="4294967294" count="5">
            <x v="0"/>
            <x v="1"/>
            <x v="2"/>
            <x v="3"/>
            <x v="4"/>
          </reference>
        </references>
      </pivotArea>
    </format>
    <format dxfId="259">
      <pivotArea dataOnly="0" labelOnly="1" grandRow="1" outline="0" fieldPosition="0"/>
    </format>
    <format dxfId="258">
      <pivotArea type="all" dataOnly="0" outline="0" fieldPosition="0"/>
    </format>
    <format dxfId="257">
      <pivotArea dataOnly="0" labelOnly="1" grandRow="1" outline="0" fieldPosition="0"/>
    </format>
    <format dxfId="256">
      <pivotArea dataOnly="0" labelOnly="1" grandRow="1" outline="0" fieldPosition="0"/>
    </format>
    <format dxfId="255">
      <pivotArea dataOnly="0" labelOnly="1" fieldPosition="0">
        <references count="1">
          <reference field="5" count="0"/>
        </references>
      </pivotArea>
    </format>
    <format dxfId="254">
      <pivotArea field="5" type="button" dataOnly="0" labelOnly="1" outline="0" axis="axisRow" fieldPosition="0"/>
    </format>
    <format dxfId="253">
      <pivotArea dataOnly="0" labelOnly="1" fieldPosition="0">
        <references count="1">
          <reference field="5" count="0"/>
        </references>
      </pivotArea>
    </format>
    <format dxfId="252">
      <pivotArea dataOnly="0" labelOnly="1" grandRow="1" outline="0" fieldPosition="0"/>
    </format>
    <format dxfId="251">
      <pivotArea type="all" dataOnly="0" outline="0" fieldPosition="0"/>
    </format>
    <format dxfId="250">
      <pivotArea field="5" type="button" dataOnly="0" labelOnly="1" outline="0" axis="axisRow" fieldPosition="0"/>
    </format>
    <format dxfId="249">
      <pivotArea dataOnly="0" labelOnly="1" fieldPosition="0">
        <references count="1">
          <reference field="5" count="0"/>
        </references>
      </pivotArea>
    </format>
    <format dxfId="248">
      <pivotArea dataOnly="0" labelOnly="1" grandRow="1" outline="0" fieldPosition="0"/>
    </format>
    <format dxfId="247">
      <pivotArea type="all" dataOnly="0" outline="0" fieldPosition="0"/>
    </format>
    <format dxfId="246">
      <pivotArea dataOnly="0" labelOnly="1" fieldPosition="0">
        <references count="1">
          <reference field="5" count="0"/>
        </references>
      </pivotArea>
    </format>
    <format dxfId="245">
      <pivotArea dataOnly="0" labelOnly="1" grandRow="1" outline="0" fieldPosition="0"/>
    </format>
    <format dxfId="244">
      <pivotArea outline="0" collapsedLevelsAreSubtotals="1" fieldPosition="0"/>
    </format>
    <format dxfId="243">
      <pivotArea dataOnly="0" labelOnly="1" outline="0" fieldPosition="0">
        <references count="1">
          <reference field="4294967294" count="5">
            <x v="0"/>
            <x v="1"/>
            <x v="2"/>
            <x v="3"/>
            <x v="4"/>
          </reference>
        </references>
      </pivotArea>
    </format>
    <format dxfId="242">
      <pivotArea grandRow="1" outline="0" collapsedLevelsAreSubtotals="1" fieldPosition="0"/>
    </format>
    <format dxfId="241">
      <pivotArea outline="0" collapsedLevelsAreSubtotals="1" fieldPosition="0"/>
    </format>
    <format dxfId="240">
      <pivotArea dataOnly="0" labelOnly="1" outline="0" fieldPosition="0">
        <references count="1">
          <reference field="4294967294" count="5">
            <x v="0"/>
            <x v="1"/>
            <x v="2"/>
            <x v="3"/>
            <x v="4"/>
          </reference>
        </references>
      </pivotArea>
    </format>
    <format dxfId="239">
      <pivotArea outline="0" collapsedLevelsAreSubtotals="1" fieldPosition="0">
        <references count="1">
          <reference field="4294967294" count="1" selected="0">
            <x v="4"/>
          </reference>
        </references>
      </pivotArea>
    </format>
    <format dxfId="238">
      <pivotArea dataOnly="0" labelOnly="1" outline="0" fieldPosition="0">
        <references count="1">
          <reference field="4294967294" count="1">
            <x v="4"/>
          </reference>
        </references>
      </pivotArea>
    </format>
    <format dxfId="237">
      <pivotArea dataOnly="0" labelOnly="1" outline="0" fieldPosition="0">
        <references count="1">
          <reference field="4294967294" count="5">
            <x v="0"/>
            <x v="1"/>
            <x v="2"/>
            <x v="3"/>
            <x v="4"/>
          </reference>
        </references>
      </pivotArea>
    </format>
    <format dxfId="236">
      <pivotArea grandRow="1" outline="0" collapsedLevelsAreSubtotals="1" fieldPosition="0"/>
    </format>
    <format dxfId="235">
      <pivotArea dataOnly="0" labelOnly="1" grandRow="1" outline="0" fieldPosition="0"/>
    </format>
    <format dxfId="234">
      <pivotArea dataOnly="0" labelOnly="1" outline="0" fieldPosition="0">
        <references count="1">
          <reference field="4294967294" count="5">
            <x v="0"/>
            <x v="1"/>
            <x v="2"/>
            <x v="3"/>
            <x v="4"/>
          </reference>
        </references>
      </pivotArea>
    </format>
    <format dxfId="233">
      <pivotArea dataOnly="0" labelOnly="1" outline="0" fieldPosition="0">
        <references count="1">
          <reference field="4294967294" count="1">
            <x v="5"/>
          </reference>
        </references>
      </pivotArea>
    </format>
    <format dxfId="232">
      <pivotArea dataOnly="0" labelOnly="1" outline="0" fieldPosition="0">
        <references count="1">
          <reference field="4294967294" count="1">
            <x v="5"/>
          </reference>
        </references>
      </pivotArea>
    </format>
    <format dxfId="231">
      <pivotArea dataOnly="0" labelOnly="1" outline="0" fieldPosition="0">
        <references count="1">
          <reference field="4294967294" count="6">
            <x v="0"/>
            <x v="1"/>
            <x v="2"/>
            <x v="3"/>
            <x v="4"/>
            <x v="5"/>
          </reference>
        </references>
      </pivotArea>
    </format>
  </formats>
  <pivotHierarchies count="86">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E853B39-E95B-4480-B1B8-0377CE49E046}" name="MarketSumm" cacheId="181" applyNumberFormats="0" applyBorderFormats="0" applyFontFormats="0" applyPatternFormats="0" applyAlignmentFormats="0" applyWidthHeightFormats="1" dataCaption="Values" errorCaption="-" showError="1" tag="886fbf1f-10af-4c2f-a146-499b4a48f35a" updatedVersion="8" minRefreshableVersion="3" showDrill="0" subtotalHiddenItems="1" colGrandTotals="0" itemPrintTitles="1" createdVersion="8" indent="0" showHeaders="0" outline="1" outlineData="1" multipleFieldFilters="0" rowHeaderCaption="Language">
  <location ref="O22:U28" firstHeaderRow="0" firstDataRow="1" firstDataCol="1"/>
  <pivotFields count="1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5"/>
  </rowFields>
  <rowItems count="6">
    <i>
      <x/>
    </i>
    <i>
      <x v="1"/>
    </i>
    <i>
      <x v="2"/>
    </i>
    <i>
      <x v="3"/>
    </i>
    <i>
      <x v="4"/>
    </i>
    <i t="grand">
      <x/>
    </i>
  </rowItems>
  <colFields count="1">
    <field x="-2"/>
  </colFields>
  <colItems count="6">
    <i>
      <x/>
    </i>
    <i i="1">
      <x v="1"/>
    </i>
    <i i="2">
      <x v="2"/>
    </i>
    <i i="3">
      <x v="3"/>
    </i>
    <i i="4">
      <x v="4"/>
    </i>
    <i i="5">
      <x v="5"/>
    </i>
  </colItems>
  <dataFields count="6">
    <dataField fld="0" subtotal="count" baseField="0" baseItem="0"/>
    <dataField fld="1" subtotal="count" baseField="0" baseItem="0"/>
    <dataField fld="2" subtotal="count" baseField="0" baseItem="0"/>
    <dataField fld="3" subtotal="count" baseField="0" baseItem="0"/>
    <dataField fld="4" subtotal="count" baseField="0" baseItem="0"/>
    <dataField fld="6" subtotal="count" baseField="0" baseItem="0"/>
  </dataFields>
  <formats count="51">
    <format dxfId="325">
      <pivotArea dataOnly="0" grandRow="1" axis="axisRow" fieldPosition="0"/>
    </format>
    <format dxfId="324">
      <pivotArea dataOnly="0" grandRow="1" axis="axisRow" fieldPosition="0"/>
    </format>
    <format dxfId="323">
      <pivotArea grandRow="1" outline="0" collapsedLevelsAreSubtotals="1" fieldPosition="0"/>
    </format>
    <format dxfId="322">
      <pivotArea dataOnly="0" labelOnly="1" grandRow="1" outline="0" fieldPosition="0"/>
    </format>
    <format dxfId="321">
      <pivotArea dataOnly="0" labelOnly="1" outline="0" fieldPosition="0">
        <references count="1">
          <reference field="4294967294" count="5">
            <x v="0"/>
            <x v="1"/>
            <x v="2"/>
            <x v="3"/>
            <x v="4"/>
          </reference>
        </references>
      </pivotArea>
    </format>
    <format dxfId="320">
      <pivotArea dataOnly="0" labelOnly="1" outline="0" fieldPosition="0">
        <references count="1">
          <reference field="4294967294" count="5">
            <x v="0"/>
            <x v="1"/>
            <x v="2"/>
            <x v="3"/>
            <x v="4"/>
          </reference>
        </references>
      </pivotArea>
    </format>
    <format dxfId="319">
      <pivotArea grandRow="1" outline="0" collapsedLevelsAreSubtotals="1" fieldPosition="0"/>
    </format>
    <format dxfId="318">
      <pivotArea dataOnly="0" labelOnly="1" grandRow="1" outline="0" fieldPosition="0"/>
    </format>
    <format dxfId="317">
      <pivotArea dataOnly="0" labelOnly="1" grandRow="1" outline="0" fieldPosition="0"/>
    </format>
    <format dxfId="316">
      <pivotArea outline="0" collapsedLevelsAreSubtotals="1" fieldPosition="0"/>
    </format>
    <format dxfId="315">
      <pivotArea dataOnly="0" labelOnly="1" outline="0" fieldPosition="0">
        <references count="1">
          <reference field="4294967294" count="5">
            <x v="0"/>
            <x v="1"/>
            <x v="2"/>
            <x v="3"/>
            <x v="4"/>
          </reference>
        </references>
      </pivotArea>
    </format>
    <format dxfId="314">
      <pivotArea outline="0" collapsedLevelsAreSubtotals="1" fieldPosition="0"/>
    </format>
    <format dxfId="313">
      <pivotArea dataOnly="0" labelOnly="1" outline="0" fieldPosition="0">
        <references count="1">
          <reference field="4294967294" count="5">
            <x v="0"/>
            <x v="1"/>
            <x v="2"/>
            <x v="3"/>
            <x v="4"/>
          </reference>
        </references>
      </pivotArea>
    </format>
    <format dxfId="312">
      <pivotArea type="all" dataOnly="0" outline="0" fieldPosition="0"/>
    </format>
    <format dxfId="311">
      <pivotArea outline="0" collapsedLevelsAreSubtotals="1" fieldPosition="0"/>
    </format>
    <format dxfId="310">
      <pivotArea dataOnly="0" labelOnly="1" grandRow="1" outline="0" fieldPosition="0"/>
    </format>
    <format dxfId="309">
      <pivotArea dataOnly="0" labelOnly="1" outline="0" fieldPosition="0">
        <references count="1">
          <reference field="4294967294" count="5">
            <x v="0"/>
            <x v="1"/>
            <x v="2"/>
            <x v="3"/>
            <x v="4"/>
          </reference>
        </references>
      </pivotArea>
    </format>
    <format dxfId="308">
      <pivotArea dataOnly="0" labelOnly="1" grandRow="1" outline="0" fieldPosition="0"/>
    </format>
    <format dxfId="307">
      <pivotArea type="all" dataOnly="0" outline="0" fieldPosition="0"/>
    </format>
    <format dxfId="306">
      <pivotArea field="5" type="button" dataOnly="0" labelOnly="1" outline="0" axis="axisRow" fieldPosition="0"/>
    </format>
    <format dxfId="305">
      <pivotArea dataOnly="0" labelOnly="1" fieldPosition="0">
        <references count="1">
          <reference field="5" count="0"/>
        </references>
      </pivotArea>
    </format>
    <format dxfId="304">
      <pivotArea dataOnly="0" labelOnly="1" grandRow="1" outline="0" fieldPosition="0"/>
    </format>
    <format dxfId="303">
      <pivotArea field="5" type="button" dataOnly="0" labelOnly="1" outline="0" axis="axisRow" fieldPosition="0"/>
    </format>
    <format dxfId="302">
      <pivotArea dataOnly="0" labelOnly="1" fieldPosition="0">
        <references count="1">
          <reference field="5" count="0"/>
        </references>
      </pivotArea>
    </format>
    <format dxfId="301">
      <pivotArea dataOnly="0" labelOnly="1" grandRow="1" outline="0" fieldPosition="0"/>
    </format>
    <format dxfId="300">
      <pivotArea dataOnly="0" labelOnly="1" fieldPosition="0">
        <references count="1">
          <reference field="5" count="0"/>
        </references>
      </pivotArea>
    </format>
    <format dxfId="299">
      <pivotArea field="5" type="button" dataOnly="0" labelOnly="1" outline="0" axis="axisRow" fieldPosition="0"/>
    </format>
    <format dxfId="298">
      <pivotArea dataOnly="0" labelOnly="1" fieldPosition="0">
        <references count="1">
          <reference field="5" count="0"/>
        </references>
      </pivotArea>
    </format>
    <format dxfId="297">
      <pivotArea dataOnly="0" labelOnly="1" grandRow="1" outline="0" fieldPosition="0"/>
    </format>
    <format dxfId="296">
      <pivotArea type="all" dataOnly="0" outline="0" fieldPosition="0"/>
    </format>
    <format dxfId="295">
      <pivotArea outline="0" collapsedLevelsAreSubtotals="1" fieldPosition="0"/>
    </format>
    <format dxfId="294">
      <pivotArea field="5" type="button" dataOnly="0" labelOnly="1" outline="0" axis="axisRow" fieldPosition="0"/>
    </format>
    <format dxfId="293">
      <pivotArea dataOnly="0" labelOnly="1" fieldPosition="0">
        <references count="1">
          <reference field="5" count="0"/>
        </references>
      </pivotArea>
    </format>
    <format dxfId="292">
      <pivotArea dataOnly="0" labelOnly="1" grandRow="1" outline="0" fieldPosition="0"/>
    </format>
    <format dxfId="291">
      <pivotArea dataOnly="0" labelOnly="1" outline="0" fieldPosition="0">
        <references count="1">
          <reference field="4294967294" count="5">
            <x v="0"/>
            <x v="1"/>
            <x v="2"/>
            <x v="3"/>
            <x v="4"/>
          </reference>
        </references>
      </pivotArea>
    </format>
    <format dxfId="290">
      <pivotArea field="5" type="button" dataOnly="0" labelOnly="1" outline="0" axis="axisRow" fieldPosition="0"/>
    </format>
    <format dxfId="289">
      <pivotArea dataOnly="0" labelOnly="1" grandRow="1" outline="0" fieldPosition="0"/>
    </format>
    <format dxfId="288">
      <pivotArea type="all" dataOnly="0" outline="0" fieldPosition="0"/>
    </format>
    <format dxfId="287">
      <pivotArea dataOnly="0" labelOnly="1" fieldPosition="0">
        <references count="1">
          <reference field="5" count="0"/>
        </references>
      </pivotArea>
    </format>
    <format dxfId="286">
      <pivotArea dataOnly="0" labelOnly="1" grandRow="1" outline="0" fieldPosition="0"/>
    </format>
    <format dxfId="285">
      <pivotArea dataOnly="0" labelOnly="1" outline="0" fieldPosition="0">
        <references count="1">
          <reference field="4294967294" count="5">
            <x v="0"/>
            <x v="1"/>
            <x v="2"/>
            <x v="3"/>
            <x v="4"/>
          </reference>
        </references>
      </pivotArea>
    </format>
    <format dxfId="284">
      <pivotArea grandRow="1" outline="0" collapsedLevelsAreSubtotals="1" fieldPosition="0"/>
    </format>
    <format dxfId="283">
      <pivotArea outline="0" collapsedLevelsAreSubtotals="1" fieldPosition="0"/>
    </format>
    <format dxfId="282">
      <pivotArea dataOnly="0" labelOnly="1" outline="0" fieldPosition="0">
        <references count="1">
          <reference field="4294967294" count="5">
            <x v="0"/>
            <x v="1"/>
            <x v="2"/>
            <x v="3"/>
            <x v="4"/>
          </reference>
        </references>
      </pivotArea>
    </format>
    <format dxfId="281">
      <pivotArea outline="0" collapsedLevelsAreSubtotals="1" fieldPosition="0">
        <references count="1">
          <reference field="4294967294" count="1" selected="0">
            <x v="4"/>
          </reference>
        </references>
      </pivotArea>
    </format>
    <format dxfId="280">
      <pivotArea dataOnly="0" labelOnly="1" outline="0" fieldPosition="0">
        <references count="1">
          <reference field="4294967294" count="1">
            <x v="4"/>
          </reference>
        </references>
      </pivotArea>
    </format>
    <format dxfId="279">
      <pivotArea dataOnly="0" labelOnly="1" outline="0" fieldPosition="0">
        <references count="1">
          <reference field="4294967294" count="5">
            <x v="0"/>
            <x v="1"/>
            <x v="2"/>
            <x v="3"/>
            <x v="4"/>
          </reference>
        </references>
      </pivotArea>
    </format>
    <format dxfId="278">
      <pivotArea grandRow="1" outline="0" collapsedLevelsAreSubtotals="1" fieldPosition="0"/>
    </format>
    <format dxfId="277">
      <pivotArea dataOnly="0" labelOnly="1" grandRow="1" outline="0" fieldPosition="0"/>
    </format>
    <format dxfId="276">
      <pivotArea dataOnly="0" labelOnly="1" outline="0" fieldPosition="0">
        <references count="1">
          <reference field="4294967294" count="1">
            <x v="5"/>
          </reference>
        </references>
      </pivotArea>
    </format>
    <format dxfId="275">
      <pivotArea dataOnly="0" labelOnly="1" outline="0" fieldPosition="0">
        <references count="1">
          <reference field="4294967294" count="1">
            <x v="5"/>
          </reference>
        </references>
      </pivotArea>
    </format>
  </formats>
  <pivotHierarchies count="86">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CC9CCDB-979D-4795-8BB5-236514262C3F}" name="ManagerSumm" cacheId="178" applyNumberFormats="0" applyBorderFormats="0" applyFontFormats="0" applyPatternFormats="0" applyAlignmentFormats="0" applyWidthHeightFormats="1" dataCaption="Values" errorCaption="-" showError="1" tag="0befddf8-1263-40db-92e6-dff556b80fc8" updatedVersion="8" minRefreshableVersion="3" showDrill="0" subtotalHiddenItems="1" colGrandTotals="0" itemPrintTitles="1" createdVersion="8" indent="0" showHeaders="0" outline="1" outlineData="1" multipleFieldFilters="0" rowHeaderCaption="Manager">
  <location ref="O12:U18" firstHeaderRow="0" firstDataRow="1" firstDataCol="1"/>
  <pivotFields count="14">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efaultSubtotal="0" defaultAttributeDrillState="1">
      <items count="5">
        <item x="2"/>
        <item x="0"/>
        <item x="1"/>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5"/>
  </rowFields>
  <rowItems count="6">
    <i>
      <x/>
    </i>
    <i>
      <x v="1"/>
    </i>
    <i>
      <x v="2"/>
    </i>
    <i>
      <x v="3"/>
    </i>
    <i>
      <x v="4"/>
    </i>
    <i t="grand">
      <x/>
    </i>
  </rowItems>
  <colFields count="1">
    <field x="-2"/>
  </colFields>
  <colItems count="6">
    <i>
      <x/>
    </i>
    <i i="1">
      <x v="1"/>
    </i>
    <i i="2">
      <x v="2"/>
    </i>
    <i i="3">
      <x v="3"/>
    </i>
    <i i="4">
      <x v="4"/>
    </i>
    <i i="5">
      <x v="5"/>
    </i>
  </colItems>
  <dataFields count="6">
    <dataField fld="0" subtotal="count" baseField="0" baseItem="0"/>
    <dataField fld="1" subtotal="count" baseField="0" baseItem="0"/>
    <dataField fld="2" subtotal="count" baseField="0" baseItem="0"/>
    <dataField fld="3" subtotal="count" baseField="0" baseItem="0"/>
    <dataField fld="4" subtotal="count" baseField="0" baseItem="0"/>
    <dataField fld="6" subtotal="count" baseField="0" baseItem="0"/>
  </dataFields>
  <formats count="30">
    <format dxfId="355">
      <pivotArea type="all" dataOnly="0" outline="0" fieldPosition="0"/>
    </format>
    <format dxfId="354">
      <pivotArea outline="0" collapsedLevelsAreSubtotals="1" fieldPosition="0"/>
    </format>
    <format dxfId="353">
      <pivotArea dataOnly="0" labelOnly="1" fieldPosition="0">
        <references count="1">
          <reference field="5" count="0"/>
        </references>
      </pivotArea>
    </format>
    <format dxfId="352">
      <pivotArea dataOnly="0" labelOnly="1" grandRow="1" outline="0" fieldPosition="0"/>
    </format>
    <format dxfId="351">
      <pivotArea dataOnly="0" labelOnly="1" outline="0" fieldPosition="0">
        <references count="1">
          <reference field="4294967294" count="5">
            <x v="0"/>
            <x v="1"/>
            <x v="2"/>
            <x v="3"/>
            <x v="4"/>
          </reference>
        </references>
      </pivotArea>
    </format>
    <format dxfId="350">
      <pivotArea dataOnly="0" labelOnly="1" outline="0" fieldPosition="0">
        <references count="1">
          <reference field="4294967294" count="5">
            <x v="0"/>
            <x v="1"/>
            <x v="2"/>
            <x v="3"/>
            <x v="4"/>
          </reference>
        </references>
      </pivotArea>
    </format>
    <format dxfId="349">
      <pivotArea grandRow="1" outline="0" collapsedLevelsAreSubtotals="1" fieldPosition="0"/>
    </format>
    <format dxfId="348">
      <pivotArea dataOnly="0" labelOnly="1" grandRow="1" outline="0" fieldPosition="0"/>
    </format>
    <format dxfId="347">
      <pivotArea dataOnly="0" labelOnly="1" fieldPosition="0">
        <references count="1">
          <reference field="5" count="0"/>
        </references>
      </pivotArea>
    </format>
    <format dxfId="346">
      <pivotArea dataOnly="0" labelOnly="1" grandRow="1" outline="0" fieldPosition="0"/>
    </format>
    <format dxfId="345">
      <pivotArea outline="0" collapsedLevelsAreSubtotals="1" fieldPosition="0"/>
    </format>
    <format dxfId="344">
      <pivotArea dataOnly="0" labelOnly="1" outline="0" fieldPosition="0">
        <references count="1">
          <reference field="4294967294" count="5">
            <x v="0"/>
            <x v="1"/>
            <x v="2"/>
            <x v="3"/>
            <x v="4"/>
          </reference>
        </references>
      </pivotArea>
    </format>
    <format dxfId="343">
      <pivotArea outline="0" collapsedLevelsAreSubtotals="1" fieldPosition="0"/>
    </format>
    <format dxfId="342">
      <pivotArea dataOnly="0" labelOnly="1" outline="0" fieldPosition="0">
        <references count="1">
          <reference field="4294967294" count="5">
            <x v="0"/>
            <x v="1"/>
            <x v="2"/>
            <x v="3"/>
            <x v="4"/>
          </reference>
        </references>
      </pivotArea>
    </format>
    <format dxfId="341">
      <pivotArea grandRow="1" outline="0" collapsedLevelsAreSubtotals="1" fieldPosition="0"/>
    </format>
    <format dxfId="340">
      <pivotArea dataOnly="0" labelOnly="1" grandRow="1" outline="0" fieldPosition="0"/>
    </format>
    <format dxfId="339">
      <pivotArea grandRow="1" outline="0" collapsedLevelsAreSubtotals="1" fieldPosition="0"/>
    </format>
    <format dxfId="338">
      <pivotArea dataOnly="0" labelOnly="1" grandRow="1" outline="0" fieldPosition="0"/>
    </format>
    <format dxfId="337">
      <pivotArea grandRow="1" outline="0" collapsedLevelsAreSubtotals="1" fieldPosition="0"/>
    </format>
    <format dxfId="336">
      <pivotArea dataOnly="0" labelOnly="1" grandRow="1" outline="0" fieldPosition="0"/>
    </format>
    <format dxfId="335">
      <pivotArea grandRow="1" outline="0" collapsedLevelsAreSubtotals="1" fieldPosition="0"/>
    </format>
    <format dxfId="334">
      <pivotArea dataOnly="0" labelOnly="1" grandRow="1" outline="0" fieldPosition="0"/>
    </format>
    <format dxfId="333">
      <pivotArea collapsedLevelsAreSubtotals="1" fieldPosition="0">
        <references count="1">
          <reference field="5" count="0"/>
        </references>
      </pivotArea>
    </format>
    <format dxfId="332">
      <pivotArea dataOnly="0" labelOnly="1" fieldPosition="0">
        <references count="1">
          <reference field="5" count="0"/>
        </references>
      </pivotArea>
    </format>
    <format dxfId="331">
      <pivotArea dataOnly="0" labelOnly="1" outline="0" fieldPosition="0">
        <references count="1">
          <reference field="4294967294" count="5">
            <x v="0"/>
            <x v="1"/>
            <x v="2"/>
            <x v="3"/>
            <x v="4"/>
          </reference>
        </references>
      </pivotArea>
    </format>
    <format dxfId="330">
      <pivotArea dataOnly="0" labelOnly="1" fieldPosition="0">
        <references count="1">
          <reference field="5" count="0"/>
        </references>
      </pivotArea>
    </format>
    <format dxfId="329">
      <pivotArea dataOnly="0" labelOnly="1" outline="0" fieldPosition="0">
        <references count="1">
          <reference field="4294967294" count="1">
            <x v="5"/>
          </reference>
        </references>
      </pivotArea>
    </format>
    <format dxfId="328">
      <pivotArea dataOnly="0" labelOnly="1" outline="0" fieldPosition="0">
        <references count="1">
          <reference field="4294967294" count="6">
            <x v="0"/>
            <x v="1"/>
            <x v="2"/>
            <x v="3"/>
            <x v="4"/>
            <x v="5"/>
          </reference>
        </references>
      </pivotArea>
    </format>
    <format dxfId="327">
      <pivotArea dataOnly="0" labelOnly="1" outline="0" fieldPosition="0">
        <references count="1">
          <reference field="4294967294" count="1">
            <x v="5"/>
          </reference>
        </references>
      </pivotArea>
    </format>
    <format dxfId="326">
      <pivotArea dataOnly="0" labelOnly="1" outline="0" fieldPosition="0">
        <references count="1">
          <reference field="4294967294" count="1">
            <x v="5"/>
          </reference>
        </references>
      </pivotArea>
    </format>
  </formats>
  <pivotHierarchies count="86">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12E8588-E3C5-472B-8270-32911691CCE8}" name="AgentSumm" cacheId="190" applyNumberFormats="0" applyBorderFormats="0" applyFontFormats="0" applyPatternFormats="0" applyAlignmentFormats="0" applyWidthHeightFormats="1" dataCaption="Values" errorCaption="-" showError="1" tag="56947766-43c5-4013-96c6-00e5541f23de" updatedVersion="8" minRefreshableVersion="3" showDrill="0" subtotalHiddenItems="1" colGrandTotals="0" itemPrintTitles="1" createdVersion="8" indent="0" showHeaders="0" outline="1" outlineData="1" multipleFieldFilters="0" rowHeaderCaption="Name">
  <location ref="D12:J41" firstHeaderRow="0" firstDataRow="1" firstDataCol="1"/>
  <pivotFields count="15">
    <pivotField dataField="1" subtotalTop="0" showAll="0" defaultSubtotal="0"/>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6">
    <i>
      <x/>
    </i>
    <i i="1">
      <x v="1"/>
    </i>
    <i i="2">
      <x v="2"/>
    </i>
    <i i="3">
      <x v="3"/>
    </i>
    <i i="4">
      <x v="4"/>
    </i>
    <i i="5">
      <x v="5"/>
    </i>
  </colItems>
  <dataFields count="6">
    <dataField fld="0" subtotal="count" baseField="0" baseItem="0"/>
    <dataField fld="2" subtotal="count" baseField="0" baseItem="0"/>
    <dataField fld="3" subtotal="count" baseField="0" baseItem="0"/>
    <dataField fld="4" subtotal="count" baseField="0" baseItem="0"/>
    <dataField fld="5" subtotal="count" baseField="0" baseItem="0"/>
    <dataField fld="7" subtotal="count" baseField="0" baseItem="0"/>
  </dataFields>
  <formats count="56">
    <format dxfId="410">
      <pivotArea dataOnly="0" grandRow="1" axis="axisRow" fieldPosition="0"/>
    </format>
    <format dxfId="409">
      <pivotArea dataOnly="0" grandRow="1" axis="axisRow" fieldPosition="0"/>
    </format>
    <format dxfId="408">
      <pivotArea dataOnly="0" labelOnly="1" grandRow="1" outline="0" fieldPosition="0"/>
    </format>
    <format dxfId="407">
      <pivotArea field="1" type="button" dataOnly="0" labelOnly="1" outline="0" axis="axisRow" fieldPosition="0"/>
    </format>
    <format dxfId="406">
      <pivotArea dataOnly="0" labelOnly="1" outline="0" fieldPosition="0">
        <references count="1">
          <reference field="4294967294" count="5">
            <x v="0"/>
            <x v="1"/>
            <x v="2"/>
            <x v="3"/>
            <x v="4"/>
          </reference>
        </references>
      </pivotArea>
    </format>
    <format dxfId="405">
      <pivotArea type="all" dataOnly="0" outline="0" fieldPosition="0"/>
    </format>
    <format dxfId="404">
      <pivotArea outline="0" collapsedLevelsAreSubtotals="1" fieldPosition="0"/>
    </format>
    <format dxfId="403">
      <pivotArea field="1" type="button" dataOnly="0" labelOnly="1" outline="0" axis="axisRow" fieldPosition="0"/>
    </format>
    <format dxfId="402">
      <pivotArea dataOnly="0" labelOnly="1" fieldPosition="0">
        <references count="1">
          <reference field="1" count="0"/>
        </references>
      </pivotArea>
    </format>
    <format dxfId="401">
      <pivotArea dataOnly="0" labelOnly="1" grandRow="1" outline="0" fieldPosition="0"/>
    </format>
    <format dxfId="400">
      <pivotArea dataOnly="0" labelOnly="1" outline="0" fieldPosition="0">
        <references count="1">
          <reference field="4294967294" count="5">
            <x v="0"/>
            <x v="1"/>
            <x v="2"/>
            <x v="3"/>
            <x v="4"/>
          </reference>
        </references>
      </pivotArea>
    </format>
    <format dxfId="399">
      <pivotArea type="all" dataOnly="0" outline="0" fieldPosition="0"/>
    </format>
    <format dxfId="398">
      <pivotArea field="1" type="button" dataOnly="0" labelOnly="1" outline="0" axis="axisRow" fieldPosition="0"/>
    </format>
    <format dxfId="397">
      <pivotArea dataOnly="0" labelOnly="1" fieldPosition="0">
        <references count="1">
          <reference field="1" count="0"/>
        </references>
      </pivotArea>
    </format>
    <format dxfId="396">
      <pivotArea dataOnly="0" labelOnly="1" grandRow="1" outline="0" fieldPosition="0"/>
    </format>
    <format dxfId="395">
      <pivotArea dataOnly="0" outline="0" fieldPosition="0">
        <references count="1">
          <reference field="4294967294" count="5">
            <x v="0"/>
            <x v="1"/>
            <x v="2"/>
            <x v="3"/>
            <x v="4"/>
          </reference>
        </references>
      </pivotArea>
    </format>
    <format dxfId="394">
      <pivotArea dataOnly="0" outline="0" fieldPosition="0">
        <references count="1">
          <reference field="4294967294" count="5">
            <x v="0"/>
            <x v="1"/>
            <x v="2"/>
            <x v="3"/>
            <x v="4"/>
          </reference>
        </references>
      </pivotArea>
    </format>
    <format dxfId="393">
      <pivotArea outline="0" collapsedLevelsAreSubtotals="1" fieldPosition="0"/>
    </format>
    <format dxfId="392">
      <pivotArea dataOnly="0" labelOnly="1" outline="0" fieldPosition="0">
        <references count="1">
          <reference field="4294967294" count="5">
            <x v="0"/>
            <x v="1"/>
            <x v="2"/>
            <x v="3"/>
            <x v="4"/>
          </reference>
        </references>
      </pivotArea>
    </format>
    <format dxfId="391">
      <pivotArea field="1" type="button" dataOnly="0" labelOnly="1" outline="0" axis="axisRow" fieldPosition="0"/>
    </format>
    <format dxfId="390">
      <pivotArea dataOnly="0" labelOnly="1" grandRow="1" outline="0" fieldPosition="0"/>
    </format>
    <format dxfId="389">
      <pivotArea dataOnly="0" labelOnly="1" fieldPosition="0">
        <references count="1">
          <reference field="1" count="0"/>
        </references>
      </pivotArea>
    </format>
    <format dxfId="388">
      <pivotArea type="all" dataOnly="0" outline="0" fieldPosition="0"/>
    </format>
    <format dxfId="387">
      <pivotArea outline="0" collapsedLevelsAreSubtotals="1" fieldPosition="0"/>
    </format>
    <format dxfId="386">
      <pivotArea field="1" type="button" dataOnly="0" labelOnly="1" outline="0" axis="axisRow" fieldPosition="0"/>
    </format>
    <format dxfId="385">
      <pivotArea dataOnly="0" labelOnly="1" outline="0" fieldPosition="0">
        <references count="1">
          <reference field="4294967294" count="5">
            <x v="0"/>
            <x v="1"/>
            <x v="2"/>
            <x v="3"/>
            <x v="4"/>
          </reference>
        </references>
      </pivotArea>
    </format>
    <format dxfId="384">
      <pivotArea field="1" type="button" dataOnly="0" labelOnly="1" outline="0" axis="axisRow" fieldPosition="0"/>
    </format>
    <format dxfId="383">
      <pivotArea outline="0" collapsedLevelsAreSubtotals="1" fieldPosition="0"/>
    </format>
    <format dxfId="382">
      <pivotArea dataOnly="0" outline="0" fieldPosition="0">
        <references count="1">
          <reference field="4294967294" count="5">
            <x v="0"/>
            <x v="1"/>
            <x v="2"/>
            <x v="3"/>
            <x v="4"/>
          </reference>
        </references>
      </pivotArea>
    </format>
    <format dxfId="381">
      <pivotArea field="1" type="button" dataOnly="0" labelOnly="1" outline="0" axis="axisRow" fieldPosition="0"/>
    </format>
    <format dxfId="380">
      <pivotArea dataOnly="0" labelOnly="1" outline="0" fieldPosition="0">
        <references count="1">
          <reference field="4294967294" count="5">
            <x v="0"/>
            <x v="1"/>
            <x v="2"/>
            <x v="3"/>
            <x v="4"/>
          </reference>
        </references>
      </pivotArea>
    </format>
    <format dxfId="379">
      <pivotArea dataOnly="0" labelOnly="1" outline="0" fieldPosition="0">
        <references count="1">
          <reference field="4294967294" count="5">
            <x v="0"/>
            <x v="1"/>
            <x v="2"/>
            <x v="3"/>
            <x v="4"/>
          </reference>
        </references>
      </pivotArea>
    </format>
    <format dxfId="378">
      <pivotArea type="all" dataOnly="0" outline="0" fieldPosition="0"/>
    </format>
    <format dxfId="377">
      <pivotArea outline="0" collapsedLevelsAreSubtotals="1" fieldPosition="0"/>
    </format>
    <format dxfId="376">
      <pivotArea dataOnly="0" labelOnly="1" fieldPosition="0">
        <references count="1">
          <reference field="1" count="0"/>
        </references>
      </pivotArea>
    </format>
    <format dxfId="375">
      <pivotArea dataOnly="0" labelOnly="1" outline="0" fieldPosition="0">
        <references count="1">
          <reference field="4294967294" count="5">
            <x v="0"/>
            <x v="1"/>
            <x v="2"/>
            <x v="3"/>
            <x v="4"/>
          </reference>
        </references>
      </pivotArea>
    </format>
    <format dxfId="374">
      <pivotArea grandRow="1" outline="0" collapsedLevelsAreSubtotals="1" fieldPosition="0"/>
    </format>
    <format dxfId="373">
      <pivotArea dataOnly="0" labelOnly="1" grandRow="1" outline="0" fieldPosition="0"/>
    </format>
    <format dxfId="372">
      <pivotArea dataOnly="0" labelOnly="1" fieldPosition="0">
        <references count="1">
          <reference field="1" count="0"/>
        </references>
      </pivotArea>
    </format>
    <format dxfId="371">
      <pivotArea dataOnly="0" labelOnly="1" grandRow="1" outline="0" fieldPosition="0"/>
    </format>
    <format dxfId="370">
      <pivotArea type="all" dataOnly="0" outline="0" fieldPosition="0"/>
    </format>
    <format dxfId="369">
      <pivotArea outline="0" collapsedLevelsAreSubtotals="1" fieldPosition="0"/>
    </format>
    <format dxfId="368">
      <pivotArea dataOnly="0" labelOnly="1" fieldPosition="0">
        <references count="1">
          <reference field="1" count="0"/>
        </references>
      </pivotArea>
    </format>
    <format dxfId="367">
      <pivotArea dataOnly="0" labelOnly="1" grandRow="1" outline="0" fieldPosition="0"/>
    </format>
    <format dxfId="366">
      <pivotArea dataOnly="0" labelOnly="1" outline="0" fieldPosition="0">
        <references count="1">
          <reference field="4294967294" count="5">
            <x v="0"/>
            <x v="1"/>
            <x v="2"/>
            <x v="3"/>
            <x v="4"/>
          </reference>
        </references>
      </pivotArea>
    </format>
    <format dxfId="365">
      <pivotArea dataOnly="0" labelOnly="1" outline="0" fieldPosition="0">
        <references count="1">
          <reference field="4294967294" count="1">
            <x v="4"/>
          </reference>
        </references>
      </pivotArea>
    </format>
    <format dxfId="364">
      <pivotArea dataOnly="0" labelOnly="1" outline="0" fieldPosition="0">
        <references count="1">
          <reference field="4294967294" count="5">
            <x v="0"/>
            <x v="1"/>
            <x v="2"/>
            <x v="3"/>
            <x v="4"/>
          </reference>
        </references>
      </pivotArea>
    </format>
    <format dxfId="363">
      <pivotArea dataOnly="0" labelOnly="1" outline="0" fieldPosition="0">
        <references count="1">
          <reference field="4294967294" count="5">
            <x v="0"/>
            <x v="1"/>
            <x v="2"/>
            <x v="3"/>
            <x v="4"/>
          </reference>
        </references>
      </pivotArea>
    </format>
    <format dxfId="362">
      <pivotArea outline="0" collapsedLevelsAreSubtotals="1" fieldPosition="0"/>
    </format>
    <format dxfId="361">
      <pivotArea dataOnly="0" labelOnly="1" outline="0" fieldPosition="0">
        <references count="1">
          <reference field="4294967294" count="5">
            <x v="0"/>
            <x v="1"/>
            <x v="2"/>
            <x v="3"/>
            <x v="4"/>
          </reference>
        </references>
      </pivotArea>
    </format>
    <format dxfId="360">
      <pivotArea outline="0" collapsedLevelsAreSubtotals="1" fieldPosition="0"/>
    </format>
    <format dxfId="359">
      <pivotArea dataOnly="0" labelOnly="1" outline="0" fieldPosition="0">
        <references count="1">
          <reference field="4294967294" count="5">
            <x v="0"/>
            <x v="1"/>
            <x v="2"/>
            <x v="3"/>
            <x v="4"/>
          </reference>
        </references>
      </pivotArea>
    </format>
    <format dxfId="358">
      <pivotArea dataOnly="0" labelOnly="1" outline="0" fieldPosition="0">
        <references count="1">
          <reference field="4294967294" count="6">
            <x v="0"/>
            <x v="1"/>
            <x v="2"/>
            <x v="3"/>
            <x v="4"/>
            <x v="5"/>
          </reference>
        </references>
      </pivotArea>
    </format>
    <format dxfId="357">
      <pivotArea dataOnly="0" labelOnly="1" outline="0" fieldPosition="0">
        <references count="1">
          <reference field="4294967294" count="1">
            <x v="5"/>
          </reference>
        </references>
      </pivotArea>
    </format>
    <format dxfId="356">
      <pivotArea dataOnly="0" labelOnly="1" outline="0" fieldPosition="0">
        <references count="1">
          <reference field="4294967294" count="1">
            <x v="5"/>
          </reference>
        </references>
      </pivotArea>
    </format>
    <format dxfId="0">
      <pivotArea dataOnly="0" labelOnly="1" outline="0" fieldPosition="0">
        <references count="1">
          <reference field="4294967294" count="1">
            <x v="5"/>
          </reference>
        </references>
      </pivotArea>
    </format>
  </formats>
  <pivotHierarchies count="86">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F58229E-E3F2-4F0B-9228-10D54A125DF3}" name="SiteSumm" cacheId="187" applyNumberFormats="0" applyBorderFormats="0" applyFontFormats="0" applyPatternFormats="0" applyAlignmentFormats="0" applyWidthHeightFormats="1" dataCaption="Values" errorCaption="-" showError="1" tag="b05f276f-f205-4317-9453-55b89a43203b" updatedVersion="8" minRefreshableVersion="3" showDrill="0" subtotalHiddenItems="1" colGrandTotals="0" itemPrintTitles="1" createdVersion="8" indent="0" showHeaders="0" outline="1" outlineData="1" multipleFieldFilters="0" rowHeaderCaption="Site">
  <location ref="O40:U45" firstHeaderRow="0" firstDataRow="1" firstDataCol="1"/>
  <pivotFields count="14">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efaultSubtotal="0" defaultAttributeDrillState="1">
      <items count="4">
        <item x="2"/>
        <item x="3"/>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5"/>
  </rowFields>
  <rowItems count="5">
    <i>
      <x/>
    </i>
    <i>
      <x v="1"/>
    </i>
    <i>
      <x v="2"/>
    </i>
    <i>
      <x v="3"/>
    </i>
    <i t="grand">
      <x/>
    </i>
  </rowItems>
  <colFields count="1">
    <field x="-2"/>
  </colFields>
  <colItems count="6">
    <i>
      <x/>
    </i>
    <i i="1">
      <x v="1"/>
    </i>
    <i i="2">
      <x v="2"/>
    </i>
    <i i="3">
      <x v="3"/>
    </i>
    <i i="4">
      <x v="4"/>
    </i>
    <i i="5">
      <x v="5"/>
    </i>
  </colItems>
  <dataFields count="6">
    <dataField fld="0" subtotal="count" baseField="0" baseItem="0"/>
    <dataField fld="1" subtotal="count" baseField="0" baseItem="0"/>
    <dataField fld="2" subtotal="count" baseField="0" baseItem="0"/>
    <dataField fld="3" subtotal="count" baseField="0" baseItem="0"/>
    <dataField fld="4" subtotal="count" baseField="0" baseItem="0"/>
    <dataField fld="6" subtotal="count" baseField="0" baseItem="0"/>
  </dataFields>
  <formats count="47">
    <format dxfId="457">
      <pivotArea dataOnly="0" grandRow="1" axis="axisRow" fieldPosition="0"/>
    </format>
    <format dxfId="456">
      <pivotArea dataOnly="0" grandRow="1" axis="axisRow" fieldPosition="0"/>
    </format>
    <format dxfId="455">
      <pivotArea grandRow="1" outline="0" collapsedLevelsAreSubtotals="1" fieldPosition="0"/>
    </format>
    <format dxfId="454">
      <pivotArea dataOnly="0" labelOnly="1" grandRow="1" outline="0" fieldPosition="0"/>
    </format>
    <format dxfId="453">
      <pivotArea dataOnly="0" labelOnly="1" outline="0" fieldPosition="0">
        <references count="1">
          <reference field="4294967294" count="5">
            <x v="0"/>
            <x v="1"/>
            <x v="2"/>
            <x v="3"/>
            <x v="4"/>
          </reference>
        </references>
      </pivotArea>
    </format>
    <format dxfId="452">
      <pivotArea dataOnly="0" labelOnly="1" outline="0" fieldPosition="0">
        <references count="1">
          <reference field="4294967294" count="5">
            <x v="0"/>
            <x v="1"/>
            <x v="2"/>
            <x v="3"/>
            <x v="4"/>
          </reference>
        </references>
      </pivotArea>
    </format>
    <format dxfId="451">
      <pivotArea grandRow="1" outline="0" collapsedLevelsAreSubtotals="1" fieldPosition="0"/>
    </format>
    <format dxfId="450">
      <pivotArea dataOnly="0" labelOnly="1" grandRow="1" outline="0" fieldPosition="0"/>
    </format>
    <format dxfId="449">
      <pivotArea dataOnly="0" labelOnly="1" grandRow="1" outline="0" fieldPosition="0"/>
    </format>
    <format dxfId="448">
      <pivotArea outline="0" collapsedLevelsAreSubtotals="1" fieldPosition="0"/>
    </format>
    <format dxfId="447">
      <pivotArea dataOnly="0" labelOnly="1" outline="0" fieldPosition="0">
        <references count="1">
          <reference field="4294967294" count="5">
            <x v="0"/>
            <x v="1"/>
            <x v="2"/>
            <x v="3"/>
            <x v="4"/>
          </reference>
        </references>
      </pivotArea>
    </format>
    <format dxfId="446">
      <pivotArea outline="0" collapsedLevelsAreSubtotals="1" fieldPosition="0"/>
    </format>
    <format dxfId="445">
      <pivotArea dataOnly="0" labelOnly="1" outline="0" fieldPosition="0">
        <references count="1">
          <reference field="4294967294" count="5">
            <x v="0"/>
            <x v="1"/>
            <x v="2"/>
            <x v="3"/>
            <x v="4"/>
          </reference>
        </references>
      </pivotArea>
    </format>
    <format dxfId="444">
      <pivotArea type="all" dataOnly="0" outline="0" fieldPosition="0"/>
    </format>
    <format dxfId="443">
      <pivotArea outline="0" collapsedLevelsAreSubtotals="1" fieldPosition="0"/>
    </format>
    <format dxfId="442">
      <pivotArea dataOnly="0" labelOnly="1" grandRow="1" outline="0" fieldPosition="0"/>
    </format>
    <format dxfId="441">
      <pivotArea dataOnly="0" labelOnly="1" outline="0" fieldPosition="0">
        <references count="1">
          <reference field="4294967294" count="5">
            <x v="0"/>
            <x v="1"/>
            <x v="2"/>
            <x v="3"/>
            <x v="4"/>
          </reference>
        </references>
      </pivotArea>
    </format>
    <format dxfId="440">
      <pivotArea dataOnly="0" labelOnly="1" grandRow="1" outline="0" fieldPosition="0"/>
    </format>
    <format dxfId="439">
      <pivotArea type="all" dataOnly="0" outline="0" fieldPosition="0"/>
    </format>
    <format dxfId="438">
      <pivotArea dataOnly="0" labelOnly="1" grandRow="1" outline="0" fieldPosition="0"/>
    </format>
    <format dxfId="437">
      <pivotArea dataOnly="0" labelOnly="1" grandRow="1" outline="0" fieldPosition="0"/>
    </format>
    <format dxfId="436">
      <pivotArea field="5" type="button" dataOnly="0" labelOnly="1" outline="0" axis="axisRow" fieldPosition="0"/>
    </format>
    <format dxfId="435">
      <pivotArea dataOnly="0" labelOnly="1" fieldPosition="0">
        <references count="1">
          <reference field="5" count="0"/>
        </references>
      </pivotArea>
    </format>
    <format dxfId="434">
      <pivotArea dataOnly="0" labelOnly="1" grandRow="1" outline="0" fieldPosition="0"/>
    </format>
    <format dxfId="433">
      <pivotArea dataOnly="0" labelOnly="1" fieldPosition="0">
        <references count="1">
          <reference field="5" count="0"/>
        </references>
      </pivotArea>
    </format>
    <format dxfId="432">
      <pivotArea type="all" dataOnly="0" outline="0" fieldPosition="0"/>
    </format>
    <format dxfId="431">
      <pivotArea outline="0" collapsedLevelsAreSubtotals="1" fieldPosition="0"/>
    </format>
    <format dxfId="430">
      <pivotArea field="5" type="button" dataOnly="0" labelOnly="1" outline="0" axis="axisRow" fieldPosition="0"/>
    </format>
    <format dxfId="429">
      <pivotArea dataOnly="0" labelOnly="1" fieldPosition="0">
        <references count="1">
          <reference field="5" count="0"/>
        </references>
      </pivotArea>
    </format>
    <format dxfId="428">
      <pivotArea dataOnly="0" labelOnly="1" grandRow="1" outline="0" fieldPosition="0"/>
    </format>
    <format dxfId="427">
      <pivotArea dataOnly="0" labelOnly="1" outline="0" fieldPosition="0">
        <references count="1">
          <reference field="4294967294" count="5">
            <x v="0"/>
            <x v="1"/>
            <x v="2"/>
            <x v="3"/>
            <x v="4"/>
          </reference>
        </references>
      </pivotArea>
    </format>
    <format dxfId="426">
      <pivotArea field="5" type="button" dataOnly="0" labelOnly="1" outline="0" axis="axisRow" fieldPosition="0"/>
    </format>
    <format dxfId="425">
      <pivotArea dataOnly="0" labelOnly="1" grandRow="1" outline="0" fieldPosition="0"/>
    </format>
    <format dxfId="424">
      <pivotArea type="all" dataOnly="0" outline="0" fieldPosition="0"/>
    </format>
    <format dxfId="423">
      <pivotArea dataOnly="0" labelOnly="1" fieldPosition="0">
        <references count="1">
          <reference field="5" count="0"/>
        </references>
      </pivotArea>
    </format>
    <format dxfId="422">
      <pivotArea dataOnly="0" labelOnly="1" grandRow="1" outline="0" fieldPosition="0"/>
    </format>
    <format dxfId="421">
      <pivotArea dataOnly="0" labelOnly="1" outline="0" fieldPosition="0">
        <references count="1">
          <reference field="4294967294" count="5">
            <x v="0"/>
            <x v="1"/>
            <x v="2"/>
            <x v="3"/>
            <x v="4"/>
          </reference>
        </references>
      </pivotArea>
    </format>
    <format dxfId="420">
      <pivotArea grandRow="1" outline="0" collapsedLevelsAreSubtotals="1" fieldPosition="0"/>
    </format>
    <format dxfId="419">
      <pivotArea outline="0" collapsedLevelsAreSubtotals="1" fieldPosition="0"/>
    </format>
    <format dxfId="418">
      <pivotArea dataOnly="0" labelOnly="1" outline="0" fieldPosition="0">
        <references count="1">
          <reference field="4294967294" count="5">
            <x v="0"/>
            <x v="1"/>
            <x v="2"/>
            <x v="3"/>
            <x v="4"/>
          </reference>
        </references>
      </pivotArea>
    </format>
    <format dxfId="417">
      <pivotArea outline="0" collapsedLevelsAreSubtotals="1" fieldPosition="0">
        <references count="1">
          <reference field="4294967294" count="1" selected="0">
            <x v="4"/>
          </reference>
        </references>
      </pivotArea>
    </format>
    <format dxfId="416">
      <pivotArea dataOnly="0" labelOnly="1" outline="0" fieldPosition="0">
        <references count="1">
          <reference field="4294967294" count="1">
            <x v="4"/>
          </reference>
        </references>
      </pivotArea>
    </format>
    <format dxfId="415">
      <pivotArea dataOnly="0" labelOnly="1" outline="0" fieldPosition="0">
        <references count="1">
          <reference field="4294967294" count="5">
            <x v="0"/>
            <x v="1"/>
            <x v="2"/>
            <x v="3"/>
            <x v="4"/>
          </reference>
        </references>
      </pivotArea>
    </format>
    <format dxfId="414">
      <pivotArea grandRow="1" outline="0" collapsedLevelsAreSubtotals="1" fieldPosition="0"/>
    </format>
    <format dxfId="413">
      <pivotArea dataOnly="0" labelOnly="1" grandRow="1" outline="0" fieldPosition="0"/>
    </format>
    <format dxfId="412">
      <pivotArea dataOnly="0" labelOnly="1" outline="0" fieldPosition="0">
        <references count="1">
          <reference field="4294967294" count="1">
            <x v="5"/>
          </reference>
        </references>
      </pivotArea>
    </format>
    <format dxfId="411">
      <pivotArea dataOnly="0" labelOnly="1" outline="0" fieldPosition="0">
        <references count="1">
          <reference field="4294967294" count="1">
            <x v="5"/>
          </reference>
        </references>
      </pivotArea>
    </format>
  </formats>
  <pivotHierarchies count="86">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77451A9-DA53-458F-924D-AD1D998627D8}" name="Drillthrough" cacheId="138" applyNumberFormats="0" applyBorderFormats="0" applyFontFormats="0" applyPatternFormats="0" applyAlignmentFormats="0" applyWidthHeightFormats="1" dataCaption="Values" errorCaption="0" showError="1" missingCaption="0" updatedVersion="8" minRefreshableVersion="3" showDrill="0" pageWrap="1" colGrandTotals="0" itemPrintTitles="1" createdVersion="8" indent="127" outline="1" outlineData="1" multipleFieldFilters="0" rowHeaderCaption="UID" fieldListSortAscending="1">
  <location ref="C11:U40" firstHeaderRow="0" firstDataRow="1" firstDataCol="1"/>
  <pivotFields count="62">
    <pivotField numFmtId="1" showAll="0"/>
    <pivotField name="Name" axis="axisRow" showAll="0">
      <items count="29">
        <item x="27"/>
        <item x="8"/>
        <item x="7"/>
        <item x="6"/>
        <item x="26"/>
        <item x="25"/>
        <item x="5"/>
        <item x="4"/>
        <item x="24"/>
        <item x="22"/>
        <item x="3"/>
        <item x="21"/>
        <item x="2"/>
        <item x="19"/>
        <item x="17"/>
        <item x="16"/>
        <item x="15"/>
        <item x="14"/>
        <item x="13"/>
        <item x="12"/>
        <item x="11"/>
        <item x="1"/>
        <item x="0"/>
        <item x="10"/>
        <item x="9"/>
        <item x="18"/>
        <item x="20"/>
        <item x="23"/>
        <item t="default"/>
      </items>
    </pivotField>
    <pivotField showAll="0">
      <items count="6">
        <item x="0"/>
        <item x="2"/>
        <item x="1"/>
        <item x="3"/>
        <item x="4"/>
        <item t="default"/>
      </items>
    </pivotField>
    <pivotField showAll="0">
      <items count="6">
        <item x="0"/>
        <item x="2"/>
        <item x="3"/>
        <item x="1"/>
        <item x="4"/>
        <item t="default"/>
      </items>
    </pivotField>
    <pivotField showAll="0"/>
    <pivotField numFmtId="164" showAll="0"/>
    <pivotField numFmtId="164" showAll="0"/>
    <pivotField dataField="1"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 showAll="0"/>
    <pivotField numFmtId="164" showAll="0"/>
    <pivotField numFmtId="165" showAll="0">
      <items count="5">
        <item x="0"/>
        <item x="1"/>
        <item x="2"/>
        <item x="3"/>
        <item t="default"/>
      </items>
    </pivotField>
    <pivotField numFmtId="166" showAll="0">
      <items count="2">
        <item x="0"/>
        <item t="default"/>
      </items>
    </pivotField>
    <pivotField showAll="0">
      <items count="3">
        <item x="0"/>
        <item x="1"/>
        <item t="default"/>
      </items>
    </pivotField>
    <pivotField showAll="0"/>
    <pivotField showAll="0">
      <items count="3">
        <item x="0"/>
        <item x="1"/>
        <item t="default"/>
      </items>
    </pivotField>
    <pivotField showAll="0">
      <items count="5">
        <item x="2"/>
        <item x="3"/>
        <item x="1"/>
        <item x="0"/>
        <item t="default"/>
      </items>
    </pivotField>
    <pivotField numFmtId="2" showAll="0"/>
    <pivotField numFmtId="2" showAll="0"/>
    <pivotField numFmtId="2" showAll="0"/>
    <pivotField numFmtId="2" showAll="0"/>
    <pivotField numFmtId="2" showAll="0"/>
    <pivotField numFmtId="2" showAll="0"/>
    <pivotField dataField="1" showAll="0"/>
    <pivotField dataField="1" showAll="0"/>
    <pivotField dataField="1" showAll="0"/>
    <pivotField dataField="1" showAll="0"/>
    <pivotField numFmtId="2" showAll="0"/>
    <pivotField numFmtId="2" showAll="0"/>
    <pivotField dataField="1" showAll="0"/>
    <pivotField showAll="0"/>
    <pivotField dataField="1" showAll="0"/>
    <pivotField numFmtId="2" showAll="0"/>
    <pivotField numFmtId="2"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18">
    <i>
      <x/>
    </i>
    <i i="1">
      <x v="1"/>
    </i>
    <i i="2">
      <x v="2"/>
    </i>
    <i i="3">
      <x v="3"/>
    </i>
    <i i="4">
      <x v="4"/>
    </i>
    <i i="5">
      <x v="5"/>
    </i>
    <i i="6">
      <x v="6"/>
    </i>
    <i i="7">
      <x v="7"/>
    </i>
    <i i="8">
      <x v="8"/>
    </i>
    <i i="9">
      <x v="9"/>
    </i>
    <i i="10">
      <x v="10"/>
    </i>
    <i i="11">
      <x v="11"/>
    </i>
    <i i="12">
      <x v="12"/>
    </i>
    <i i="13">
      <x v="13"/>
    </i>
    <i i="14">
      <x v="14"/>
    </i>
    <i i="15">
      <x v="15"/>
    </i>
    <i i="16">
      <x v="16"/>
    </i>
    <i i="17">
      <x v="17"/>
    </i>
  </colItems>
  <dataFields count="18">
    <dataField name="Productive Time" fld="53" baseField="1" baseItem="32" numFmtId="164"/>
    <dataField name="Billable Time" fld="54" baseField="1" baseItem="3" numFmtId="164"/>
    <dataField name="Logged-in Time" fld="55" baseField="1" baseItem="9" numFmtId="164"/>
    <dataField name="Offline Time" fld="56" baseField="1" baseItem="38" numFmtId="164"/>
    <dataField name="Online Time" fld="57" baseField="1" baseItem="9" numFmtId="164"/>
    <dataField name="Ticket Time" fld="16" baseField="1" baseItem="33" numFmtId="164"/>
    <dataField name="Inbound Time" fld="7" baseField="1" baseItem="3" numFmtId="164"/>
    <dataField name="'Ticket Handled" fld="39" baseField="1" baseItem="42"/>
    <dataField name="Inbound' Handled" fld="41" baseField="1" baseItem="42"/>
    <dataField name="Ticket in SLA" fld="35" baseField="1" baseItem="32"/>
    <dataField name="Inbound in SLA" fld="36" baseField="1" baseItem="32"/>
    <dataField name="Ticket in Target" fld="33" baseField="1" baseItem="42"/>
    <dataField name="Inbound in Target" fld="34" baseField="1" baseItem="42"/>
    <dataField name="Ticket Productivity" fld="58" baseField="1" baseItem="3" numFmtId="9"/>
    <dataField name="Inbound Productivity" fld="59" baseField="1" baseItem="33" numFmtId="9"/>
    <dataField name="Tickets Proficiency" fld="60" baseField="1" baseItem="3" numFmtId="9"/>
    <dataField name="Inbounds Proficiency" fld="61" baseField="1" baseItem="3" numFmtId="9"/>
    <dataField name="OVR Volume" fld="50" baseField="1" baseItem="2"/>
  </dataFields>
  <formats count="119">
    <format dxfId="230">
      <pivotArea dataOnly="0" labelOnly="1" fieldPosition="0">
        <references count="1">
          <reference field="1" count="0"/>
        </references>
      </pivotArea>
    </format>
    <format dxfId="229">
      <pivotArea field="1" type="button" dataOnly="0" labelOnly="1" outline="0" axis="axisRow" fieldPosition="0"/>
    </format>
    <format dxfId="228">
      <pivotArea field="1" type="button" dataOnly="0" labelOnly="1" outline="0" axis="axisRow" fieldPosition="0"/>
    </format>
    <format dxfId="227">
      <pivotArea field="1" type="button" dataOnly="0" labelOnly="1" outline="0" axis="axisRow" fieldPosition="0"/>
    </format>
    <format dxfId="226">
      <pivotArea field="1" type="button" dataOnly="0" labelOnly="1" outline="0" axis="axisRow" fieldPosition="0"/>
    </format>
    <format dxfId="225">
      <pivotArea dataOnly="0" labelOnly="1" fieldPosition="0">
        <references count="1">
          <reference field="1" count="0"/>
        </references>
      </pivotArea>
    </format>
    <format dxfId="224">
      <pivotArea grandRow="1" outline="0" collapsedLevelsAreSubtotals="1" fieldPosition="0"/>
    </format>
    <format dxfId="223">
      <pivotArea dataOnly="0" labelOnly="1" grandRow="1" outline="0" fieldPosition="0"/>
    </format>
    <format dxfId="222">
      <pivotArea grandRow="1" outline="0" collapsedLevelsAreSubtotals="1" fieldPosition="0"/>
    </format>
    <format dxfId="221">
      <pivotArea dataOnly="0" labelOnly="1" grandRow="1" outline="0" fieldPosition="0"/>
    </format>
    <format dxfId="220">
      <pivotArea grandRow="1" outline="0" collapsedLevelsAreSubtotals="1" fieldPosition="0"/>
    </format>
    <format dxfId="219">
      <pivotArea dataOnly="0" labelOnly="1" grandRow="1" outline="0" fieldPosition="0"/>
    </format>
    <format dxfId="218">
      <pivotArea dataOnly="0" labelOnly="1" fieldPosition="0">
        <references count="1">
          <reference field="1" count="0"/>
        </references>
      </pivotArea>
    </format>
    <format dxfId="217">
      <pivotArea field="1" type="button" dataOnly="0" labelOnly="1" outline="0" axis="axisRow" fieldPosition="0"/>
    </format>
    <format dxfId="216">
      <pivotArea field="1" type="button" dataOnly="0" labelOnly="1" outline="0" axis="axisRow" fieldPosition="0"/>
    </format>
    <format dxfId="215">
      <pivotArea dataOnly="0" labelOnly="1" grandRow="1" outline="0" fieldPosition="0"/>
    </format>
    <format dxfId="214">
      <pivotArea dataOnly="0" labelOnly="1" fieldPosition="0">
        <references count="1">
          <reference field="1" count="0"/>
        </references>
      </pivotArea>
    </format>
    <format dxfId="213">
      <pivotArea dataOnly="0" labelOnly="1" fieldPosition="0">
        <references count="1">
          <reference field="1" count="0"/>
        </references>
      </pivotArea>
    </format>
    <format dxfId="212">
      <pivotArea dataOnly="0" labelOnly="1" grandRow="1" outline="0" offset="A256" fieldPosition="0"/>
    </format>
    <format dxfId="211">
      <pivotArea dataOnly="0" labelOnly="1" grandRow="1" outline="0" fieldPosition="0"/>
    </format>
    <format dxfId="210">
      <pivotArea outline="0" collapsedLevelsAreSubtotals="1" fieldPosition="0"/>
    </format>
    <format dxfId="209">
      <pivotArea outline="0" collapsedLevelsAreSubtotals="1" fieldPosition="0"/>
    </format>
    <format dxfId="208">
      <pivotArea outline="0" fieldPosition="0">
        <references count="1">
          <reference field="4294967294" count="1">
            <x v="5"/>
          </reference>
        </references>
      </pivotArea>
    </format>
    <format dxfId="207">
      <pivotArea outline="0" fieldPosition="0">
        <references count="1">
          <reference field="4294967294" count="1">
            <x v="6"/>
          </reference>
        </references>
      </pivotArea>
    </format>
    <format dxfId="206">
      <pivotArea outline="0" fieldPosition="0">
        <references count="1">
          <reference field="4294967294" count="1">
            <x v="13"/>
          </reference>
        </references>
      </pivotArea>
    </format>
    <format dxfId="205">
      <pivotArea outline="0" fieldPosition="0">
        <references count="1">
          <reference field="4294967294" count="1">
            <x v="14"/>
          </reference>
        </references>
      </pivotArea>
    </format>
    <format dxfId="204">
      <pivotArea outline="0" fieldPosition="0">
        <references count="1">
          <reference field="4294967294" count="1">
            <x v="15"/>
          </reference>
        </references>
      </pivotArea>
    </format>
    <format dxfId="203">
      <pivotArea outline="0" fieldPosition="0">
        <references count="1">
          <reference field="4294967294" count="1">
            <x v="16"/>
          </reference>
        </references>
      </pivotArea>
    </format>
    <format dxfId="202">
      <pivotArea outline="0" collapsedLevelsAreSubtotals="1" fieldPosition="0">
        <references count="1">
          <reference field="4294967294" count="1" selected="0">
            <x v="0"/>
          </reference>
        </references>
      </pivotArea>
    </format>
    <format dxfId="201">
      <pivotArea outline="0" collapsedLevelsAreSubtotals="1" fieldPosition="0">
        <references count="1">
          <reference field="4294967294" count="1" selected="0">
            <x v="1"/>
          </reference>
        </references>
      </pivotArea>
    </format>
    <format dxfId="200">
      <pivotArea outline="0" collapsedLevelsAreSubtotals="1" fieldPosition="0">
        <references count="1">
          <reference field="4294967294" count="1" selected="0">
            <x v="3"/>
          </reference>
        </references>
      </pivotArea>
    </format>
    <format dxfId="199">
      <pivotArea dataOnly="0" labelOnly="1" outline="0" fieldPosition="0">
        <references count="1">
          <reference field="4294967294" count="1">
            <x v="3"/>
          </reference>
        </references>
      </pivotArea>
    </format>
    <format dxfId="198">
      <pivotArea outline="0" collapsedLevelsAreSubtotals="1" fieldPosition="0">
        <references count="1">
          <reference field="4294967294" count="1" selected="0">
            <x v="4"/>
          </reference>
        </references>
      </pivotArea>
    </format>
    <format dxfId="197">
      <pivotArea dataOnly="0" labelOnly="1" outline="0" fieldPosition="0">
        <references count="1">
          <reference field="4294967294" count="1">
            <x v="4"/>
          </reference>
        </references>
      </pivotArea>
    </format>
    <format dxfId="196">
      <pivotArea field="1" type="button" dataOnly="0" labelOnly="1" outline="0" axis="axisRow" fieldPosition="0"/>
    </format>
    <format dxfId="195">
      <pivotArea dataOnly="0" labelOnly="1" outline="0" fieldPosition="0">
        <references count="1">
          <reference field="4294967294" count="17">
            <x v="0"/>
            <x v="1"/>
            <x v="2"/>
            <x v="3"/>
            <x v="4"/>
            <x v="5"/>
            <x v="6"/>
            <x v="7"/>
            <x v="8"/>
            <x v="9"/>
            <x v="10"/>
            <x v="11"/>
            <x v="12"/>
            <x v="13"/>
            <x v="14"/>
            <x v="15"/>
            <x v="16"/>
          </reference>
        </references>
      </pivotArea>
    </format>
    <format dxfId="194">
      <pivotArea field="1" type="button" dataOnly="0" labelOnly="1" outline="0" axis="axisRow" fieldPosition="0"/>
    </format>
    <format dxfId="193">
      <pivotArea dataOnly="0" labelOnly="1" outline="0" fieldPosition="0">
        <references count="1">
          <reference field="4294967294" count="17">
            <x v="0"/>
            <x v="1"/>
            <x v="2"/>
            <x v="3"/>
            <x v="4"/>
            <x v="5"/>
            <x v="6"/>
            <x v="7"/>
            <x v="8"/>
            <x v="9"/>
            <x v="10"/>
            <x v="11"/>
            <x v="12"/>
            <x v="13"/>
            <x v="14"/>
            <x v="15"/>
            <x v="16"/>
          </reference>
        </references>
      </pivotArea>
    </format>
    <format dxfId="192">
      <pivotArea outline="0" collapsedLevelsAreSubtotals="1" fieldPosition="0">
        <references count="1">
          <reference field="4294967294" count="1" selected="0">
            <x v="5"/>
          </reference>
        </references>
      </pivotArea>
    </format>
    <format dxfId="191">
      <pivotArea dataOnly="0" labelOnly="1" outline="0" fieldPosition="0">
        <references count="1">
          <reference field="4294967294" count="1">
            <x v="5"/>
          </reference>
        </references>
      </pivotArea>
    </format>
    <format dxfId="190">
      <pivotArea outline="0" collapsedLevelsAreSubtotals="1" fieldPosition="0">
        <references count="1">
          <reference field="4294967294" count="1" selected="0">
            <x v="7"/>
          </reference>
        </references>
      </pivotArea>
    </format>
    <format dxfId="189">
      <pivotArea dataOnly="0" labelOnly="1" outline="0" fieldPosition="0">
        <references count="1">
          <reference field="4294967294" count="1">
            <x v="7"/>
          </reference>
        </references>
      </pivotArea>
    </format>
    <format dxfId="188">
      <pivotArea outline="0" collapsedLevelsAreSubtotals="1" fieldPosition="0">
        <references count="1">
          <reference field="4294967294" count="1" selected="0">
            <x v="8"/>
          </reference>
        </references>
      </pivotArea>
    </format>
    <format dxfId="187">
      <pivotArea dataOnly="0" labelOnly="1" outline="0" fieldPosition="0">
        <references count="1">
          <reference field="4294967294" count="1">
            <x v="8"/>
          </reference>
        </references>
      </pivotArea>
    </format>
    <format dxfId="186">
      <pivotArea outline="0" collapsedLevelsAreSubtotals="1" fieldPosition="0">
        <references count="1">
          <reference field="4294967294" count="1" selected="0">
            <x v="9"/>
          </reference>
        </references>
      </pivotArea>
    </format>
    <format dxfId="185">
      <pivotArea dataOnly="0" labelOnly="1" outline="0" fieldPosition="0">
        <references count="1">
          <reference field="4294967294" count="1">
            <x v="9"/>
          </reference>
        </references>
      </pivotArea>
    </format>
    <format dxfId="184">
      <pivotArea outline="0" collapsedLevelsAreSubtotals="1" fieldPosition="0">
        <references count="1">
          <reference field="4294967294" count="1" selected="0">
            <x v="10"/>
          </reference>
        </references>
      </pivotArea>
    </format>
    <format dxfId="183">
      <pivotArea dataOnly="0" labelOnly="1" outline="0" fieldPosition="0">
        <references count="1">
          <reference field="4294967294" count="1">
            <x v="10"/>
          </reference>
        </references>
      </pivotArea>
    </format>
    <format dxfId="182">
      <pivotArea outline="0" collapsedLevelsAreSubtotals="1" fieldPosition="0">
        <references count="1">
          <reference field="4294967294" count="1" selected="0">
            <x v="11"/>
          </reference>
        </references>
      </pivotArea>
    </format>
    <format dxfId="181">
      <pivotArea dataOnly="0" labelOnly="1" outline="0" fieldPosition="0">
        <references count="1">
          <reference field="4294967294" count="1">
            <x v="11"/>
          </reference>
        </references>
      </pivotArea>
    </format>
    <format dxfId="180">
      <pivotArea outline="0" collapsedLevelsAreSubtotals="1" fieldPosition="0">
        <references count="1">
          <reference field="4294967294" count="1" selected="0">
            <x v="12"/>
          </reference>
        </references>
      </pivotArea>
    </format>
    <format dxfId="179">
      <pivotArea dataOnly="0" labelOnly="1" outline="0" fieldPosition="0">
        <references count="1">
          <reference field="4294967294" count="1">
            <x v="12"/>
          </reference>
        </references>
      </pivotArea>
    </format>
    <format dxfId="178">
      <pivotArea outline="0" collapsedLevelsAreSubtotals="1" fieldPosition="0">
        <references count="1">
          <reference field="4294967294" count="1" selected="0">
            <x v="13"/>
          </reference>
        </references>
      </pivotArea>
    </format>
    <format dxfId="177">
      <pivotArea dataOnly="0" labelOnly="1" outline="0" fieldPosition="0">
        <references count="1">
          <reference field="4294967294" count="1">
            <x v="13"/>
          </reference>
        </references>
      </pivotArea>
    </format>
    <format dxfId="176">
      <pivotArea outline="0" collapsedLevelsAreSubtotals="1" fieldPosition="0">
        <references count="1">
          <reference field="4294967294" count="1" selected="0">
            <x v="14"/>
          </reference>
        </references>
      </pivotArea>
    </format>
    <format dxfId="175">
      <pivotArea dataOnly="0" labelOnly="1" outline="0" fieldPosition="0">
        <references count="1">
          <reference field="4294967294" count="1">
            <x v="14"/>
          </reference>
        </references>
      </pivotArea>
    </format>
    <format dxfId="174">
      <pivotArea outline="0" collapsedLevelsAreSubtotals="1" fieldPosition="0">
        <references count="1">
          <reference field="4294967294" count="1" selected="0">
            <x v="15"/>
          </reference>
        </references>
      </pivotArea>
    </format>
    <format dxfId="173">
      <pivotArea dataOnly="0" labelOnly="1" outline="0" fieldPosition="0">
        <references count="1">
          <reference field="4294967294" count="1">
            <x v="15"/>
          </reference>
        </references>
      </pivotArea>
    </format>
    <format dxfId="172">
      <pivotArea outline="0" collapsedLevelsAreSubtotals="1" fieldPosition="0">
        <references count="1">
          <reference field="4294967294" count="1" selected="0">
            <x v="16"/>
          </reference>
        </references>
      </pivotArea>
    </format>
    <format dxfId="171">
      <pivotArea dataOnly="0" labelOnly="1" outline="0" fieldPosition="0">
        <references count="1">
          <reference field="4294967294" count="1">
            <x v="16"/>
          </reference>
        </references>
      </pivotArea>
    </format>
    <format dxfId="170">
      <pivotArea dataOnly="0" labelOnly="1" outline="0" fieldPosition="0">
        <references count="1">
          <reference field="4294967294" count="17">
            <x v="0"/>
            <x v="1"/>
            <x v="2"/>
            <x v="3"/>
            <x v="4"/>
            <x v="5"/>
            <x v="6"/>
            <x v="7"/>
            <x v="8"/>
            <x v="9"/>
            <x v="10"/>
            <x v="11"/>
            <x v="12"/>
            <x v="13"/>
            <x v="14"/>
            <x v="15"/>
            <x v="16"/>
          </reference>
        </references>
      </pivotArea>
    </format>
    <format dxfId="169">
      <pivotArea dataOnly="0" labelOnly="1" outline="0" fieldPosition="0">
        <references count="1">
          <reference field="4294967294" count="17">
            <x v="0"/>
            <x v="1"/>
            <x v="2"/>
            <x v="3"/>
            <x v="4"/>
            <x v="5"/>
            <x v="6"/>
            <x v="7"/>
            <x v="8"/>
            <x v="9"/>
            <x v="10"/>
            <x v="11"/>
            <x v="12"/>
            <x v="13"/>
            <x v="14"/>
            <x v="15"/>
            <x v="16"/>
          </reference>
        </references>
      </pivotArea>
    </format>
    <format dxfId="168">
      <pivotArea field="1" type="button" dataOnly="0" labelOnly="1" outline="0" axis="axisRow" fieldPosition="0"/>
    </format>
    <format dxfId="167">
      <pivotArea dataOnly="0" labelOnly="1" outline="0" fieldPosition="0">
        <references count="1">
          <reference field="4294967294" count="17">
            <x v="0"/>
            <x v="1"/>
            <x v="2"/>
            <x v="3"/>
            <x v="4"/>
            <x v="5"/>
            <x v="6"/>
            <x v="7"/>
            <x v="8"/>
            <x v="9"/>
            <x v="10"/>
            <x v="11"/>
            <x v="12"/>
            <x v="13"/>
            <x v="14"/>
            <x v="15"/>
            <x v="16"/>
          </reference>
        </references>
      </pivotArea>
    </format>
    <format dxfId="166">
      <pivotArea field="1" type="button" dataOnly="0" labelOnly="1" outline="0" axis="axisRow" fieldPosition="0"/>
    </format>
    <format dxfId="165">
      <pivotArea dataOnly="0" labelOnly="1" outline="0" fieldPosition="0">
        <references count="1">
          <reference field="4294967294" count="17">
            <x v="0"/>
            <x v="1"/>
            <x v="2"/>
            <x v="3"/>
            <x v="4"/>
            <x v="5"/>
            <x v="6"/>
            <x v="7"/>
            <x v="8"/>
            <x v="9"/>
            <x v="10"/>
            <x v="11"/>
            <x v="12"/>
            <x v="13"/>
            <x v="14"/>
            <x v="15"/>
            <x v="16"/>
          </reference>
        </references>
      </pivotArea>
    </format>
    <format dxfId="164">
      <pivotArea outline="0" collapsedLevelsAreSubtotals="1" fieldPosition="0">
        <references count="1">
          <reference field="4294967294" count="1" selected="0">
            <x v="2"/>
          </reference>
        </references>
      </pivotArea>
    </format>
    <format dxfId="163">
      <pivotArea outline="0" collapsedLevelsAreSubtotals="1" fieldPosition="0">
        <references count="1">
          <reference field="4294967294" count="2" selected="0">
            <x v="5"/>
            <x v="6"/>
          </reference>
        </references>
      </pivotArea>
    </format>
    <format dxfId="162">
      <pivotArea outline="0" collapsedLevelsAreSubtotals="1" fieldPosition="0">
        <references count="1">
          <reference field="4294967294" count="2" selected="0">
            <x v="9"/>
            <x v="10"/>
          </reference>
        </references>
      </pivotArea>
    </format>
    <format dxfId="161">
      <pivotArea outline="0" collapsedLevelsAreSubtotals="1" fieldPosition="0">
        <references count="1">
          <reference field="4294967294" count="2" selected="0">
            <x v="13"/>
            <x v="14"/>
          </reference>
        </references>
      </pivotArea>
    </format>
    <format dxfId="160">
      <pivotArea grandRow="1" outline="0" collapsedLevelsAreSubtotals="1" fieldPosition="0"/>
    </format>
    <format dxfId="159">
      <pivotArea dataOnly="0" labelOnly="1" grandRow="1" outline="0" fieldPosition="0"/>
    </format>
    <format dxfId="158">
      <pivotArea dataOnly="0" labelOnly="1" outline="0" fieldPosition="0">
        <references count="1">
          <reference field="4294967294" count="1">
            <x v="2"/>
          </reference>
        </references>
      </pivotArea>
    </format>
    <format dxfId="157">
      <pivotArea dataOnly="0" labelOnly="1" outline="0" fieldPosition="0">
        <references count="1">
          <reference field="4294967294" count="1">
            <x v="0"/>
          </reference>
        </references>
      </pivotArea>
    </format>
    <format dxfId="156">
      <pivotArea dataOnly="0" labelOnly="1" outline="0" fieldPosition="0">
        <references count="1">
          <reference field="4294967294" count="1">
            <x v="1"/>
          </reference>
        </references>
      </pivotArea>
    </format>
    <format dxfId="155">
      <pivotArea outline="0" collapsedLevelsAreSubtotals="1" fieldPosition="0"/>
    </format>
    <format dxfId="154">
      <pivotArea outline="0" collapsedLevelsAreSubtotals="1" fieldPosition="0">
        <references count="1">
          <reference field="4294967294" count="1" selected="0">
            <x v="16"/>
          </reference>
        </references>
      </pivotArea>
    </format>
    <format dxfId="153">
      <pivotArea dataOnly="0" labelOnly="1" outline="0" fieldPosition="0">
        <references count="1">
          <reference field="4294967294" count="1">
            <x v="16"/>
          </reference>
        </references>
      </pivotArea>
    </format>
    <format dxfId="152">
      <pivotArea type="all" dataOnly="0" outline="0" fieldPosition="0"/>
    </format>
    <format dxfId="151">
      <pivotArea outline="0" collapsedLevelsAreSubtotals="1" fieldPosition="0"/>
    </format>
    <format dxfId="150">
      <pivotArea field="1" type="button" dataOnly="0" labelOnly="1" outline="0" axis="axisRow" fieldPosition="0"/>
    </format>
    <format dxfId="149">
      <pivotArea dataOnly="0" labelOnly="1" grandRow="1" outline="0" fieldPosition="0"/>
    </format>
    <format dxfId="148">
      <pivotArea dataOnly="0" labelOnly="1" outline="0" fieldPosition="0">
        <references count="1">
          <reference field="4294967294" count="17">
            <x v="0"/>
            <x v="1"/>
            <x v="2"/>
            <x v="3"/>
            <x v="4"/>
            <x v="5"/>
            <x v="6"/>
            <x v="7"/>
            <x v="8"/>
            <x v="9"/>
            <x v="10"/>
            <x v="11"/>
            <x v="12"/>
            <x v="13"/>
            <x v="14"/>
            <x v="15"/>
            <x v="16"/>
          </reference>
        </references>
      </pivotArea>
    </format>
    <format dxfId="147">
      <pivotArea type="all" dataOnly="0" outline="0" fieldPosition="0"/>
    </format>
    <format dxfId="146">
      <pivotArea outline="0" collapsedLevelsAreSubtotals="1" fieldPosition="0"/>
    </format>
    <format dxfId="145">
      <pivotArea field="1" type="button" dataOnly="0" labelOnly="1" outline="0" axis="axisRow" fieldPosition="0"/>
    </format>
    <format dxfId="144">
      <pivotArea dataOnly="0" labelOnly="1" grandRow="1" outline="0" fieldPosition="0"/>
    </format>
    <format dxfId="143">
      <pivotArea dataOnly="0" labelOnly="1" outline="0" fieldPosition="0">
        <references count="1">
          <reference field="4294967294" count="17">
            <x v="0"/>
            <x v="1"/>
            <x v="2"/>
            <x v="3"/>
            <x v="4"/>
            <x v="5"/>
            <x v="6"/>
            <x v="7"/>
            <x v="8"/>
            <x v="9"/>
            <x v="10"/>
            <x v="11"/>
            <x v="12"/>
            <x v="13"/>
            <x v="14"/>
            <x v="15"/>
            <x v="16"/>
          </reference>
        </references>
      </pivotArea>
    </format>
    <format dxfId="142">
      <pivotArea field="1" type="button" dataOnly="0" labelOnly="1" outline="0" axis="axisRow" fieldPosition="0"/>
    </format>
    <format dxfId="141">
      <pivotArea dataOnly="0" labelOnly="1" outline="0" fieldPosition="0">
        <references count="1">
          <reference field="4294967294" count="17">
            <x v="0"/>
            <x v="1"/>
            <x v="2"/>
            <x v="3"/>
            <x v="4"/>
            <x v="5"/>
            <x v="6"/>
            <x v="7"/>
            <x v="8"/>
            <x v="9"/>
            <x v="10"/>
            <x v="11"/>
            <x v="12"/>
            <x v="13"/>
            <x v="14"/>
            <x v="15"/>
            <x v="16"/>
          </reference>
        </references>
      </pivotArea>
    </format>
    <format dxfId="140">
      <pivotArea field="1" type="button" dataOnly="0" labelOnly="1" outline="0" axis="axisRow" fieldPosition="0"/>
    </format>
    <format dxfId="139">
      <pivotArea field="1" type="button" dataOnly="0" labelOnly="1" outline="0" axis="axisRow" fieldPosition="0"/>
    </format>
    <format dxfId="138">
      <pivotArea dataOnly="0" labelOnly="1" fieldPosition="0">
        <references count="1">
          <reference field="1" count="0"/>
        </references>
      </pivotArea>
    </format>
    <format dxfId="137">
      <pivotArea dataOnly="0" labelOnly="1" fieldPosition="0">
        <references count="1">
          <reference field="1" count="0"/>
        </references>
      </pivotArea>
    </format>
    <format dxfId="136">
      <pivotArea field="1" type="button" dataOnly="0" labelOnly="1" outline="0" axis="axisRow" fieldPosition="0"/>
    </format>
    <format dxfId="135">
      <pivotArea field="1" type="button" dataOnly="0" labelOnly="1" outline="0" axis="axisRow" fieldPosition="0"/>
    </format>
    <format dxfId="134">
      <pivotArea field="1" type="button" dataOnly="0" labelOnly="1" outline="0" axis="axisRow" fieldPosition="0"/>
    </format>
    <format dxfId="133">
      <pivotArea field="1" type="button" dataOnly="0" labelOnly="1" outline="0" axis="axisRow" fieldPosition="0"/>
    </format>
    <format dxfId="132">
      <pivotArea dataOnly="0" labelOnly="1" fieldPosition="0">
        <references count="1">
          <reference field="1" count="0"/>
        </references>
      </pivotArea>
    </format>
    <format dxfId="131">
      <pivotArea dataOnly="0" labelOnly="1" fieldPosition="0">
        <references count="1">
          <reference field="1" count="0"/>
        </references>
      </pivotArea>
    </format>
    <format dxfId="130">
      <pivotArea dataOnly="0" labelOnly="1" fieldPosition="0">
        <references count="1">
          <reference field="1" count="0"/>
        </references>
      </pivotArea>
    </format>
    <format dxfId="129">
      <pivotArea dataOnly="0" labelOnly="1" fieldPosition="0">
        <references count="1">
          <reference field="1" count="0"/>
        </references>
      </pivotArea>
    </format>
    <format dxfId="128">
      <pivotArea dataOnly="0" labelOnly="1" outline="0" fieldPosition="0">
        <references count="1">
          <reference field="4294967294" count="1">
            <x v="17"/>
          </reference>
        </references>
      </pivotArea>
    </format>
    <format dxfId="127">
      <pivotArea dataOnly="0" labelOnly="1" outline="0" fieldPosition="0">
        <references count="1">
          <reference field="4294967294" count="1">
            <x v="17"/>
          </reference>
        </references>
      </pivotArea>
    </format>
    <format dxfId="126">
      <pivotArea dataOnly="0" labelOnly="1" outline="0" fieldPosition="0">
        <references count="1">
          <reference field="4294967294" count="1">
            <x v="17"/>
          </reference>
        </references>
      </pivotArea>
    </format>
    <format dxfId="125">
      <pivotArea dataOnly="0" labelOnly="1" outline="0" fieldPosition="0">
        <references count="1">
          <reference field="4294967294" count="1">
            <x v="17"/>
          </reference>
        </references>
      </pivotArea>
    </format>
    <format dxfId="124">
      <pivotArea dataOnly="0" labelOnly="1" outline="0" fieldPosition="0">
        <references count="1">
          <reference field="4294967294" count="1">
            <x v="17"/>
          </reference>
        </references>
      </pivotArea>
    </format>
    <format dxfId="123">
      <pivotArea type="all" dataOnly="0" outline="0" fieldPosition="0"/>
    </format>
    <format dxfId="122">
      <pivotArea outline="0" collapsedLevelsAreSubtotals="1" fieldPosition="0"/>
    </format>
    <format dxfId="121">
      <pivotArea dataOnly="0" labelOnly="1" fieldPosition="0">
        <references count="1">
          <reference field="1" count="0"/>
        </references>
      </pivotArea>
    </format>
    <format dxfId="120">
      <pivotArea field="1" type="button" dataOnly="0" labelOnly="1" outline="0" axis="axisRow" fieldPosition="0"/>
    </format>
    <format dxfId="119">
      <pivotArea dataOnly="0" labelOnly="1" outline="0" fieldPosition="0">
        <references count="1">
          <reference field="4294967294" count="18">
            <x v="0"/>
            <x v="1"/>
            <x v="2"/>
            <x v="3"/>
            <x v="4"/>
            <x v="5"/>
            <x v="6"/>
            <x v="7"/>
            <x v="8"/>
            <x v="9"/>
            <x v="10"/>
            <x v="11"/>
            <x v="12"/>
            <x v="13"/>
            <x v="14"/>
            <x v="15"/>
            <x v="16"/>
            <x v="17"/>
          </reference>
        </references>
      </pivotArea>
    </format>
    <format dxfId="118">
      <pivotArea grandRow="1" outline="0" collapsedLevelsAreSubtotals="1" fieldPosition="0"/>
    </format>
    <format dxfId="117">
      <pivotArea dataOnly="0" labelOnly="1" grandRow="1" outline="0" fieldPosition="0"/>
    </format>
    <format dxfId="116">
      <pivotArea field="1" type="button" dataOnly="0" labelOnly="1" outline="0" axis="axisRow" fieldPosition="0"/>
    </format>
    <format dxfId="115">
      <pivotArea dataOnly="0" labelOnly="1" fieldPosition="0">
        <references count="1">
          <reference field="1" count="0"/>
        </references>
      </pivotArea>
    </format>
    <format dxfId="114">
      <pivotArea dataOnly="0" labelOnly="1" grandRow="1" outline="0" fieldPosition="0"/>
    </format>
    <format dxfId="113">
      <pivotArea outline="0" collapsedLevelsAreSubtotals="1" fieldPosition="0"/>
    </format>
    <format dxfId="112">
      <pivotArea dataOnly="0" labelOnly="1" outline="0" fieldPosition="0">
        <references count="1">
          <reference field="4294967294" count="18">
            <x v="0"/>
            <x v="1"/>
            <x v="2"/>
            <x v="3"/>
            <x v="4"/>
            <x v="5"/>
            <x v="6"/>
            <x v="7"/>
            <x v="8"/>
            <x v="9"/>
            <x v="10"/>
            <x v="11"/>
            <x v="12"/>
            <x v="13"/>
            <x v="14"/>
            <x v="15"/>
            <x v="16"/>
            <x v="17"/>
          </reference>
        </references>
      </pivotArea>
    </format>
  </formats>
  <pivotTableStyleInfo name="ItWorks!~"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887E408-6CAD-4403-9AF3-DCAB1164207E}" autoFormatId="16" applyNumberFormats="0" applyBorderFormats="0" applyFontFormats="0" applyPatternFormats="0" applyAlignmentFormats="0" applyWidthHeightFormats="0">
  <queryTableRefresh nextId="45">
    <queryTableFields count="19">
      <queryTableField id="1" name="Agent" tableColumnId="1"/>
      <queryTableField id="2" name="Agent ID" tableColumnId="2"/>
      <queryTableField id="3" name="Available" tableColumnId="3"/>
      <queryTableField id="4" name="Outbound Call" tableColumnId="4"/>
      <queryTableField id="5" name="Busy" tableColumnId="5"/>
      <queryTableField id="6" name="Lunch Break" tableColumnId="6"/>
      <queryTableField id="7" name="Meeting" tableColumnId="7"/>
      <queryTableField id="8" name="Training" tableColumnId="8"/>
      <queryTableField id="9" name="After Call Work" tableColumnId="9"/>
      <queryTableField id="10" name="Personal Needs" tableColumnId="10"/>
      <queryTableField id="11" name="Break" tableColumnId="11"/>
      <queryTableField id="12" name="Quality Assurance" tableColumnId="12"/>
      <queryTableField id="13" name="Chat" tableColumnId="13"/>
      <queryTableField id="14" name="Emails" tableColumnId="14"/>
      <queryTableField id="15" name="Social Media" tableColumnId="15"/>
      <queryTableField id="16" name="Disconnected" tableColumnId="16"/>
      <queryTableField id="17" name="Exception" tableColumnId="17"/>
      <queryTableField id="18" name="Total Time" tableColumnId="18"/>
      <queryTableField id="19" name="Date"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74D185C8-FD3D-4502-9614-6F775D341396}" sourceName="Date">
  <pivotTables>
    <pivotTable tabId="7" name="Drillthrough"/>
  </pivotTables>
  <data>
    <tabular pivotCacheId="414558608" sortOrder="descending">
      <items count="4">
        <i x="3" s="1"/>
        <i x="2" s="1"/>
        <i x="1" s="1"/>
        <i x="0"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4E9793E2-5FD2-44DC-A06D-91C82C287055}" sourceName="Language">
  <pivotTables>
    <pivotTable tabId="7" name="Drillthrough"/>
  </pivotTables>
  <data>
    <tabular pivotCacheId="414558608">
      <items count="5">
        <i x="0" s="1"/>
        <i x="2" s="1"/>
        <i x="3" s="1"/>
        <i x="1" s="1"/>
        <i x="4"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7A57E1EB-DB5D-4C7B-9156-294193610105}" sourceName="Month">
  <pivotTables>
    <pivotTable tabId="7" name="Drillthrough"/>
  </pivotTables>
  <data>
    <tabular pivotCacheId="414558608" showMissing="0">
      <items count="1">
        <i x="0"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6CD66D5-2E6D-4F41-9D86-F8CD4B1ABA31}" sourceName="Region">
  <pivotTables>
    <pivotTable tabId="7" name="Drillthrough"/>
  </pivotTables>
  <data>
    <tabular pivotCacheId="414558608">
      <items count="2">
        <i x="0" s="1"/>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te" xr10:uid="{D7AF8BBE-F8F3-4CF4-A79F-1275C45CC7BB}" sourceName="Site">
  <pivotTables>
    <pivotTable tabId="7" name="Drillthrough"/>
  </pivotTables>
  <data>
    <tabular pivotCacheId="414558608">
      <items count="4">
        <i x="2" s="1"/>
        <i x="3" s="1"/>
        <i x="1" s="1"/>
        <i x="0"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_Manager" xr10:uid="{7A529368-5BF9-4096-9CE1-8C2199225605}" sourceName="Team Manager">
  <pivotTables>
    <pivotTable tabId="7" name="Drillthrough"/>
  </pivotTables>
  <data>
    <tabular pivotCacheId="414558608">
      <items count="5">
        <i x="0" s="1"/>
        <i x="2" s="1"/>
        <i x="1" s="1"/>
        <i x="3" s="1"/>
        <i x="4" s="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1" xr10:uid="{87D53E90-9270-4C69-9758-A78EFBAA3CD5}" sourceName="Week">
  <pivotTables>
    <pivotTable tabId="7" name="Drillthrough"/>
  </pivotTables>
  <data>
    <tabular pivotCacheId="414558608" customListSort="0">
      <items count="2">
        <i x="0" s="1"/>
        <i x="1" s="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7342F2A1-F284-4732-929E-E777D411786D}" sourceName="[RAW].[Role]">
  <pivotTables>
    <pivotTable tabId="12" name="AgentSumm"/>
    <pivotTable tabId="12" name="ManagerSumm"/>
    <pivotTable tabId="12" name="MarketSumm"/>
    <pivotTable tabId="12" name="RegionSumm"/>
    <pivotTable tabId="12" name="SiteSumm"/>
  </pivotTables>
  <data>
    <olap pivotCacheId="1316864116">
      <levels count="2">
        <level uniqueName="[RAW].[Role].[(All)]" sourceCaption="(All)" count="0"/>
        <level uniqueName="[RAW].[Role].[Role]" sourceCaption="Role" count="1">
          <ranges>
            <range startItem="0">
              <i n="[RAW].[Role].&amp;[CSR]" c="CSR"/>
            </range>
          </ranges>
        </level>
      </levels>
      <selections count="1">
        <selection n="[RAW].[Role].[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2" xr10:uid="{A584ED54-04E6-457A-AFDF-3FEF9E54302C}" sourceName="[RAW].[Date]">
  <pivotTables>
    <pivotTable tabId="12" name="AgentSumm"/>
    <pivotTable tabId="12" name="ManagerSumm"/>
    <pivotTable tabId="12" name="MarketSumm"/>
    <pivotTable tabId="12" name="RegionSumm"/>
    <pivotTable tabId="12" name="SiteSumm"/>
  </pivotTables>
  <data>
    <olap pivotCacheId="1316864116">
      <levels count="2">
        <level uniqueName="[RAW].[Date].[(All)]" sourceCaption="(All)" count="0"/>
        <level uniqueName="[RAW].[Date].[Date]" sourceCaption="Date" count="4" sortOrder="descending">
          <ranges>
            <range startItem="0">
              <i n="[RAW].[Date].&amp;[2024-06-04T00:00:00]" c="6/4/2024"/>
              <i n="[RAW].[Date].&amp;[2024-06-03T00:00:00]" c="6/3/2024"/>
              <i n="[RAW].[Date].&amp;[2024-06-02T00:00:00]" c="6/2/2024"/>
              <i n="[RAW].[Date].&amp;[2024-06-01T00:00:00]" c="6/1/2024"/>
            </range>
          </ranges>
        </level>
      </levels>
      <selections count="1">
        <selection n="[RAW].[Date].[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2" xr10:uid="{1A2EF501-1037-48F0-9784-6B63F6545BD3}" sourceName="[RAW].[Week]">
  <pivotTables>
    <pivotTable tabId="12" name="AgentSumm"/>
    <pivotTable tabId="12" name="ManagerSumm"/>
    <pivotTable tabId="12" name="MarketSumm"/>
    <pivotTable tabId="12" name="RegionSumm"/>
    <pivotTable tabId="12" name="SiteSumm"/>
  </pivotTables>
  <data>
    <olap pivotCacheId="1316864116">
      <levels count="2">
        <level uniqueName="[RAW].[Week].[(All)]" sourceCaption="(All)" count="0"/>
        <level uniqueName="[RAW].[Week].[Week]" sourceCaption="Week" count="2">
          <ranges>
            <range startItem="0">
              <i n="[RAW].[Week].&amp;[Week 22]" c="Week 22"/>
              <i n="[RAW].[Week].&amp;[Week 23]" c="Week 23"/>
            </range>
          </ranges>
        </level>
      </levels>
      <selections count="1">
        <selection n="[RAW].[Week].[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_Manager2" xr10:uid="{87F4006C-66F8-42B3-8A92-C4E0CD1FCD2A}" sourceName="[RAW].[Team Manager]">
  <pivotTables>
    <pivotTable tabId="12" name="AgentSumm"/>
    <pivotTable tabId="12" name="ManagerSumm"/>
    <pivotTable tabId="12" name="MarketSumm"/>
    <pivotTable tabId="12" name="RegionSumm"/>
    <pivotTable tabId="12" name="SiteSumm"/>
  </pivotTables>
  <data>
    <olap pivotCacheId="1316864116">
      <levels count="2">
        <level uniqueName="[RAW].[Team Manager].[(All)]" sourceCaption="(All)" count="0"/>
        <level uniqueName="[RAW].[Team Manager].[Team Manager]" sourceCaption="Team Manager" count="5">
          <ranges>
            <range startItem="0">
              <i n="[RAW].[Team Manager].&amp;[Anna Mae Bastero]" c="Anna Mae Bastero"/>
              <i n="[RAW].[Team Manager].&amp;[Daniel Alexe]" c="Daniel Alexe"/>
              <i n="[RAW].[Team Manager].&amp;[Eden Loyola]" c="Eden Loyola"/>
              <i n="[RAW].[Team Manager].&amp;[John Dave Pepito]" c="John Dave Pepito"/>
              <i n="[RAW].[Team Manager].&amp;[Megan Gutierrez Guerrero]" c="Megan Gutierrez Guerrero"/>
            </range>
          </ranges>
        </level>
      </levels>
      <selections count="1">
        <selection n="[RAW].[Team Manager].[All]"/>
      </selections>
    </olap>
  </data>
  <extLst>
    <x:ext xmlns:x15="http://schemas.microsoft.com/office/spreadsheetml/2010/11/main" uri="{470722E0-AACD-4C17-9CDC-17EF765DBC7E}">
      <x15:slicerCacheHideItemsWithNoData count="1">
        <x15:slicerCacheOlapLevelName uniqueName="[RAW].[Team Manager].[Team Manager]" count="0"/>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7ECBC41-E0C4-4E50-B934-5AB2879ECC7E}" sourceName="[RAW].[Region]">
  <pivotTables>
    <pivotTable tabId="12" name="AgentSumm"/>
    <pivotTable tabId="12" name="ManagerSumm"/>
    <pivotTable tabId="12" name="MarketSumm"/>
    <pivotTable tabId="12" name="RegionSumm"/>
    <pivotTable tabId="12" name="SiteSumm"/>
  </pivotTables>
  <data>
    <olap pivotCacheId="1316864116">
      <levels count="2">
        <level uniqueName="[RAW].[Region].[(All)]" sourceCaption="(All)" count="0"/>
        <level uniqueName="[RAW].[Region].[Region]" sourceCaption="Region" count="2">
          <ranges>
            <range startItem="0">
              <i n="[RAW].[Region].&amp;[APAC]" c="APAC"/>
              <i n="[RAW].[Region].&amp;[EU]" c="EU"/>
            </range>
          </ranges>
        </level>
      </levels>
      <selections count="1">
        <selection n="[RAW].[Region].[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55AD0585-1A0B-4243-B3D7-8730084D44D0}" sourceName="[RAW].[Market]">
  <pivotTables>
    <pivotTable tabId="12" name="AgentSumm"/>
    <pivotTable tabId="12" name="ManagerSumm"/>
    <pivotTable tabId="12" name="MarketSumm"/>
    <pivotTable tabId="12" name="RegionSumm"/>
    <pivotTable tabId="12" name="SiteSumm"/>
  </pivotTables>
  <data>
    <olap pivotCacheId="1316864116">
      <levels count="2">
        <level uniqueName="[RAW].[Market].[(All)]" sourceCaption="(All)" count="0"/>
        <level uniqueName="[RAW].[Market].[Market]" sourceCaption="Market" count="5">
          <ranges>
            <range startItem="0">
              <i n="[RAW].[Market].&amp;[CA]" c="CA"/>
              <i n="[RAW].[Market].&amp;[DE]" c="DE"/>
              <i n="[RAW].[Market].&amp;[ES]" c="ES"/>
              <i n="[RAW].[Market].&amp;[FR]" c="FR"/>
              <i n="[RAW].[Market].&amp;[US]" c="US"/>
            </range>
          </ranges>
        </level>
      </levels>
      <selections count="1">
        <selection n="[RAW].[Market].[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te1" xr10:uid="{2B5994A6-378D-43DC-9E72-BEA6E2E3B5F3}" sourceName="[RAW].[Site]">
  <pivotTables>
    <pivotTable tabId="12" name="AgentSumm"/>
    <pivotTable tabId="12" name="ManagerSumm"/>
    <pivotTable tabId="12" name="MarketSumm"/>
    <pivotTable tabId="12" name="RegionSumm"/>
    <pivotTable tabId="12" name="SiteSumm"/>
  </pivotTables>
  <data>
    <olap pivotCacheId="1316864116">
      <levels count="2">
        <level uniqueName="[RAW].[Site].[(All)]" sourceCaption="(All)" count="0"/>
        <level uniqueName="[RAW].[Site].[Site]" sourceCaption="Site" count="4">
          <ranges>
            <range startItem="0">
              <i n="[RAW].[Site].&amp;[BUC]" c="BUC"/>
              <i n="[RAW].[Site].&amp;[COL]" c="COL"/>
              <i n="[RAW].[Site].&amp;[DVO]" c="DVO"/>
              <i n="[RAW].[Site].&amp;[ILO]" c="ILO"/>
            </range>
          </ranges>
        </level>
      </levels>
      <selections count="1">
        <selection n="[RAW].[Site].[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sername" xr10:uid="{6542735C-F627-4A39-9D16-3957F38D9625}" sourceName="[RAW].[Username]">
  <pivotTables>
    <pivotTable tabId="12" name="AgentSumm"/>
    <pivotTable tabId="12" name="ManagerSumm"/>
    <pivotTable tabId="12" name="MarketSumm"/>
    <pivotTable tabId="12" name="RegionSumm"/>
    <pivotTable tabId="12" name="SiteSumm"/>
  </pivotTables>
  <data>
    <olap pivotCacheId="1316864116">
      <levels count="2">
        <level uniqueName="[RAW].[Username].[(All)]" sourceCaption="(All)" count="0"/>
        <level uniqueName="[RAW].[Username].[Username]" sourceCaption="Username" count="28">
          <ranges>
            <range startItem="0">
              <i n="[RAW].[Username].&amp;[Alexandru Vicol]" c="Alexandru Vicol"/>
              <i n="[RAW].[Username].&amp;[Allaine Lozanes]" c="Allaine Lozanes"/>
              <i n="[RAW].[Username].&amp;[Angela Cruz]" c="Angela Cruz"/>
              <i n="[RAW].[Username].&amp;[Baby Jean Morano]" c="Baby Jean Morano"/>
              <i n="[RAW].[Username].&amp;[Barbara Paz]" c="Barbara Paz"/>
              <i n="[RAW].[Username].&amp;[Carmen De Chavez]" c="Carmen De Chavez"/>
              <i n="[RAW].[Username].&amp;[Christine Jean Consular]" c="Christine Jean Consular"/>
              <i n="[RAW].[Username].&amp;[Christy Amolar]" c="Christy Amolar"/>
              <i n="[RAW].[Username].&amp;[Crisel Gale Plondaya]" c="Crisel Gale Plondaya"/>
              <i n="[RAW].[Username].&amp;[Diana Giraldo Sierra]" c="Diana Giraldo Sierra"/>
              <i n="[RAW].[Username].&amp;[Dominic Reyes]" c="Dominic Reyes"/>
              <i n="[RAW].[Username].&amp;[Fabrice Mwolo]" c="Fabrice Mwolo"/>
              <i n="[RAW].[Username].&amp;[Fares Almia]" c="Fares Almia"/>
              <i n="[RAW].[Username].&amp;[Fevhey Ann Dolor]" c="Fevhey Ann Dolor"/>
              <i n="[RAW].[Username].&amp;[George Tomic]" c="George Tomic"/>
              <i n="[RAW].[Username].&amp;[Hanz Cristian Jungco]" c="Hanz Cristian Jungco"/>
              <i n="[RAW].[Username].&amp;[Jeanette Anne Delicana]" c="Jeanette Anne Delicana"/>
              <i n="[RAW].[Username].&amp;[Jester Payofilin]" c="Jester Payofilin"/>
              <i n="[RAW].[Username].&amp;[Juan Caicedo]" c="Juan Caicedo"/>
              <i n="[RAW].[Username].&amp;[Loreto Jr Emactao]" c="Loreto Jr Emactao"/>
              <i n="[RAW].[Username].&amp;[Maria Marina]" c="Maria Marina"/>
              <i n="[RAW].[Username].&amp;[Mourad Ghazouani]" c="Mourad Ghazouani"/>
              <i n="[RAW].[Username].&amp;[Paul Jeffrey Chiang]" c="Paul Jeffrey Chiang"/>
              <i n="[RAW].[Username].&amp;[Raymundo Esquera Jr]" c="Raymundo Esquera Jr"/>
              <i n="[RAW].[Username].&amp;[Reda Chababi]" c="Reda Chababi"/>
              <i n="[RAW].[Username].&amp;[Roman Ryan Joaquin]" c="Roman Ryan Joaquin"/>
              <i n="[RAW].[Username].&amp;[Valerie Beard]" c="Valerie Beard"/>
              <i n="[RAW].[Username].&amp;[Vince Myko Palmaira]" c="Vince Myko Palmaira"/>
            </range>
          </ranges>
        </level>
      </levels>
      <selections count="1">
        <selection n="[RAW].[Username].[All]"/>
      </selections>
    </olap>
  </data>
  <extLst>
    <x:ext xmlns:x15="http://schemas.microsoft.com/office/spreadsheetml/2010/11/main" uri="{470722E0-AACD-4C17-9CDC-17EF765DBC7E}">
      <x15:slicerCacheHideItemsWithNoData count="1">
        <x15:slicerCacheOlapLevelName uniqueName="[RAW].[Username].[Username]" count="0"/>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_Manager1" xr10:uid="{C720AA90-CDAF-4E47-9E63-BE1345FD95AB}" sourceName="[RAW].[Team Manager]">
  <pivotTables>
    <pivotTable tabId="11" name="KPI(Daily)"/>
  </pivotTables>
  <data>
    <olap pivotCacheId="1926735410">
      <levels count="2">
        <level uniqueName="[RAW].[Team Manager].[(All)]" sourceCaption="(All)" count="0"/>
        <level uniqueName="[RAW].[Team Manager].[Team Manager]" sourceCaption="Team Manager" count="5">
          <ranges>
            <range startItem="0">
              <i n="[RAW].[Team Manager].&amp;[Anna Mae Bastero]" c="Anna Mae Bastero"/>
              <i n="[RAW].[Team Manager].&amp;[Daniel Alexe]" c="Daniel Alexe"/>
              <i n="[RAW].[Team Manager].&amp;[Eden Loyola]" c="Eden Loyola"/>
              <i n="[RAW].[Team Manager].&amp;[John Dave Pepito]" c="John Dave Pepito"/>
              <i n="[RAW].[Team Manager].&amp;[Megan Gutierrez Guerrero]" c="Megan Gutierrez Guerrero"/>
            </range>
          </ranges>
        </level>
      </levels>
      <selections count="1">
        <selection n="[RAW].[Team Manager].[All]"/>
      </selections>
    </olap>
  </data>
  <extLst>
    <x:ext xmlns:x15="http://schemas.microsoft.com/office/spreadsheetml/2010/11/main" uri="{470722E0-AACD-4C17-9CDC-17EF765DBC7E}">
      <x15:slicerCacheHideItemsWithNoData count="1">
        <x15:slicerCacheOlapLevelName uniqueName="[RAW].[Team Manager].[Team Manager]" count="0"/>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sername1" xr10:uid="{F3B32B90-B178-407E-8F5D-AE7FB8D4D563}" sourceName="[RAW].[Username]">
  <pivotTables>
    <pivotTable tabId="11" name="KPI(Daily)"/>
  </pivotTables>
  <data>
    <olap pivotCacheId="1926735410">
      <levels count="2">
        <level uniqueName="[RAW].[Username].[(All)]" sourceCaption="(All)" count="0"/>
        <level uniqueName="[RAW].[Username].[Username]" sourceCaption="Username" count="28">
          <ranges>
            <range startItem="0">
              <i n="[RAW].[Username].&amp;[Alexandru Vicol]" c="Alexandru Vicol"/>
              <i n="[RAW].[Username].&amp;[Allaine Lozanes]" c="Allaine Lozanes"/>
              <i n="[RAW].[Username].&amp;[Angela Cruz]" c="Angela Cruz"/>
              <i n="[RAW].[Username].&amp;[Baby Jean Morano]" c="Baby Jean Morano"/>
              <i n="[RAW].[Username].&amp;[Barbara Paz]" c="Barbara Paz"/>
              <i n="[RAW].[Username].&amp;[Carmen De Chavez]" c="Carmen De Chavez"/>
              <i n="[RAW].[Username].&amp;[Christine Jean Consular]" c="Christine Jean Consular"/>
              <i n="[RAW].[Username].&amp;[Christy Amolar]" c="Christy Amolar"/>
              <i n="[RAW].[Username].&amp;[Crisel Gale Plondaya]" c="Crisel Gale Plondaya"/>
              <i n="[RAW].[Username].&amp;[Diana Giraldo Sierra]" c="Diana Giraldo Sierra"/>
              <i n="[RAW].[Username].&amp;[Dominic Reyes]" c="Dominic Reyes"/>
              <i n="[RAW].[Username].&amp;[Fabrice Mwolo]" c="Fabrice Mwolo"/>
              <i n="[RAW].[Username].&amp;[Fares Almia]" c="Fares Almia"/>
              <i n="[RAW].[Username].&amp;[Fevhey Ann Dolor]" c="Fevhey Ann Dolor"/>
              <i n="[RAW].[Username].&amp;[George Tomic]" c="George Tomic"/>
              <i n="[RAW].[Username].&amp;[Hanz Cristian Jungco]" c="Hanz Cristian Jungco"/>
              <i n="[RAW].[Username].&amp;[Jeanette Anne Delicana]" c="Jeanette Anne Delicana"/>
              <i n="[RAW].[Username].&amp;[Jester Payofilin]" c="Jester Payofilin"/>
              <i n="[RAW].[Username].&amp;[Juan Caicedo]" c="Juan Caicedo"/>
              <i n="[RAW].[Username].&amp;[Loreto Jr Emactao]" c="Loreto Jr Emactao"/>
              <i n="[RAW].[Username].&amp;[Maria Marina]" c="Maria Marina"/>
              <i n="[RAW].[Username].&amp;[Mourad Ghazouani]" c="Mourad Ghazouani"/>
              <i n="[RAW].[Username].&amp;[Paul Jeffrey Chiang]" c="Paul Jeffrey Chiang"/>
              <i n="[RAW].[Username].&amp;[Raymundo Esquera Jr]" c="Raymundo Esquera Jr"/>
              <i n="[RAW].[Username].&amp;[Reda Chababi]" c="Reda Chababi"/>
              <i n="[RAW].[Username].&amp;[Roman Ryan Joaquin]" c="Roman Ryan Joaquin"/>
              <i n="[RAW].[Username].&amp;[Valerie Beard]" c="Valerie Beard"/>
              <i n="[RAW].[Username].&amp;[Vince Myko Palmaira]" c="Vince Myko Palmaira"/>
            </range>
          </ranges>
        </level>
      </levels>
      <selections count="1">
        <selection n="[RAW].[Username].[All]"/>
      </selections>
    </olap>
  </data>
  <extLst>
    <x:ext xmlns:x15="http://schemas.microsoft.com/office/spreadsheetml/2010/11/main" uri="{470722E0-AACD-4C17-9CDC-17EF765DBC7E}">
      <x15:slicerCacheHideItemsWithNoData count="1">
        <x15:slicerCacheOlapLevelName uniqueName="[RAW].[Username].[Username]" count="0"/>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te2" xr10:uid="{BFD9A0DB-F887-4AAC-B77A-4856A9EF62F8}" sourceName="[RAW].[Site]">
  <pivotTables>
    <pivotTable tabId="11" name="KPI(Daily)"/>
  </pivotTables>
  <data>
    <olap pivotCacheId="1926735410">
      <levels count="2">
        <level uniqueName="[RAW].[Site].[(All)]" sourceCaption="(All)" count="0"/>
        <level uniqueName="[RAW].[Site].[Site]" sourceCaption="Site" count="4">
          <ranges>
            <range startItem="0">
              <i n="[RAW].[Site].&amp;[BUC]" c="BUC"/>
              <i n="[RAW].[Site].&amp;[COL]" c="COL"/>
              <i n="[RAW].[Site].&amp;[DVO]" c="DVO"/>
              <i n="[RAW].[Site].&amp;[ILO]" c="ILO"/>
            </range>
          </ranges>
        </level>
      </levels>
      <selections count="1">
        <selection n="[RAW].[Site].[All]"/>
      </selections>
    </olap>
  </data>
  <extLst>
    <x:ext xmlns:x15="http://schemas.microsoft.com/office/spreadsheetml/2010/11/main" uri="{470722E0-AACD-4C17-9CDC-17EF765DBC7E}">
      <x15:slicerCacheHideItemsWithNoData count="1">
        <x15:slicerCacheOlapLevelName uniqueName="[RAW].[Site].[Site]" count="0"/>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6753F8F8-E980-48C0-9B64-1FBB6A0D738D}" sourceName="[RAW].[Region]">
  <pivotTables>
    <pivotTable tabId="11" name="KPI(Daily)"/>
  </pivotTables>
  <data>
    <olap pivotCacheId="1926735410">
      <levels count="2">
        <level uniqueName="[RAW].[Region].[(All)]" sourceCaption="(All)" count="0"/>
        <level uniqueName="[RAW].[Region].[Region]" sourceCaption="Region" count="2">
          <ranges>
            <range startItem="0">
              <i n="[RAW].[Region].&amp;[APAC]" c="APAC"/>
              <i n="[RAW].[Region].&amp;[EU]" c="EU"/>
            </range>
          </ranges>
        </level>
      </levels>
      <selections count="1">
        <selection n="[RAW].[Region].[All]"/>
      </selections>
    </olap>
  </data>
  <extLst>
    <x:ext xmlns:x15="http://schemas.microsoft.com/office/spreadsheetml/2010/11/main" uri="{470722E0-AACD-4C17-9CDC-17EF765DBC7E}">
      <x15:slicerCacheHideItemsWithNoData count="1">
        <x15:slicerCacheOlapLevelName uniqueName="[RAW].[Region].[Region]" count="0"/>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1" xr10:uid="{E30DE285-B8A3-44DE-A952-D626908C4E76}" sourceName="[RAW].[Market]">
  <pivotTables>
    <pivotTable tabId="11" name="KPI(Daily)"/>
  </pivotTables>
  <data>
    <olap pivotCacheId="1926735410">
      <levels count="2">
        <level uniqueName="[RAW].[Market].[(All)]" sourceCaption="(All)" count="0"/>
        <level uniqueName="[RAW].[Market].[Market]" sourceCaption="Market" count="5">
          <ranges>
            <range startItem="0">
              <i n="[RAW].[Market].&amp;[CA]" c="CA"/>
              <i n="[RAW].[Market].&amp;[DE]" c="DE"/>
              <i n="[RAW].[Market].&amp;[ES]" c="ES"/>
              <i n="[RAW].[Market].&amp;[FR]" c="FR"/>
              <i n="[RAW].[Market].&amp;[US]" c="US"/>
            </range>
          </ranges>
        </level>
      </levels>
      <selections count="1">
        <selection n="[RAW].[Market].[All]"/>
      </selections>
    </olap>
  </data>
  <extLst>
    <x:ext xmlns:x15="http://schemas.microsoft.com/office/spreadsheetml/2010/11/main" uri="{470722E0-AACD-4C17-9CDC-17EF765DBC7E}">
      <x15:slicerCacheHideItemsWithNoData count="1">
        <x15:slicerCacheOlapLevelName uniqueName="[RAW].[Market].[Market]" count="0"/>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C107A5C-672A-4116-A5DF-95F0AF283C1F}" sourceName="[RAW].[Month]">
  <pivotTables>
    <pivotTable tabId="12" name="AgentSumm"/>
  </pivotTables>
  <data>
    <olap pivotCacheId="1316864116">
      <levels count="2">
        <level uniqueName="[RAW].[Month].[(All)]" sourceCaption="(All)" count="0"/>
        <level uniqueName="[RAW].[Month].[Month]" sourceCaption="Month" count="1">
          <ranges>
            <range startItem="0">
              <i n="[RAW].[Month].&amp;[2024-06-30T00:00:00]" c="6/30/2024"/>
            </range>
          </ranges>
        </level>
      </levels>
      <selections count="1">
        <selection n="[RAW].[Month].[All]"/>
      </selections>
    </olap>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sername2" xr10:uid="{D0F347DD-0F15-4B75-82C7-86820C637040}" sourceName="[RAW].[Username]">
  <data>
    <olap pivotCacheId="800473500">
      <levels count="2">
        <level uniqueName="[RAW].[Username].[(All)]" sourceCaption="(All)" count="0"/>
        <level uniqueName="[RAW].[Username].[Username]" sourceCaption="Username" count="43">
          <ranges>
            <range startItem="0">
              <i n="[RAW].[Username].&amp;[Alexandru Vicol]" c="Alexandru Vicol"/>
              <i n="[RAW].[Username].&amp;[Allaine Lozanes]" c="Allaine Lozanes"/>
              <i n="[RAW].[Username].&amp;[Andreea Savulescu]" c="Andreea Savulescu"/>
              <i n="[RAW].[Username].&amp;[Angela Cruz]" c="Angela Cruz"/>
              <i n="[RAW].[Username].&amp;[Aubrey Ann Osing]" c="Aubrey Ann Osing"/>
              <i n="[RAW].[Username].&amp;[Baby Jean Morano]" c="Baby Jean Morano"/>
              <i n="[RAW].[Username].&amp;[Barbara Paz]" c="Barbara Paz"/>
              <i n="[RAW].[Username].&amp;[Bogdan Baltaretu]" c="Bogdan Baltaretu"/>
              <i n="[RAW].[Username].&amp;[Carmen De Chavez]" c="Carmen De Chavez"/>
              <i n="[RAW].[Username].&amp;[Christine Jean Consular]" c="Christine Jean Consular"/>
              <i n="[RAW].[Username].&amp;[Christy Amolar]" c="Christy Amolar"/>
              <i n="[RAW].[Username].&amp;[Crisel Gale Plondaya]" c="Crisel Gale Plondaya"/>
              <i n="[RAW].[Username].&amp;[Daisy Joy Dagumanpan]" c="Daisy Joy Dagumanpan"/>
              <i n="[RAW].[Username].&amp;[Daniel Almeida]" c="Daniel Almeida"/>
              <i n="[RAW].[Username].&amp;[Daniela Obando Ocampo]" c="Daniela Obando Ocampo"/>
              <i n="[RAW].[Username].&amp;[Diana Giraldo Sierra]" c="Diana Giraldo Sierra"/>
              <i n="[RAW].[Username].&amp;[Dominic Reyes]" c="Dominic Reyes"/>
              <i n="[RAW].[Username].&amp;[Fares Almia]" c="Fares Almia"/>
              <i n="[RAW].[Username].&amp;[Fevhey Ann Dolor]" c="Fevhey Ann Dolor"/>
              <i n="[RAW].[Username].&amp;[Gerlie Esmediana]" c="Gerlie Esmediana"/>
              <i n="[RAW].[Username].&amp;[Hamza Cherkaoui]" c="Hamza Cherkaoui"/>
              <i n="[RAW].[Username].&amp;[Hanz Cristian Jungco]" c="Hanz Cristian Jungco"/>
              <i n="[RAW].[Username].&amp;[Jeanette Anne Delicana]" c="Jeanette Anne Delicana"/>
              <i n="[RAW].[Username].&amp;[Jester Payofilin]" c="Jester Payofilin"/>
              <i n="[RAW].[Username].&amp;[Jhon Borrero]" c="Jhon Borrero"/>
              <i n="[RAW].[Username].&amp;[Jumareil James Rubio]" c="Jumareil James Rubio"/>
              <i n="[RAW].[Username].&amp;[Jundie Angat]" c="Jundie Angat"/>
              <i n="[RAW].[Username].&amp;[Loreto Jr Emactao]" c="Loreto Jr Emactao"/>
              <i n="[RAW].[Username].&amp;[Maria Marina]" c="Maria Marina"/>
              <i n="[RAW].[Username].&amp;[Mary Jane Decastro]" c="Mary Jane Decastro"/>
              <i n="[RAW].[Username].&amp;[Mihaela Pavnutescu]" c="Mihaela Pavnutescu"/>
              <i n="[RAW].[Username].&amp;[Mourad Ghazouani]" c="Mourad Ghazouani"/>
              <i n="[RAW].[Username].&amp;[Naomi Gobenciong]" c="Naomi Gobenciong"/>
              <i n="[RAW].[Username].&amp;[Paul Jeffrey Chiang]" c="Paul Jeffrey Chiang"/>
              <i n="[RAW].[Username].&amp;[Raymundo Esquera Jr]" c="Raymundo Esquera Jr"/>
              <i n="[RAW].[Username].&amp;[ReAnthonyse Edroso]" c="ReAnthonyse Edroso"/>
              <i n="[RAW].[Username].&amp;[Reda Chababi]" c="Reda Chababi"/>
              <i n="[RAW].[Username].&amp;[Rodolfo Catague Jr]" c="Rodolfo Catague Jr"/>
              <i n="[RAW].[Username].&amp;[Roman Ryan Joaquin]" c="Roman Ryan Joaquin"/>
              <i n="[RAW].[Username].&amp;[Simona Droanca]" c="Simona Droanca"/>
              <i n="[RAW].[Username].&amp;[Stelian Savu]" c="Stelian Savu"/>
              <i n="[RAW].[Username].&amp;[Valerie Beard]" c="Valerie Beard"/>
              <i n="[RAW].[Username].&amp;[Vince Myko Palmaira]" c="Vince Myko Palmaira"/>
            </range>
          </ranges>
        </level>
      </levels>
      <selections count="1">
        <selection n="[RAW].[Username].[All]"/>
      </selections>
    </olap>
  </data>
  <extLst>
    <x:ext xmlns:x15="http://schemas.microsoft.com/office/spreadsheetml/2010/11/main" uri="{03082B11-2C62-411c-B77F-237D8FCFBE4C}">
      <x15:slicerCachePivotTables>
        <pivotTable tabId="4294967295" name="PivotChartTable3"/>
        <pivotTable tabId="4294967295" name="PivotChartTable2"/>
        <pivotTable tabId="4294967295" name="PivotChartTable4"/>
        <pivotTable tabId="4294967295" name="PivotChartTable5"/>
        <pivotTable tabId="4294967295" name="PivotChartTable6"/>
      </x15:slicerCachePivotTables>
    </x:ext>
    <x:ext xmlns:x15="http://schemas.microsoft.com/office/spreadsheetml/2010/11/main" uri="{470722E0-AACD-4C17-9CDC-17EF765DBC7E}">
      <x15:slicerCacheHideItemsWithNoData count="1">
        <x15:slicerCacheOlapLevelName uniqueName="[RAW].[Username].[Username]" count="0"/>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_Manager3" xr10:uid="{165CB33C-E60F-4D38-BD27-64E8D38DCCF6}" sourceName="[RAW].[Team Manager]">
  <data>
    <olap pivotCacheId="303117336">
      <levels count="2">
        <level uniqueName="[RAW].[Team Manager].[(All)]" sourceCaption="(All)" count="0"/>
        <level uniqueName="[RAW].[Team Manager].[Team Manager]" sourceCaption="Team Manager" count="5">
          <ranges>
            <range startItem="0">
              <i n="[RAW].[Team Manager].&amp;[Anna Mae Bastero]" c="Anna Mae Bastero"/>
              <i n="[RAW].[Team Manager].&amp;[Daniel Alexe]" c="Daniel Alexe"/>
              <i n="[RAW].[Team Manager].&amp;[Eden Loyola]" c="Eden Loyola"/>
              <i n="[RAW].[Team Manager].&amp;[John Dave Pepito]" c="John Dave Pepito"/>
              <i n="[RAW].[Team Manager].&amp;[Megan Gutierrez Guerrero]" c="Megan Gutierrez Guerrero"/>
            </range>
          </ranges>
        </level>
      </levels>
      <selections count="1">
        <selection n="[RAW].[Team Manager].[All]"/>
      </selections>
    </olap>
  </data>
  <extLst>
    <x:ext xmlns:x15="http://schemas.microsoft.com/office/spreadsheetml/2010/11/main" uri="{03082B11-2C62-411c-B77F-237D8FCFBE4C}">
      <x15:slicerCachePivotTables>
        <pivotTable tabId="4294967295" name="PivotChartTable4"/>
        <pivotTable tabId="4294967295" name="PivotChartTable6"/>
        <pivotTable tabId="4294967295" name="PivotChartTable5"/>
        <pivotTable tabId="4294967295" name="PivotChartTable2"/>
        <pivotTable tabId="4294967295" name="PivotChartTable3"/>
      </x15:slicerCachePivotTables>
    </x:ext>
    <x:ext xmlns:x15="http://schemas.microsoft.com/office/spreadsheetml/2010/11/main" uri="{470722E0-AACD-4C17-9CDC-17EF765DBC7E}">
      <x15:slicerCacheHideItemsWithNoData count="1">
        <x15:slicerCacheOlapLevelName uniqueName="[RAW].[Team Manager].[Team Manage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Manager 1" xr10:uid="{A436EC55-078C-4F07-A541-64B3B4BFA30B}" cache="Slicer_Team_Manager1" caption="Team Manager" columnCount="4" level="1" style="SlicerStyleLight6" rowHeight="241300"/>
  <slicer name="Username 1" xr10:uid="{0A4FF830-6DD8-4C13-9692-95C6EA6326AD}" cache="Slicer_Username1" caption="Name" startItem="20" columnCount="4" level="1" style="SlicerStyleLight6" rowHeight="241300"/>
  <slicer name="Site 2" xr10:uid="{7ECA6F24-3270-4D1A-BC8D-0F0740D99089}" cache="Slicer_Site2" caption="Site" columnCount="2" level="1" style="SlicerStyleLight6" rowHeight="241300"/>
  <slicer name="Region 2" xr10:uid="{D53E9627-0F96-43CE-A8BD-F6BB39DEECC8}" cache="Slicer_Region2" caption="Region" columnCount="2" level="1" style="SlicerStyleLight6" rowHeight="241300"/>
  <slicer name="Market 1" xr10:uid="{0C1A7A68-082C-46BC-A92E-4E007E3F79DC}" cache="Slicer_Market1" caption="Market" columnCount="3" level="1"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sername 2" xr10:uid="{B2BF68EF-ABC9-49A0-A74D-87965592D535}" cache="Slicer_Username2" caption="Username" startItem="20" columnCount="5" level="1" style="SlicerStyleLight6" rowHeight="241300"/>
  <slicer name="Team Manager 3" xr10:uid="{665EFB04-D4D5-4A51-B563-FA4E3528D7A9}" cache="Slicer_Team_Manager3" caption="Team Manager" level="1" style="SlicerStyleLight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xr10:uid="{76764EAB-B146-4EE6-8BCC-0DDAF14465F2}" cache="Slicer_Role" caption="Role" level="1" rowHeight="241300"/>
  <slicer name="Date 2" xr10:uid="{3B5A6C4F-61BC-4FDA-98B2-257D3B9FE1C0}" cache="Slicer_Date2" caption="Date" columnCount="3" level="1" style="SlicerStyleLight6" rowHeight="241300"/>
  <slicer name="Week 2" xr10:uid="{0CD3DDD0-1AA2-4133-B8F6-7BFC8FB1A8B3}" cache="Slicer_Week2" caption="Week" columnCount="2" level="1" style="SlicerStyleLight6" rowHeight="241300"/>
  <slicer name="Team Manager 2" xr10:uid="{83E336E2-E80C-4FF1-8C18-1798D6132E0B}" cache="Slicer_Team_Manager2" caption="Team Manager" level="1" style="SlicerStyleLight6" rowHeight="241300"/>
  <slicer name="Region 1" xr10:uid="{3E72CB18-A5AE-4864-AB6A-D4046264B4AE}" cache="Slicer_Region1" caption="Region" columnCount="2" level="1" style="SlicerStyleLight6" rowHeight="241300"/>
  <slicer name="Market" xr10:uid="{B16089DB-E827-4BEF-85DE-33DB5FA85653}" cache="Slicer_Market" caption="Market" level="1" style="SlicerStyleLight6" rowHeight="241300"/>
  <slicer name="Site 1" xr10:uid="{581453F7-F06C-4508-8DEE-1FE18F1D6DB3}" cache="Slicer_Site1" caption="Site" level="1" style="SlicerStyleLight6" rowHeight="241300"/>
  <slicer name="Username" xr10:uid="{2CD07DD4-554B-4960-8188-C853EC069ABD}" cache="Slicer_Username" caption="Name" level="1" style="SlicerStyleLight6" rowHeight="241300"/>
  <slicer name="Month" xr10:uid="{6FABD08E-C02C-410D-AC25-D66DD44D489F}" cache="Slicer_Month" caption="Month" columnCount="2" level="1" style="SlicerStyleLight6"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292F6A31-8801-4B41-8714-299AA4B69765}" cache="Slicer_Date1" caption="Date" style="SlicerStyleLight6" rowHeight="241300"/>
  <slicer name="Language" xr10:uid="{7A88200E-8D72-4E94-AA1C-C9362BA969B6}" cache="Slicer_Language" caption="Market" style="SlicerStyleLight6" rowHeight="241300"/>
  <slicer name="Month 1" xr10:uid="{C6F22718-E48B-41B0-B27A-CCA49BDB00F7}" cache="Slicer_Month1" caption="Month" style="SlicerStyleLight6" rowHeight="241300"/>
  <slicer name="Region" xr10:uid="{BBDB8C9F-89D4-4D98-912E-EC95C6B0CBE5}" cache="Slicer_Region" caption="Region" columnCount="2" style="SlicerStyleLight6" rowHeight="241300"/>
  <slicer name="Site" xr10:uid="{64B335A6-624A-414D-A41A-963F9C0823AA}" cache="Slicer_Site" caption="Site" columnCount="2" style="SlicerStyleLight6" rowHeight="241300"/>
  <slicer name="Team Manager" xr10:uid="{4C539F65-1810-4F7D-8E79-43B0CD6F8A06}" cache="Slicer_Team_Manager" caption="Team Manager" style="SlicerStyleLight6" rowHeight="241300"/>
  <slicer name="Week 1" xr10:uid="{B0BD3DC6-A905-411B-94CA-CC2080DDB07A}" cache="Slicer_Week1" caption="Week" columnCount="2" style="SlicerStyleLight6"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093EF1-7DB2-447E-91A8-29BCF8FAEF27}" name="RAW" displayName="RAW" ref="B1:AU64" totalsRowShown="0" headerRowDxfId="111" dataDxfId="109" headerRowBorderDxfId="110">
  <autoFilter ref="B1:AU64" xr:uid="{79093EF1-7DB2-447E-91A8-29BCF8FAEF27}"/>
  <tableColumns count="46">
    <tableColumn id="1" xr3:uid="{F3D2A3BB-5A4A-4EAB-A9A2-6128B536637F}" name="UID" dataDxfId="108">
      <calculatedColumnFormula>IFERROR(INDEX(Table1[UID],MATCH(RAW[[#This Row],[Username]],Table1[Name],0)),"CHECK")</calculatedColumnFormula>
    </tableColumn>
    <tableColumn id="2" xr3:uid="{9BC4D201-7BCA-4795-8E90-D66F4ED9A25A}" name="Username" dataDxfId="107"/>
    <tableColumn id="41" xr3:uid="{1840A6FC-E855-4322-8CDB-EEC09B91614C}" name="Team Manager" dataDxfId="106">
      <calculatedColumnFormula array="1">INDEX(Table1[Team Manager],MATCH(TEXT(RAW[[#This Row],[UID]],0),TEXT(Table1[UID],0),0))</calculatedColumnFormula>
    </tableColumn>
    <tableColumn id="42" xr3:uid="{F4787233-CBDA-4A11-85A6-917278A7ABB0}" name="Language" dataDxfId="105">
      <calculatedColumnFormula>INDEX(Config!V:V,MATCH(RAW[[#This Row],[Market]],Config!W:W,0))</calculatedColumnFormula>
    </tableColumn>
    <tableColumn id="44" xr3:uid="{C897F249-98AA-49C5-BF17-2D90C55FA7C7}" name="Role" dataDxfId="104">
      <calculatedColumnFormula array="1">INDEX(Table1[Job function],MATCH(TEXT(RAW[[#This Row],[UID]],0),TEXT(Table1[UID],0),0))</calculatedColumnFormula>
    </tableColumn>
    <tableColumn id="3" xr3:uid="{1B59F69D-4B61-4F23-AA10-59D5233E57A7}" name="Available" dataDxfId="103"/>
    <tableColumn id="4" xr3:uid="{A06AF3A0-D25E-4948-8804-6DB08A1B7B77}" name="Outbound Call" dataDxfId="102"/>
    <tableColumn id="5" xr3:uid="{AA4FFC37-F1E8-4A29-AD62-8D5E55993997}" name="Busy" dataDxfId="101"/>
    <tableColumn id="6" xr3:uid="{D51226E1-8F38-4E95-8820-0B231FD491CB}" name="Lunch Break" dataDxfId="100"/>
    <tableColumn id="7" xr3:uid="{809DEEC3-23AD-4418-83B9-1778AF513A83}" name="Meeting" dataDxfId="99"/>
    <tableColumn id="8" xr3:uid="{C505C77D-99DF-48CD-BF2C-78E79C51F237}" name="Training" dataDxfId="98"/>
    <tableColumn id="9" xr3:uid="{75BCEE2D-AB32-413F-8CE3-18B157504FC8}" name="After Call Work" dataDxfId="97"/>
    <tableColumn id="10" xr3:uid="{6ACA257A-C263-4D72-BB74-57BF35B44337}" name="Personal Needs" dataDxfId="96"/>
    <tableColumn id="11" xr3:uid="{B084846D-1978-435F-B8A3-A01D135967CC}" name="Break" dataDxfId="95"/>
    <tableColumn id="12" xr3:uid="{F0CFE6C6-EBE1-46E6-989D-69E048EF4DAC}" name="Quality " dataDxfId="94"/>
    <tableColumn id="13" xr3:uid="{ACEB0DF0-9954-4F70-BDAF-058A1EE454EF}" name="Chat" dataDxfId="93"/>
    <tableColumn id="14" xr3:uid="{62A6A977-54EC-4DF8-9928-0C201906912F}" name="Tickets" dataDxfId="92"/>
    <tableColumn id="15" xr3:uid="{710815AF-468B-40C6-8C70-CA60EFD73684}" name="Social Media" dataDxfId="91"/>
    <tableColumn id="16" xr3:uid="{A4757A09-77E1-40FF-935F-1E27079B5A00}" name="Disconnected" dataDxfId="90"/>
    <tableColumn id="43" xr3:uid="{31CE11B6-86D6-4BBA-B34C-39DE8DC4B1EE}" name="Exception" dataDxfId="89"/>
    <tableColumn id="17" xr3:uid="{EABD36B6-854F-4B17-9EA8-D15BB9808C7E}" name="Total Time" dataDxfId="88"/>
    <tableColumn id="18" xr3:uid="{8258492B-1BCA-46F6-94A4-736C93FB84D1}" name="Date" dataDxfId="87"/>
    <tableColumn id="19" xr3:uid="{778472DD-2128-45B6-A598-8D2D5473BF07}" name="Month" dataDxfId="86">
      <calculatedColumnFormula>EOMONTH(RAW[[#This Row],[Date]],0)</calculatedColumnFormula>
    </tableColumn>
    <tableColumn id="20" xr3:uid="{54C6E8AC-19BB-40A6-B07C-DFD646EF94FF}" name="Week" dataDxfId="85">
      <calculatedColumnFormula>_xlfn.CONCAT("Week"," ",_xlfn.ISOWEEKNUM(W2))</calculatedColumnFormula>
    </tableColumn>
    <tableColumn id="21" xr3:uid="{84BE732E-44CD-4D37-AA88-83A12FBFCF6E}" name="Market" dataDxfId="84"/>
    <tableColumn id="22" xr3:uid="{06942720-5028-4ED4-95F7-8C1EDFAD296C}" name="Region" dataDxfId="83"/>
    <tableColumn id="23" xr3:uid="{8C37DECE-44D8-4642-A62C-FFDFBC5A6E21}" name="Site" dataDxfId="82"/>
    <tableColumn id="24" xr3:uid="{0B81E2C9-6E51-4BDE-9CEE-3C8FD2E8E7A0}" name="Billable Hours" dataDxfId="81"/>
    <tableColumn id="25" xr3:uid="{E2BC9B85-CB40-45BB-B02C-F2DAE3D53740}" name="Productive Hours" dataDxfId="80"/>
    <tableColumn id="26" xr3:uid="{CD6E468A-CF33-469F-9E12-F2C5DF97CC4B}" name="Offline Hours" dataDxfId="79"/>
    <tableColumn id="27" xr3:uid="{8D408352-2F80-45FA-9968-2C1C8C1C33FB}" name="Online Hours" dataDxfId="78"/>
    <tableColumn id="28" xr3:uid="{AF0D6C24-4790-4310-89C8-36AEB54310BD}" name="Logged-In Hours" dataDxfId="77"/>
    <tableColumn id="46" xr3:uid="{50CF7330-E2A4-4DC9-874C-19CA90A5FC73}" name="Forecasted Billable Hours" dataDxfId="1">
      <calculatedColumnFormula>IF($A2&lt;=14,0,7.67)</calculatedColumnFormula>
    </tableColumn>
    <tableColumn id="37" xr3:uid="{7FF9B67F-6DA6-4684-A7A4-4C587A2921B2}" name="Ticket Handled in Target" dataDxfId="76"/>
    <tableColumn id="38" xr3:uid="{20DA9E68-F317-4C0B-B443-BCB717D945FA}" name="Inbound Handled in Target" dataDxfId="75"/>
    <tableColumn id="35" xr3:uid="{050554FD-FFAD-4E23-AD55-9DF18ABD9DF5}" name="Ticket within SLA" dataDxfId="74"/>
    <tableColumn id="36" xr3:uid="{1B03374E-6A94-424B-85F1-7337FD27063B}" name="Inbound within SLA" dataDxfId="73"/>
    <tableColumn id="31" xr3:uid="{B387B68E-8CD4-4DB5-A6B2-E2D07F62CE62}" name="Tickets Time" dataDxfId="72"/>
    <tableColumn id="32" xr3:uid="{9314F3CE-1F3C-43A5-9A29-17FC7B4C427D}" name="Inbounds Time" dataDxfId="71"/>
    <tableColumn id="29" xr3:uid="{07131B3D-9A28-40F7-8B30-1991660A648B}" name="Tickets Handled" dataDxfId="70"/>
    <tableColumn id="45" xr3:uid="{FE3C0DFA-BF52-4388-BC36-E21579CD2C4A}" name="Chats Handled" dataDxfId="69"/>
    <tableColumn id="30" xr3:uid="{15C1D389-F6B4-4DA9-89F9-7C5E07323F60}" name="Inbound Handled" dataDxfId="68"/>
    <tableColumn id="33" xr3:uid="{D5AED836-79E7-4EAB-AF86-F59E3F4E7D50}" name="Tickets Productivity" dataDxfId="67"/>
    <tableColumn id="34" xr3:uid="{AF5AB3C1-7752-4B9B-8793-79D642BAB316}" name="Inbounds Productivity" dataDxfId="66"/>
    <tableColumn id="39" xr3:uid="{134C0276-9466-4FA8-90B7-EE0041D46EA4}" name="Ticket Proficiency" dataDxfId="65"/>
    <tableColumn id="40" xr3:uid="{6560057D-E306-4AB4-B46C-69DE4684129F}" name="Inbound Proficiency" dataDxfId="6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ABC72CB-6759-4AD4-8D2C-468EACB5ECEE}" name="UtilizationRaw" displayName="UtilizationRaw" ref="B3:T66" tableType="queryTable" totalsRowShown="0">
  <autoFilter ref="B3:T66" xr:uid="{EABC72CB-6759-4AD4-8D2C-468EACB5ECEE}"/>
  <tableColumns count="19">
    <tableColumn id="1" xr3:uid="{E82ACC00-7BD2-4CA1-BAA6-ACCB41CC0637}" uniqueName="1" name="Agent" queryTableFieldId="1" dataDxfId="22"/>
    <tableColumn id="2" xr3:uid="{B6354AFB-1F51-4A5C-BF3D-B98D45BDE401}" uniqueName="2" name="Agent ID" queryTableFieldId="2"/>
    <tableColumn id="3" xr3:uid="{0FE2ED04-50B9-4011-9125-759ED254E03D}" uniqueName="3" name="Available" queryTableFieldId="3" dataDxfId="20"/>
    <tableColumn id="4" xr3:uid="{6FD145A2-FA5D-4C73-AD2F-187BA90DE785}" uniqueName="4" name="Outbound Call" queryTableFieldId="4" dataDxfId="19"/>
    <tableColumn id="5" xr3:uid="{4789499D-56ED-4E75-B5AD-B74B301AE632}" uniqueName="5" name="Busy" queryTableFieldId="5" dataDxfId="18"/>
    <tableColumn id="6" xr3:uid="{1F0B33B0-E1D5-4591-ACF7-2CFC030DEFA6}" uniqueName="6" name="Lunch Break" queryTableFieldId="6" dataDxfId="17"/>
    <tableColumn id="7" xr3:uid="{D9E3A2B5-A934-4E44-8546-7DFAD031516D}" uniqueName="7" name="Meeting" queryTableFieldId="7" dataDxfId="16"/>
    <tableColumn id="8" xr3:uid="{66D6FD05-4436-498A-9CD4-D72537524F02}" uniqueName="8" name="Training" queryTableFieldId="8" dataDxfId="15"/>
    <tableColumn id="9" xr3:uid="{09FB249A-F810-41C5-9956-9B8E571BCA9F}" uniqueName="9" name="After Call Work" queryTableFieldId="9" dataDxfId="14"/>
    <tableColumn id="10" xr3:uid="{783F14E6-A26E-4DC5-AB70-1CC4DC79EC36}" uniqueName="10" name="Personal Needs" queryTableFieldId="10" dataDxfId="13"/>
    <tableColumn id="11" xr3:uid="{758C626D-D24D-45E3-9986-87683A0108CB}" uniqueName="11" name="Break" queryTableFieldId="11" dataDxfId="12"/>
    <tableColumn id="12" xr3:uid="{25DC5659-EF64-497C-AE8E-155B17046385}" uniqueName="12" name="Quality Assurance" queryTableFieldId="12" dataDxfId="11"/>
    <tableColumn id="13" xr3:uid="{BCEBEDB8-C7D1-4C98-A6F4-8ABD80E05080}" uniqueName="13" name="Chat" queryTableFieldId="13" dataDxfId="10"/>
    <tableColumn id="14" xr3:uid="{2D26014A-BF03-4FBE-B137-0561DB193F6C}" uniqueName="14" name="Emails" queryTableFieldId="14" dataDxfId="9"/>
    <tableColumn id="15" xr3:uid="{0BF6D05B-2FD8-4F7E-932A-55EABD826763}" uniqueName="15" name="Social Media" queryTableFieldId="15" dataDxfId="8"/>
    <tableColumn id="16" xr3:uid="{1E7AB3DF-89A4-4CC1-B666-9ADB665B1645}" uniqueName="16" name="Disconnected" queryTableFieldId="16" dataDxfId="7"/>
    <tableColumn id="17" xr3:uid="{9899E5B6-75A1-4E6E-8C33-FF5B14F78839}" uniqueName="17" name="Exception" queryTableFieldId="17" dataDxfId="6"/>
    <tableColumn id="18" xr3:uid="{C0C5C8AD-8882-44CC-93E0-C5A9C8A21AB3}" uniqueName="18" name="Total Time" queryTableFieldId="18" dataDxfId="5"/>
    <tableColumn id="19" xr3:uid="{1DE1DBB0-B4B3-4C48-BD95-12D764B44EE7}" uniqueName="19" name="Date" queryTableFieldId="19" dataDxfId="21"/>
  </tableColumns>
  <tableStyleInfo name="TableStyleLight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8DFC83-0C5C-432C-94D1-50ACE2BC1F2D}" name="Table1" displayName="Table1" ref="B6:O215" headerRowDxfId="63" dataDxfId="62" totalsRowDxfId="61">
  <autoFilter ref="B6:O215" xr:uid="{D34050D3-E24E-4516-8325-5CF655B261B3}"/>
  <tableColumns count="14">
    <tableColumn id="1" xr3:uid="{4761C618-8F6C-4D10-B2E9-981D58AB0EAC}" name="Graber ID" totalsRowLabel="Total" dataDxfId="60" totalsRowDxfId="59" dataCellStyle="Normal 2 5"/>
    <tableColumn id="2" xr3:uid="{5C04123C-1BD2-4BE7-892B-91FD5A584184}" name="Name" dataDxfId="58" totalsRowDxfId="57" dataCellStyle="Normal 7 4"/>
    <tableColumn id="3" xr3:uid="{AD62A75B-033A-402B-93C2-894D24E4A78D}" name="UID" dataDxfId="56" totalsRowDxfId="55" dataCellStyle="Normal 2 5"/>
    <tableColumn id="4" xr3:uid="{64BA0084-BA2D-4FBE-ACD2-ECB71CB8E9DD}" name="Team Manager" dataDxfId="54" totalsRowDxfId="53" dataCellStyle="Normal 2 5"/>
    <tableColumn id="5" xr3:uid="{73A196EC-DF93-444B-B551-5979C534AAB6}" name="Job function" dataDxfId="52" totalsRowDxfId="51"/>
    <tableColumn id="6" xr3:uid="{885A3E1C-14CD-40AC-8689-FCF54E979D45}" name="Type" dataDxfId="50" totalsRowDxfId="49"/>
    <tableColumn id="7" xr3:uid="{1CCB51F5-7D7D-4E0F-AAD8-FA8CA27BBC10}" name="FTE" dataDxfId="48" totalsRowDxfId="47"/>
    <tableColumn id="8" xr3:uid="{D9AACA99-6640-4CA7-9033-8B615F6C7296}" name="Date hired" dataDxfId="46" totalsRowDxfId="45"/>
    <tableColumn id="9" xr3:uid="{9F913344-421A-46B2-930F-D19F215D5911}" name="Production Date" dataDxfId="44" totalsRowDxfId="43"/>
    <tableColumn id="10" xr3:uid="{B848D390-5690-4CBB-8335-F0CF5AC58948}" name="Date left" dataDxfId="42" totalsRowDxfId="41"/>
    <tableColumn id="11" xr3:uid="{A05EE5F5-4745-4F6D-8ACA-71D1F2E36D65}" name="Market" dataDxfId="40" totalsRowDxfId="39"/>
    <tableColumn id="12" xr3:uid="{E8BC3050-83CD-4C87-AF62-90E1572D5B93}" name="Site" dataDxfId="38" totalsRowDxfId="37"/>
    <tableColumn id="13" xr3:uid="{5ED34B1C-8182-45FC-8AFD-ADF2D99D741A}" name="Region" dataDxfId="36" totalsRowDxfId="35"/>
    <tableColumn id="14" xr3:uid="{67AA4E6D-3DAE-49C4-842A-8152F58F85FD}" name="CC ID" totalsRowFunction="count" dataDxfId="34" totalsRowDxfId="33"/>
  </tableColumns>
  <tableStyleInfo name="TableStyleMedium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2AA126-EFDE-4B34-BCD7-394A82D1F5A0}" name="Table5" displayName="Table5" ref="AM1:AP53" totalsRowCount="1" headerRowDxfId="32" dataDxfId="31" headerRowCellStyle="Normal 2 5" dataCellStyle="Normal 2 5">
  <tableColumns count="4">
    <tableColumn id="1" xr3:uid="{ACE84EE8-F58C-45DD-81F5-A22923F467EA}" name="Weeks" totalsRowLabel="52" dataDxfId="30" totalsRowDxfId="29" dataCellStyle="Normal 2 5" totalsRowCellStyle="Normal 2 5"/>
    <tableColumn id="2" xr3:uid="{FD57482E-65E9-417F-8F02-4DF57FF029E2}" name="Market" dataDxfId="28" totalsRowDxfId="27" dataCellStyle="Normal 2 5" totalsRowCellStyle="Normal 2 5"/>
    <tableColumn id="3" xr3:uid="{F6DAAA9B-E0E0-462E-92FE-338301CF9EFD}" name="Month" dataDxfId="26" totalsRowDxfId="25" dataCellStyle="Normal 2 5" totalsRowCellStyle="Normal 2 5"/>
    <tableColumn id="4" xr3:uid="{7B39C6BC-4503-44C1-B910-F8AAB76EA31D}" name="Region" dataDxfId="24" totalsRowDxfId="23" dataCellStyle="Normal 2 5" totalsRowCellStyle="Normal 2 5"/>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33B7EF42-6B0B-44FE-BE83-DB37F1F4A082}" sourceName="[RAW].[Date]">
  <pivotTables>
    <pivotTable tabId="11" name="KPI(Daily)"/>
    <pivotTable tabId="11" name="Act-Fore(Daily)"/>
    <pivotTable tabId="11" name="Act-Fore(Weekly)"/>
    <pivotTable tabId="11" name="Denom(Daily)"/>
    <pivotTable tabId="11" name="Denom(Weekly)"/>
    <pivotTable tabId="11" name="KPI(Weekly)"/>
  </pivotTables>
  <state minimalRefreshVersion="6" lastRefreshVersion="6" pivotCacheId="1803561774" filterType="dateBetween">
    <selection startDate="2024-06-01T00:00:00" endDate="2024-06-04T00:00:00"/>
    <bounds startDate="2024-01-0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1" xr10:uid="{AEF351FB-AA2C-443A-B9B4-4F294F9A5A12}" sourceName="[RAW].[Date]">
  <pivotTables>
    <pivotTable tabId="4294967295" name="PivotChartTable3"/>
    <pivotTable tabId="4294967295" name="PivotChartTable2"/>
    <pivotTable tabId="4294967295" name="PivotChartTable4"/>
    <pivotTable tabId="4294967295" name="PivotChartTable5"/>
    <pivotTable tabId="4294967295" name="PivotChartTable6"/>
  </pivotTables>
  <state minimalRefreshVersion="6" lastRefreshVersion="6" pivotCacheId="431038814" filterType="dateBetween">
    <selection startDate="2024-06-01T00:00:00" endDate="2024-06-04T00:00:00"/>
    <bounds startDate="2024-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149A7590-6D6D-4C97-BB64-77A6977FBB75}" cache="Timeline_Date" caption="Date" showHorizontalScrollbar="0" level="3" selectionLevel="3" scrollPosition="2024-06-01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3" xr10:uid="{86D673B0-87CC-4FAD-B5DC-8B09217E61F6}" cache="Timeline_Date1" caption="Date" level="3" selectionLevel="3" scrollPosition="2024-06-01T00:00:00" style="TimeSlicerStyleLight6"/>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8.xml"/><Relationship Id="rId7" Type="http://schemas.openxmlformats.org/officeDocument/2006/relationships/printerSettings" Target="../printerSettings/printerSettings2.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10" Type="http://schemas.microsoft.com/office/2011/relationships/timeline" Target="../timelines/timeline1.xml"/><Relationship Id="rId4" Type="http://schemas.openxmlformats.org/officeDocument/2006/relationships/pivotTable" Target="../pivotTables/pivotTable9.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microsoft.com/office/2007/relationships/slicer" Target="../slicers/slicer3.xml"/><Relationship Id="rId3" Type="http://schemas.openxmlformats.org/officeDocument/2006/relationships/pivotTable" Target="../pivotTables/pivotTable14.xml"/><Relationship Id="rId7" Type="http://schemas.openxmlformats.org/officeDocument/2006/relationships/drawing" Target="../drawings/drawing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rinterSettings" Target="../printerSettings/printerSettings3.bin"/><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17.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E8E2A-DB0D-4AB7-9C1A-369FEACC0B6B}">
  <sheetPr>
    <tabColor rgb="FFC00000"/>
  </sheetPr>
  <dimension ref="A1:XFC70"/>
  <sheetViews>
    <sheetView showGridLines="0" showRowColHeaders="0" topLeftCell="D1" zoomScale="90" zoomScaleNormal="90" workbookViewId="0">
      <pane ySplit="7" topLeftCell="A16" activePane="bottomLeft" state="frozen"/>
      <selection pane="bottomLeft" activeCell="G15" sqref="G15"/>
    </sheetView>
  </sheetViews>
  <sheetFormatPr defaultColWidth="0" defaultRowHeight="15" customHeight="1" zeroHeight="1" x14ac:dyDescent="0.25"/>
  <cols>
    <col min="1" max="1" width="2.140625" customWidth="1"/>
    <col min="2" max="2" width="3.85546875" customWidth="1"/>
    <col min="3" max="3" width="10.42578125" customWidth="1"/>
    <col min="4" max="4" width="9.28515625" customWidth="1"/>
    <col min="5" max="5" width="34.7109375" customWidth="1"/>
    <col min="6" max="6" width="42" customWidth="1"/>
    <col min="7" max="7" width="89.7109375" customWidth="1"/>
    <col min="8" max="8" width="62.42578125" customWidth="1"/>
    <col min="9" max="9" width="41.7109375" customWidth="1"/>
    <col min="10" max="10" width="13.5703125" hidden="1" customWidth="1"/>
    <col min="11" max="11" width="16.42578125" hidden="1" customWidth="1"/>
    <col min="12" max="12" width="10" hidden="1" customWidth="1"/>
    <col min="13" max="13" width="18.42578125" hidden="1" customWidth="1"/>
    <col min="14" max="14" width="1.5703125" hidden="1" customWidth="1"/>
    <col min="15" max="15" width="27.7109375" hidden="1" customWidth="1"/>
    <col min="16" max="21" width="13.5703125" hidden="1" customWidth="1"/>
    <col min="22" max="22" width="10" hidden="1" customWidth="1"/>
    <col min="23" max="23" width="11.28515625" hidden="1" customWidth="1"/>
    <col min="24" max="24" width="2.140625" hidden="1" customWidth="1"/>
    <col min="25" max="16383" width="9.140625" hidden="1"/>
    <col min="16384" max="16384" width="0.5703125" customWidth="1"/>
  </cols>
  <sheetData>
    <row r="1" spans="1:18" x14ac:dyDescent="0.25">
      <c r="A1" s="229"/>
      <c r="B1" s="229"/>
      <c r="C1" s="229"/>
      <c r="D1" s="229"/>
      <c r="R1" s="2"/>
    </row>
    <row r="2" spans="1:18" x14ac:dyDescent="0.25">
      <c r="A2" s="229"/>
      <c r="B2" s="229"/>
      <c r="C2" s="229"/>
      <c r="D2" s="229"/>
      <c r="R2" s="2"/>
    </row>
    <row r="3" spans="1:18" x14ac:dyDescent="0.25">
      <c r="A3" s="229"/>
      <c r="B3" s="229"/>
      <c r="C3" s="229"/>
      <c r="D3" s="229"/>
      <c r="R3" s="2"/>
    </row>
    <row r="4" spans="1:18" x14ac:dyDescent="0.25">
      <c r="A4" s="229"/>
      <c r="B4" s="229"/>
      <c r="C4" s="229"/>
      <c r="D4" s="229"/>
      <c r="R4" s="2"/>
    </row>
    <row r="5" spans="1:18" ht="26.25" customHeight="1" x14ac:dyDescent="0.25">
      <c r="A5" s="229"/>
      <c r="B5" s="229"/>
      <c r="C5" s="229"/>
      <c r="D5" s="229"/>
      <c r="R5" s="2"/>
    </row>
    <row r="6" spans="1:18" x14ac:dyDescent="0.25">
      <c r="A6" s="229"/>
      <c r="B6" s="229"/>
      <c r="C6" s="229"/>
      <c r="D6" s="229"/>
      <c r="R6" s="2"/>
    </row>
    <row r="7" spans="1:18" s="4" customFormat="1" ht="4.5" customHeight="1" x14ac:dyDescent="0.25">
      <c r="A7" s="229"/>
      <c r="B7" s="229"/>
      <c r="C7" s="229"/>
      <c r="D7" s="229"/>
      <c r="R7" s="74"/>
    </row>
    <row r="8" spans="1:18" ht="2.25" customHeight="1" x14ac:dyDescent="0.25">
      <c r="A8" s="229"/>
      <c r="B8" s="229"/>
      <c r="C8" s="229"/>
      <c r="D8" s="229"/>
      <c r="R8" s="2"/>
    </row>
    <row r="9" spans="1:18" x14ac:dyDescent="0.25">
      <c r="A9" s="229"/>
      <c r="B9" s="229"/>
      <c r="C9" s="229"/>
      <c r="D9" s="229"/>
    </row>
    <row r="10" spans="1:18" x14ac:dyDescent="0.25">
      <c r="A10" s="229"/>
      <c r="B10" s="229"/>
      <c r="C10" s="229"/>
      <c r="D10" s="229"/>
    </row>
    <row r="11" spans="1:18" x14ac:dyDescent="0.25">
      <c r="A11" s="229"/>
      <c r="B11" s="229"/>
      <c r="C11" s="229"/>
      <c r="D11" s="229"/>
    </row>
    <row r="12" spans="1:18" ht="36.75" customHeight="1" x14ac:dyDescent="0.25">
      <c r="A12" s="229"/>
      <c r="B12" s="229"/>
      <c r="C12" s="229"/>
      <c r="D12" s="229"/>
      <c r="E12" s="82" t="s">
        <v>0</v>
      </c>
      <c r="F12" s="82" t="s">
        <v>1</v>
      </c>
      <c r="G12" s="82" t="s">
        <v>2</v>
      </c>
      <c r="H12" s="82" t="s">
        <v>3</v>
      </c>
    </row>
    <row r="13" spans="1:18" ht="30" customHeight="1" x14ac:dyDescent="0.25">
      <c r="A13" s="229"/>
      <c r="B13" s="229"/>
      <c r="C13" s="229"/>
      <c r="D13" s="229"/>
      <c r="E13" s="226" t="s">
        <v>4</v>
      </c>
      <c r="F13" s="227"/>
      <c r="G13" s="227"/>
      <c r="H13" s="228"/>
    </row>
    <row r="14" spans="1:18" ht="112.5" customHeight="1" x14ac:dyDescent="0.25">
      <c r="A14" s="229"/>
      <c r="B14" s="229"/>
      <c r="C14" s="229"/>
      <c r="D14" s="229"/>
      <c r="E14" s="85" t="s">
        <v>5</v>
      </c>
      <c r="F14" s="80" t="s">
        <v>6</v>
      </c>
      <c r="G14" s="81"/>
      <c r="H14" s="80" t="s">
        <v>7</v>
      </c>
    </row>
    <row r="15" spans="1:18" ht="112.5" customHeight="1" x14ac:dyDescent="0.25">
      <c r="A15" s="229"/>
      <c r="B15" s="229"/>
      <c r="C15" s="229"/>
      <c r="D15" s="229"/>
      <c r="E15" s="85" t="s">
        <v>8</v>
      </c>
      <c r="F15" s="80" t="s">
        <v>9</v>
      </c>
      <c r="G15" s="81"/>
      <c r="H15" s="80" t="s">
        <v>10</v>
      </c>
    </row>
    <row r="16" spans="1:18" ht="112.5" customHeight="1" x14ac:dyDescent="0.25">
      <c r="A16" s="229"/>
      <c r="B16" s="229"/>
      <c r="C16" s="229"/>
      <c r="D16" s="229"/>
      <c r="E16" s="85" t="s">
        <v>11</v>
      </c>
      <c r="F16" s="80" t="s">
        <v>12</v>
      </c>
      <c r="G16" s="81"/>
      <c r="H16" s="80" t="s">
        <v>13</v>
      </c>
    </row>
    <row r="17" spans="1:8" ht="112.5" customHeight="1" x14ac:dyDescent="0.25">
      <c r="A17" s="229"/>
      <c r="B17" s="229"/>
      <c r="C17" s="229"/>
      <c r="D17" s="229"/>
      <c r="E17" s="85" t="s">
        <v>14</v>
      </c>
      <c r="F17" s="80" t="s">
        <v>15</v>
      </c>
      <c r="G17" s="81"/>
      <c r="H17" s="80" t="s">
        <v>16</v>
      </c>
    </row>
    <row r="18" spans="1:8" ht="112.5" customHeight="1" x14ac:dyDescent="0.25">
      <c r="A18" s="229"/>
      <c r="B18" s="229"/>
      <c r="C18" s="229"/>
      <c r="D18" s="229"/>
      <c r="E18" s="85" t="s">
        <v>17</v>
      </c>
      <c r="F18" s="80" t="s">
        <v>18</v>
      </c>
      <c r="G18" s="81"/>
      <c r="H18" s="80" t="s">
        <v>19</v>
      </c>
    </row>
    <row r="19" spans="1:8" ht="112.5" customHeight="1" x14ac:dyDescent="0.25">
      <c r="A19" s="229"/>
      <c r="B19" s="229"/>
      <c r="C19" s="229"/>
      <c r="D19" s="229"/>
      <c r="E19" s="85" t="s">
        <v>20</v>
      </c>
      <c r="F19" s="80" t="s">
        <v>21</v>
      </c>
      <c r="G19" s="81"/>
      <c r="H19" s="80" t="s">
        <v>22</v>
      </c>
    </row>
    <row r="20" spans="1:8" ht="30" customHeight="1" x14ac:dyDescent="0.25">
      <c r="A20" s="229"/>
      <c r="B20" s="229"/>
      <c r="C20" s="229"/>
      <c r="D20" s="229"/>
      <c r="E20" s="226" t="s">
        <v>23</v>
      </c>
      <c r="F20" s="227"/>
      <c r="G20" s="227"/>
      <c r="H20" s="228"/>
    </row>
    <row r="21" spans="1:8" ht="52.5" customHeight="1" x14ac:dyDescent="0.25">
      <c r="A21" s="229"/>
      <c r="B21" s="229"/>
      <c r="C21" s="229"/>
      <c r="D21" s="229"/>
      <c r="E21" s="85" t="s">
        <v>24</v>
      </c>
      <c r="F21" s="80" t="s">
        <v>25</v>
      </c>
      <c r="G21" s="80" t="s">
        <v>26</v>
      </c>
      <c r="H21" s="80" t="s">
        <v>27</v>
      </c>
    </row>
    <row r="22" spans="1:8" ht="52.5" customHeight="1" x14ac:dyDescent="0.25">
      <c r="A22" s="229"/>
      <c r="B22" s="229"/>
      <c r="C22" s="229"/>
      <c r="D22" s="229"/>
      <c r="E22" s="85" t="s">
        <v>28</v>
      </c>
      <c r="F22" s="80" t="s">
        <v>29</v>
      </c>
      <c r="G22" s="84" t="s">
        <v>30</v>
      </c>
      <c r="H22" s="80" t="s">
        <v>31</v>
      </c>
    </row>
    <row r="23" spans="1:8" ht="52.5" customHeight="1" x14ac:dyDescent="0.25">
      <c r="A23" s="229"/>
      <c r="B23" s="229"/>
      <c r="C23" s="229"/>
      <c r="D23" s="229"/>
      <c r="E23" s="85" t="s">
        <v>32</v>
      </c>
      <c r="F23" s="80" t="s">
        <v>33</v>
      </c>
      <c r="G23" s="80" t="s">
        <v>34</v>
      </c>
      <c r="H23" s="80" t="s">
        <v>35</v>
      </c>
    </row>
    <row r="24" spans="1:8" ht="52.5" customHeight="1" x14ac:dyDescent="0.25">
      <c r="A24" s="229"/>
      <c r="B24" s="229"/>
      <c r="C24" s="229"/>
      <c r="D24" s="229"/>
      <c r="E24" s="85" t="s">
        <v>36</v>
      </c>
      <c r="F24" s="80" t="s">
        <v>37</v>
      </c>
      <c r="G24" s="80" t="s">
        <v>38</v>
      </c>
      <c r="H24" s="80" t="s">
        <v>39</v>
      </c>
    </row>
    <row r="25" spans="1:8" ht="52.5" customHeight="1" x14ac:dyDescent="0.25">
      <c r="A25" s="229"/>
      <c r="B25" s="229"/>
      <c r="C25" s="229"/>
      <c r="D25" s="229"/>
      <c r="E25" s="85" t="s">
        <v>40</v>
      </c>
      <c r="F25" s="80" t="s">
        <v>41</v>
      </c>
      <c r="G25" s="83" t="s">
        <v>42</v>
      </c>
      <c r="H25" s="80" t="s">
        <v>43</v>
      </c>
    </row>
    <row r="26" spans="1:8" ht="45" customHeight="1" x14ac:dyDescent="0.25">
      <c r="A26" s="229"/>
      <c r="B26" s="229"/>
      <c r="C26" s="229"/>
      <c r="D26" s="229"/>
      <c r="E26" s="85" t="s">
        <v>44</v>
      </c>
      <c r="F26" s="80" t="s">
        <v>45</v>
      </c>
      <c r="G26" s="80" t="s">
        <v>46</v>
      </c>
      <c r="H26" s="80" t="s">
        <v>47</v>
      </c>
    </row>
    <row r="27" spans="1:8" ht="45" customHeight="1" x14ac:dyDescent="0.25">
      <c r="A27" s="229"/>
      <c r="B27" s="229"/>
      <c r="C27" s="229"/>
      <c r="D27" s="229"/>
      <c r="E27" s="85" t="s">
        <v>48</v>
      </c>
      <c r="F27" s="80" t="s">
        <v>49</v>
      </c>
      <c r="G27" s="80" t="s">
        <v>50</v>
      </c>
      <c r="H27" s="80" t="s">
        <v>51</v>
      </c>
    </row>
    <row r="28" spans="1:8" ht="45" customHeight="1" x14ac:dyDescent="0.25">
      <c r="A28" s="229"/>
      <c r="B28" s="229"/>
      <c r="C28" s="229"/>
      <c r="D28" s="229"/>
      <c r="E28" s="85" t="s">
        <v>52</v>
      </c>
      <c r="F28" s="80" t="s">
        <v>53</v>
      </c>
      <c r="G28" s="80" t="s">
        <v>54</v>
      </c>
      <c r="H28" s="80" t="s">
        <v>55</v>
      </c>
    </row>
    <row r="29" spans="1:8" ht="45" customHeight="1" x14ac:dyDescent="0.25">
      <c r="A29" s="229"/>
      <c r="B29" s="229"/>
      <c r="C29" s="229"/>
      <c r="D29" s="229"/>
      <c r="E29" s="85" t="s">
        <v>56</v>
      </c>
      <c r="F29" s="80" t="s">
        <v>57</v>
      </c>
      <c r="G29" s="80" t="s">
        <v>58</v>
      </c>
      <c r="H29" s="80" t="s">
        <v>59</v>
      </c>
    </row>
    <row r="30" spans="1:8" ht="56.25" customHeight="1" x14ac:dyDescent="0.25">
      <c r="A30" s="229"/>
      <c r="B30" s="229"/>
      <c r="C30" s="229"/>
      <c r="D30" s="229"/>
      <c r="E30" s="85" t="s">
        <v>60</v>
      </c>
      <c r="F30" s="80" t="s">
        <v>61</v>
      </c>
      <c r="G30" s="80" t="s">
        <v>62</v>
      </c>
      <c r="H30" s="80" t="s">
        <v>63</v>
      </c>
    </row>
    <row r="31" spans="1:8" ht="56.25" customHeight="1" x14ac:dyDescent="0.25">
      <c r="A31" s="229"/>
      <c r="B31" s="229"/>
      <c r="C31" s="229"/>
      <c r="D31" s="229"/>
      <c r="E31" s="85" t="s">
        <v>64</v>
      </c>
      <c r="F31" s="80" t="s">
        <v>57</v>
      </c>
      <c r="G31" s="80" t="s">
        <v>65</v>
      </c>
      <c r="H31" s="80" t="s">
        <v>66</v>
      </c>
    </row>
    <row r="32" spans="1:8" ht="45" customHeight="1" x14ac:dyDescent="0.25">
      <c r="A32" s="229"/>
      <c r="B32" s="229"/>
      <c r="C32" s="229"/>
      <c r="D32" s="229"/>
      <c r="E32" s="85" t="s">
        <v>67</v>
      </c>
      <c r="F32" s="80" t="s">
        <v>68</v>
      </c>
      <c r="G32" s="80" t="s">
        <v>69</v>
      </c>
      <c r="H32" s="80" t="s">
        <v>70</v>
      </c>
    </row>
    <row r="33" spans="1:8" ht="45" customHeight="1" x14ac:dyDescent="0.25">
      <c r="A33" s="229"/>
      <c r="B33" s="229"/>
      <c r="C33" s="229"/>
      <c r="D33" s="229"/>
      <c r="E33" s="85" t="s">
        <v>71</v>
      </c>
      <c r="F33" s="80" t="s">
        <v>72</v>
      </c>
      <c r="G33" s="80" t="s">
        <v>73</v>
      </c>
      <c r="H33" s="80" t="s">
        <v>74</v>
      </c>
    </row>
    <row r="34" spans="1:8" ht="45" customHeight="1" x14ac:dyDescent="0.25">
      <c r="A34" s="229"/>
      <c r="B34" s="229"/>
      <c r="C34" s="229"/>
      <c r="D34" s="229"/>
      <c r="E34" s="85" t="s">
        <v>75</v>
      </c>
      <c r="F34" s="80" t="s">
        <v>76</v>
      </c>
      <c r="G34" s="81"/>
      <c r="H34" s="80" t="s">
        <v>77</v>
      </c>
    </row>
    <row r="35" spans="1:8" ht="45" customHeight="1" x14ac:dyDescent="0.25">
      <c r="A35" s="229"/>
      <c r="B35" s="229"/>
      <c r="C35" s="229"/>
      <c r="D35" s="229"/>
      <c r="E35" s="85" t="s">
        <v>78</v>
      </c>
      <c r="F35" s="80" t="s">
        <v>79</v>
      </c>
      <c r="G35" s="81"/>
      <c r="H35" s="80" t="s">
        <v>80</v>
      </c>
    </row>
    <row r="36" spans="1:8" ht="90" customHeight="1" x14ac:dyDescent="0.25">
      <c r="A36" s="229"/>
      <c r="B36" s="229"/>
      <c r="C36" s="229"/>
      <c r="D36" s="229"/>
      <c r="E36" s="85" t="s">
        <v>81</v>
      </c>
      <c r="F36" s="80" t="s">
        <v>82</v>
      </c>
      <c r="G36" s="81"/>
      <c r="H36" s="80" t="s">
        <v>83</v>
      </c>
    </row>
    <row r="37" spans="1:8" ht="90" customHeight="1" x14ac:dyDescent="0.25">
      <c r="A37" s="229"/>
      <c r="B37" s="229"/>
      <c r="C37" s="229"/>
      <c r="D37" s="229"/>
      <c r="E37" s="85" t="s">
        <v>84</v>
      </c>
      <c r="F37" s="80" t="s">
        <v>85</v>
      </c>
      <c r="G37" s="81"/>
      <c r="H37" s="80" t="s">
        <v>86</v>
      </c>
    </row>
    <row r="38" spans="1:8" ht="13.5" customHeight="1" x14ac:dyDescent="0.25">
      <c r="A38" s="229"/>
      <c r="B38" s="229"/>
      <c r="C38" s="229"/>
      <c r="D38" s="229"/>
      <c r="E38" s="230"/>
      <c r="F38" s="231"/>
      <c r="G38" s="231"/>
      <c r="H38" s="232"/>
    </row>
    <row r="39" spans="1:8" x14ac:dyDescent="0.25">
      <c r="A39" s="229"/>
      <c r="B39" s="229"/>
      <c r="C39" s="229"/>
      <c r="D39" s="229"/>
    </row>
    <row r="40" spans="1:8" x14ac:dyDescent="0.25">
      <c r="A40" s="229"/>
      <c r="B40" s="229"/>
      <c r="C40" s="229"/>
      <c r="D40" s="229"/>
    </row>
    <row r="41" spans="1:8" x14ac:dyDescent="0.25">
      <c r="A41" s="229"/>
      <c r="B41" s="229"/>
      <c r="C41" s="229"/>
      <c r="D41" s="229"/>
    </row>
    <row r="42" spans="1:8" x14ac:dyDescent="0.25">
      <c r="A42" s="229"/>
      <c r="B42" s="229"/>
      <c r="C42" s="229"/>
      <c r="D42" s="229"/>
    </row>
    <row r="43" spans="1:8" x14ac:dyDescent="0.25">
      <c r="A43" s="229"/>
      <c r="B43" s="229"/>
      <c r="C43" s="229"/>
      <c r="D43" s="229"/>
    </row>
    <row r="44" spans="1:8" x14ac:dyDescent="0.25">
      <c r="A44" s="229"/>
      <c r="B44" s="229"/>
      <c r="C44" s="229"/>
      <c r="D44" s="229"/>
    </row>
    <row r="45" spans="1:8" x14ac:dyDescent="0.25">
      <c r="A45" s="229"/>
      <c r="B45" s="229"/>
      <c r="C45" s="229"/>
      <c r="D45" s="229"/>
    </row>
    <row r="46" spans="1:8" x14ac:dyDescent="0.25">
      <c r="A46" s="229"/>
      <c r="B46" s="229"/>
      <c r="C46" s="229"/>
      <c r="D46" s="229"/>
    </row>
    <row r="47" spans="1:8" x14ac:dyDescent="0.25">
      <c r="A47" s="229"/>
      <c r="B47" s="229"/>
      <c r="C47" s="229"/>
      <c r="D47" s="229"/>
    </row>
    <row r="48" spans="1:8" x14ac:dyDescent="0.25">
      <c r="A48" s="229"/>
      <c r="B48" s="229"/>
      <c r="C48" s="229"/>
      <c r="D48" s="229"/>
    </row>
    <row r="49" spans="1:4" x14ac:dyDescent="0.25">
      <c r="A49" s="229"/>
      <c r="B49" s="229"/>
      <c r="C49" s="229"/>
      <c r="D49" s="229"/>
    </row>
    <row r="50" spans="1:4" x14ac:dyDescent="0.25">
      <c r="A50" s="229"/>
      <c r="B50" s="229"/>
      <c r="C50" s="229"/>
      <c r="D50" s="229"/>
    </row>
    <row r="51" spans="1:4" x14ac:dyDescent="0.25">
      <c r="A51" s="229"/>
      <c r="B51" s="229"/>
      <c r="C51" s="229"/>
      <c r="D51" s="229"/>
    </row>
    <row r="52" spans="1:4" x14ac:dyDescent="0.25">
      <c r="A52" s="229"/>
      <c r="B52" s="229"/>
      <c r="C52" s="229"/>
      <c r="D52" s="229"/>
    </row>
    <row r="53" spans="1:4" x14ac:dyDescent="0.25">
      <c r="A53" s="229"/>
      <c r="B53" s="229"/>
      <c r="C53" s="229"/>
      <c r="D53" s="229"/>
    </row>
    <row r="54" spans="1:4" x14ac:dyDescent="0.25">
      <c r="A54" s="229"/>
      <c r="B54" s="229"/>
      <c r="C54" s="229"/>
      <c r="D54" s="229"/>
    </row>
    <row r="55" spans="1:4" x14ac:dyDescent="0.25">
      <c r="A55" s="229"/>
      <c r="B55" s="229"/>
      <c r="C55" s="229"/>
      <c r="D55" s="229"/>
    </row>
    <row r="56" spans="1:4" x14ac:dyDescent="0.25">
      <c r="A56" s="229"/>
      <c r="B56" s="229"/>
      <c r="C56" s="229"/>
      <c r="D56" s="229"/>
    </row>
    <row r="57" spans="1:4" x14ac:dyDescent="0.25">
      <c r="A57" s="229"/>
      <c r="B57" s="229"/>
      <c r="C57" s="229"/>
      <c r="D57" s="229"/>
    </row>
    <row r="58" spans="1:4" x14ac:dyDescent="0.25">
      <c r="A58" s="229"/>
      <c r="B58" s="229"/>
      <c r="C58" s="229"/>
      <c r="D58" s="229"/>
    </row>
    <row r="59" spans="1:4" x14ac:dyDescent="0.25">
      <c r="A59" s="229"/>
      <c r="B59" s="229"/>
      <c r="C59" s="229"/>
      <c r="D59" s="229"/>
    </row>
    <row r="60" spans="1:4" x14ac:dyDescent="0.25">
      <c r="A60" s="229"/>
      <c r="B60" s="229"/>
      <c r="C60" s="229"/>
      <c r="D60" s="229"/>
    </row>
    <row r="61" spans="1:4" x14ac:dyDescent="0.25">
      <c r="A61" s="229"/>
      <c r="B61" s="229"/>
      <c r="C61" s="229"/>
      <c r="D61" s="229"/>
    </row>
    <row r="62" spans="1:4" x14ac:dyDescent="0.25">
      <c r="A62" s="229"/>
      <c r="B62" s="229"/>
      <c r="C62" s="229"/>
      <c r="D62" s="229"/>
    </row>
    <row r="63" spans="1:4" x14ac:dyDescent="0.25">
      <c r="A63" s="229"/>
      <c r="B63" s="229"/>
      <c r="C63" s="229"/>
      <c r="D63" s="229"/>
    </row>
    <row r="64" spans="1:4" ht="15.75" thickBot="1" x14ac:dyDescent="0.3">
      <c r="A64" s="229"/>
      <c r="B64" s="229"/>
      <c r="C64" s="229"/>
      <c r="D64" s="229"/>
    </row>
    <row r="65" spans="1:24" s="79" customFormat="1" ht="6.75" customHeight="1" thickTop="1" thickBot="1" x14ac:dyDescent="0.3">
      <c r="A65" s="229"/>
      <c r="B65" s="229"/>
      <c r="C65" s="229"/>
      <c r="D65" s="229"/>
      <c r="E65"/>
      <c r="F65"/>
      <c r="G65"/>
      <c r="H65"/>
      <c r="I65"/>
      <c r="J65"/>
      <c r="K65"/>
      <c r="L65"/>
      <c r="M65"/>
      <c r="N65"/>
      <c r="O65"/>
      <c r="P65"/>
      <c r="Q65"/>
      <c r="R65"/>
      <c r="S65"/>
      <c r="T65"/>
      <c r="U65"/>
      <c r="V65"/>
      <c r="W65"/>
      <c r="X65"/>
    </row>
    <row r="66" spans="1:24" ht="15.75" thickTop="1" x14ac:dyDescent="0.25">
      <c r="A66" s="229"/>
      <c r="B66" s="229"/>
      <c r="C66" s="229"/>
      <c r="D66" s="229"/>
    </row>
    <row r="67" spans="1:24" hidden="1" x14ac:dyDescent="0.25"/>
    <row r="68" spans="1:24" ht="16.5" hidden="1" customHeight="1" x14ac:dyDescent="0.25"/>
    <row r="69" spans="1:24" ht="16.5" hidden="1" customHeight="1" x14ac:dyDescent="0.25"/>
    <row r="70" spans="1:24" ht="16.5" hidden="1" customHeight="1" x14ac:dyDescent="0.25"/>
  </sheetData>
  <sheetProtection algorithmName="SHA-512" hashValue="bsN6j88K8rEdaVsYQt4Y/I/7LRKnQcv2lojZE0BHnPtdTTcbFHBqvt2mgF93RwnWiVdz8SO1nSBrNSFuTJhWkA==" saltValue="PhPjNkf8W99FzlmNKSR9kQ==" spinCount="100000" sheet="1" objects="1" scenarios="1" selectLockedCells="1" selectUnlockedCells="1"/>
  <mergeCells count="4">
    <mergeCell ref="E20:H20"/>
    <mergeCell ref="E13:H13"/>
    <mergeCell ref="A1:D66"/>
    <mergeCell ref="E38:H38"/>
  </mergeCells>
  <pageMargins left="0.7" right="0.7" top="0.75" bottom="0.75" header="0.3" footer="0.3"/>
  <pageSetup orientation="portrait" horizontalDpi="30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4A268-041B-4DB0-9F4D-E04A7E791FC6}">
  <sheetPr>
    <tabColor theme="9" tint="0.59999389629810485"/>
  </sheetPr>
  <dimension ref="A1:AF126"/>
  <sheetViews>
    <sheetView showGridLines="0" showRowColHeaders="0" tabSelected="1" zoomScale="80" zoomScaleNormal="80" workbookViewId="0">
      <pane xSplit="11" topLeftCell="L1" activePane="topRight" state="frozen"/>
      <selection activeCell="H14" sqref="H14:H15"/>
      <selection pane="topRight" activeCell="B14" sqref="B14"/>
    </sheetView>
  </sheetViews>
  <sheetFormatPr defaultColWidth="0" defaultRowHeight="15" zeroHeight="1" x14ac:dyDescent="0.25"/>
  <cols>
    <col min="1" max="1" width="1.7109375" customWidth="1"/>
    <col min="2" max="10" width="14.28515625" customWidth="1"/>
    <col min="11" max="11" width="1.7109375" style="147" customWidth="1"/>
    <col min="12" max="12" width="4.28515625" customWidth="1"/>
    <col min="13" max="20" width="17.140625" customWidth="1"/>
    <col min="21" max="21" width="17.140625" style="147" customWidth="1"/>
    <col min="22" max="22" width="4.28515625" customWidth="1"/>
    <col min="23" max="31" width="17.140625" customWidth="1"/>
    <col min="32" max="32" width="1.42578125" customWidth="1"/>
    <col min="33" max="16384" width="9.140625" hidden="1"/>
  </cols>
  <sheetData>
    <row r="1" spans="1:32" s="150" customFormat="1" ht="15" customHeight="1" x14ac:dyDescent="0.25">
      <c r="A1" s="149"/>
      <c r="K1" s="155"/>
      <c r="AF1" s="155"/>
    </row>
    <row r="2" spans="1:32" ht="15" customHeight="1" x14ac:dyDescent="0.25">
      <c r="U2"/>
    </row>
    <row r="3" spans="1:32" ht="15" customHeight="1" x14ac:dyDescent="0.25">
      <c r="U3"/>
    </row>
    <row r="4" spans="1:32" ht="15" customHeight="1" x14ac:dyDescent="0.25">
      <c r="U4"/>
    </row>
    <row r="5" spans="1:32" ht="45" customHeight="1" x14ac:dyDescent="0.25">
      <c r="U5"/>
    </row>
    <row r="6" spans="1:32" ht="45" customHeight="1" x14ac:dyDescent="0.25">
      <c r="U6"/>
    </row>
    <row r="7" spans="1:32" s="135" customFormat="1" ht="1.5" customHeight="1" x14ac:dyDescent="0.25">
      <c r="K7" s="146"/>
    </row>
    <row r="8" spans="1:32" ht="1.5" customHeight="1" x14ac:dyDescent="0.25">
      <c r="U8"/>
    </row>
    <row r="9" spans="1:32" s="135" customFormat="1" ht="1.5" customHeight="1" x14ac:dyDescent="0.25">
      <c r="K9" s="146"/>
    </row>
    <row r="10" spans="1:32" x14ac:dyDescent="0.25">
      <c r="U10"/>
      <c r="V10" s="162"/>
    </row>
    <row r="11" spans="1:32" x14ac:dyDescent="0.25">
      <c r="B11" s="256" t="s">
        <v>87</v>
      </c>
      <c r="C11" s="257"/>
      <c r="D11" s="95"/>
      <c r="E11" s="95"/>
      <c r="F11" s="95"/>
      <c r="G11" s="95"/>
      <c r="H11" s="95"/>
      <c r="I11" s="95"/>
      <c r="J11" s="95"/>
      <c r="L11" s="159"/>
      <c r="V11" s="156"/>
    </row>
    <row r="12" spans="1:32" x14ac:dyDescent="0.25">
      <c r="B12" s="258" t="s">
        <v>88</v>
      </c>
      <c r="C12" s="266" t="s">
        <v>89</v>
      </c>
      <c r="D12" s="267"/>
      <c r="E12" s="267"/>
      <c r="F12" s="267"/>
      <c r="G12" s="267"/>
      <c r="H12" s="267"/>
      <c r="I12" s="268"/>
      <c r="L12" s="160"/>
      <c r="V12" s="157"/>
    </row>
    <row r="13" spans="1:32" x14ac:dyDescent="0.25">
      <c r="B13" s="258"/>
      <c r="C13" s="96" t="s">
        <v>90</v>
      </c>
      <c r="D13" s="96" t="s">
        <v>91</v>
      </c>
      <c r="E13" s="96" t="s">
        <v>92</v>
      </c>
      <c r="F13" s="96" t="s">
        <v>28</v>
      </c>
      <c r="G13" s="96" t="s">
        <v>36</v>
      </c>
      <c r="H13" s="96" t="s">
        <v>93</v>
      </c>
      <c r="I13" s="96" t="s">
        <v>94</v>
      </c>
      <c r="L13" s="160"/>
      <c r="V13" s="157"/>
    </row>
    <row r="14" spans="1:32" x14ac:dyDescent="0.25">
      <c r="A14" s="152">
        <f>$B14</f>
        <v>45444</v>
      </c>
      <c r="B14" s="191">
        <v>45444</v>
      </c>
      <c r="C14" s="105">
        <f>IFERROR(SUM(SUMIFS(RAW[Tickets Handled],RAW[Date],'Overall Statistics'!$A14),SUMIFS(RAW[Inbound Handled],RAW[Date],'Overall Statistics'!$A14)),"-")</f>
        <v>208</v>
      </c>
      <c r="D14" s="106">
        <f>IFERROR(SUMIFS(RAW[Productive Hours],RAW[Date],'Overall Statistics'!$A14)/SUMIFS(RAW[Billable Hours],RAW[Date],'Overall Statistics'!$A14),"-")</f>
        <v>0.64698843866931854</v>
      </c>
      <c r="E14" s="106">
        <f>IFERROR((SUMIFS(RAW[Billable Hours],RAW[Date],'Overall Statistics'!$A14)/24)/(SUMIFS(RAW[Online Hours],RAW[Date],'Overall Statistics'!$A14)/24),"-")</f>
        <v>1.2999924954119679</v>
      </c>
      <c r="F14" s="107">
        <f>IFERROR(SUMIFS(RAW[Billable Hours],RAW[Date],'Overall Statistics'!$A14),"-")</f>
        <v>52.930277777777782</v>
      </c>
      <c r="G14" s="107">
        <f>IFERROR(SUMIFS(RAW[Offline Hours],RAW[Date],'Overall Statistics'!$A14),"-")</f>
        <v>1.6597222222222268</v>
      </c>
      <c r="H14" s="106">
        <f>IFERROR(SUMIFS(RAW[Inbound within SLA],RAW[Date],'Overall Statistics'!$B14)/SUMIFS(RAW[Inbound Handled],RAW[Date],'Overall Statistics'!$B14),"-")</f>
        <v>0.76699029126213591</v>
      </c>
      <c r="I14" s="106">
        <f>IFERROR(SUMIFS(RAW[Ticket within SLA],RAW[Date],'Overall Statistics'!$A14)/SUMIFS(RAW[Tickets Handled],RAW[Date],'Overall Statistics'!$A14),"-")</f>
        <v>0.97142857142857142</v>
      </c>
      <c r="L14" s="160"/>
      <c r="V14" s="157"/>
    </row>
    <row r="15" spans="1:32" x14ac:dyDescent="0.25">
      <c r="A15" s="152">
        <f t="shared" ref="A15:A18" si="0">$B15</f>
        <v>45445</v>
      </c>
      <c r="B15" s="151">
        <f>B14+1</f>
        <v>45445</v>
      </c>
      <c r="C15" s="105">
        <f>IFERROR(SUM(SUMIFS(RAW[Tickets Handled],RAW[Date],'Overall Statistics'!$A15),SUMIFS(RAW[Inbound Handled],RAW[Date],'Overall Statistics'!$A15)),"-")</f>
        <v>131</v>
      </c>
      <c r="D15" s="106">
        <f>IFERROR(SUMIFS(RAW[Productive Hours],RAW[Date],'Overall Statistics'!$A15)/SUMIFS(RAW[Billable Hours],RAW[Date],'Overall Statistics'!$A15),"-")</f>
        <v>0.53132032180729794</v>
      </c>
      <c r="E15" s="106">
        <f>IFERROR((SUMIFS(RAW[Billable Hours],RAW[Date],'Overall Statistics'!$A15)/24)/(SUMIFS(RAW[Online Hours],RAW[Date],'Overall Statistics'!$A15)/24),"-")</f>
        <v>1.4309074837949325</v>
      </c>
      <c r="F15" s="107">
        <f>IFERROR(SUMIFS(RAW[Billable Hours],RAW[Date],'Overall Statistics'!$A15),"-")</f>
        <v>37.772777777777776</v>
      </c>
      <c r="G15" s="107">
        <f>IFERROR(SUMIFS(RAW[Offline Hours],RAW[Date],'Overall Statistics'!$A15),"-")</f>
        <v>0.84555555555555273</v>
      </c>
      <c r="H15" s="106">
        <f>IFERROR(SUMIFS(RAW[Inbound within SLA],RAW[Date],'Overall Statistics'!$A15)/SUMIFS(RAW[Inbound Handled],RAW[Date],'Overall Statistics'!$A15),"-")</f>
        <v>1</v>
      </c>
      <c r="I15" s="106">
        <f>IFERROR(SUMIFS(RAW[Ticket within SLA],RAW[Date],'Overall Statistics'!$A15)/SUMIFS(RAW[Tickets Handled],RAW[Date],'Overall Statistics'!$A15),"-")</f>
        <v>0.8666666666666667</v>
      </c>
      <c r="L15" s="160"/>
      <c r="V15" s="157"/>
    </row>
    <row r="16" spans="1:32" ht="15" customHeight="1" x14ac:dyDescent="0.25">
      <c r="A16" s="152">
        <f t="shared" si="0"/>
        <v>45446</v>
      </c>
      <c r="B16" s="151">
        <f>B15+1</f>
        <v>45446</v>
      </c>
      <c r="C16" s="105">
        <f>IFERROR(SUM(SUMIFS(RAW[Tickets Handled],RAW[Date],'Overall Statistics'!$A16),SUMIFS(RAW[Inbound Handled],RAW[Date],'Overall Statistics'!$A16)),"-")</f>
        <v>635</v>
      </c>
      <c r="D16" s="106">
        <f>IFERROR(SUMIFS(RAW[Productive Hours],RAW[Date],'Overall Statistics'!$A16)/SUMIFS(RAW[Billable Hours],RAW[Date],'Overall Statistics'!$A16),"-")</f>
        <v>0.70573896420885163</v>
      </c>
      <c r="E16" s="106">
        <f>IFERROR((SUMIFS(RAW[Billable Hours],RAW[Date],'Overall Statistics'!$A16)/24)/(SUMIFS(RAW[Online Hours],RAW[Date],'Overall Statistics'!$A16)/24),"-")</f>
        <v>1.1016237397069812</v>
      </c>
      <c r="F16" s="107">
        <f>IFERROR(SUMIFS(RAW[Billable Hours],RAW[Date],'Overall Statistics'!$A16),"-")</f>
        <v>173.21166666666667</v>
      </c>
      <c r="G16" s="107">
        <f>IFERROR(SUMIFS(RAW[Offline Hours],RAW[Date],'Overall Statistics'!$A16),"-")</f>
        <v>21.871111111111112</v>
      </c>
      <c r="H16" s="106">
        <f>IFERROR(SUMIFS(RAW[Inbound within SLA],RAW[Date],'Overall Statistics'!$A16)/SUMIFS(RAW[Inbound Handled],RAW[Date],'Overall Statistics'!$A16),"-")</f>
        <v>0.89918256130790186</v>
      </c>
      <c r="I16" s="106">
        <f>IFERROR(SUMIFS(RAW[Ticket within SLA],RAW[Date],'Overall Statistics'!$A16)/SUMIFS(RAW[Tickets Handled],RAW[Date],'Overall Statistics'!$A16),"-")</f>
        <v>0.90671641791044777</v>
      </c>
      <c r="L16" s="233" t="s">
        <v>95</v>
      </c>
      <c r="V16" s="234" t="s">
        <v>96</v>
      </c>
    </row>
    <row r="17" spans="1:22" x14ac:dyDescent="0.25">
      <c r="A17" s="152">
        <f t="shared" si="0"/>
        <v>45447</v>
      </c>
      <c r="B17" s="151">
        <f>B16+1</f>
        <v>45447</v>
      </c>
      <c r="C17" s="105">
        <f>IFERROR(SUM(SUMIFS(RAW[Tickets Handled],RAW[Date],'Overall Statistics'!$A17),SUMIFS(RAW[Inbound Handled],RAW[Date],'Overall Statistics'!$A17)),"-")</f>
        <v>520</v>
      </c>
      <c r="D17" s="106">
        <f>IFERROR(SUMIFS(RAW[Productive Hours],RAW[Date],'Overall Statistics'!$A17)/SUMIFS(RAW[Billable Hours],RAW[Date],'Overall Statistics'!$A17),"-")</f>
        <v>0.61875225338370654</v>
      </c>
      <c r="E17" s="106">
        <f>IFERROR((SUMIFS(RAW[Billable Hours],RAW[Date],'Overall Statistics'!$A17)/24)/(SUMIFS(RAW[Online Hours],RAW[Date],'Overall Statistics'!$A17)/24),"-")</f>
        <v>1.0412436615959435</v>
      </c>
      <c r="F17" s="107">
        <f>IFERROR(SUMIFS(RAW[Billable Hours],RAW[Date],'Overall Statistics'!$A17),"-")</f>
        <v>162.56416666666667</v>
      </c>
      <c r="G17" s="107">
        <f>IFERROR(SUMIFS(RAW[Offline Hours],RAW[Date],'Overall Statistics'!$A17),"-")</f>
        <v>25.647499999999997</v>
      </c>
      <c r="H17" s="106">
        <f>IFERROR(SUMIFS(RAW[Inbound within SLA],RAW[Date],'Overall Statistics'!$A17)/SUMIFS(RAW[Inbound Handled],RAW[Date],'Overall Statistics'!$A17),"-")</f>
        <v>0.88709677419354838</v>
      </c>
      <c r="I17" s="106">
        <f>IFERROR(SUMIFS(RAW[Ticket within SLA],RAW[Date],'Overall Statistics'!$A17)/SUMIFS(RAW[Tickets Handled],RAW[Date],'Overall Statistics'!$A17),"-")</f>
        <v>0.97619047619047616</v>
      </c>
      <c r="L17" s="233"/>
      <c r="V17" s="234"/>
    </row>
    <row r="18" spans="1:22" x14ac:dyDescent="0.25">
      <c r="A18" s="152">
        <f t="shared" si="0"/>
        <v>45448</v>
      </c>
      <c r="B18" s="151">
        <f>B17+1</f>
        <v>45448</v>
      </c>
      <c r="C18" s="105">
        <f>IFERROR(SUM(SUMIFS(RAW[Tickets Handled],RAW[Date],'Overall Statistics'!$A18),SUMIFS(RAW[Inbound Handled],RAW[Date],'Overall Statistics'!$A18)),"-")</f>
        <v>0</v>
      </c>
      <c r="D18" s="106" t="str">
        <f>IFERROR(SUMIFS(RAW[Productive Hours],RAW[Date],'Overall Statistics'!$A18)/SUMIFS(RAW[Billable Hours],RAW[Date],'Overall Statistics'!$A18),"-")</f>
        <v>-</v>
      </c>
      <c r="E18" s="106" t="str">
        <f>IFERROR((SUMIFS(RAW[Billable Hours],RAW[Date],'Overall Statistics'!$A18)/24)/(SUMIFS(RAW[Online Hours],RAW[Date],'Overall Statistics'!$A18)/24),"-")</f>
        <v>-</v>
      </c>
      <c r="F18" s="107">
        <f>IFERROR(SUMIFS(RAW[Billable Hours],RAW[Date],'Overall Statistics'!$A18),"-")</f>
        <v>0</v>
      </c>
      <c r="G18" s="107">
        <f>IFERROR(SUMIFS(RAW[Offline Hours],RAW[Date],'Overall Statistics'!$A18),"-")</f>
        <v>0</v>
      </c>
      <c r="H18" s="106" t="str">
        <f>IFERROR(SUMIFS(RAW[Inbound within SLA],RAW[Date],'Overall Statistics'!$A18)/SUMIFS(RAW[Inbound Handled],RAW[Date],'Overall Statistics'!$A18),"-")</f>
        <v>-</v>
      </c>
      <c r="I18" s="106" t="str">
        <f>IFERROR(SUMIFS(RAW[Ticket within SLA],RAW[Date],'Overall Statistics'!$A18)/SUMIFS(RAW[Tickets Handled],RAW[Date],'Overall Statistics'!$A18),"-")</f>
        <v>-</v>
      </c>
      <c r="L18" s="233"/>
      <c r="V18" s="234"/>
    </row>
    <row r="19" spans="1:22" x14ac:dyDescent="0.25">
      <c r="B19" s="97" t="s">
        <v>97</v>
      </c>
      <c r="C19" s="98">
        <f>SUM(C14:C18)</f>
        <v>1494</v>
      </c>
      <c r="D19" s="99">
        <f>SUM(D14:D18)/5</f>
        <v>0.50055999561383491</v>
      </c>
      <c r="E19" s="99">
        <f>SUM(E14:E18)/5</f>
        <v>0.97475347610196506</v>
      </c>
      <c r="F19" s="100">
        <f>SUM(F14:F18)</f>
        <v>426.47888888888889</v>
      </c>
      <c r="G19" s="100">
        <f>SUM(G14:G18)</f>
        <v>50.023888888888891</v>
      </c>
      <c r="H19" s="99">
        <f>SUM(H14:H18)/5</f>
        <v>0.71065392535271732</v>
      </c>
      <c r="I19" s="99">
        <f>SUM(I14:I18)/5</f>
        <v>0.74420042643923245</v>
      </c>
      <c r="L19" s="233"/>
      <c r="V19" s="234"/>
    </row>
    <row r="20" spans="1:22" x14ac:dyDescent="0.25">
      <c r="L20" s="233"/>
      <c r="V20" s="234"/>
    </row>
    <row r="21" spans="1:22" x14ac:dyDescent="0.25">
      <c r="B21" s="256" t="s">
        <v>87</v>
      </c>
      <c r="C21" s="257"/>
      <c r="D21" s="101"/>
      <c r="E21" s="154">
        <f>E$22</f>
        <v>45444</v>
      </c>
      <c r="F21" s="154">
        <f t="shared" ref="F21:H21" si="1">F$22</f>
        <v>45445</v>
      </c>
      <c r="G21" s="154">
        <f t="shared" si="1"/>
        <v>45446</v>
      </c>
      <c r="H21" s="154">
        <f t="shared" si="1"/>
        <v>45447</v>
      </c>
      <c r="I21" s="101"/>
      <c r="J21" s="101"/>
      <c r="L21" s="233"/>
      <c r="V21" s="234"/>
    </row>
    <row r="22" spans="1:22" ht="15.75" thickBot="1" x14ac:dyDescent="0.3">
      <c r="B22" s="259" t="s">
        <v>88</v>
      </c>
      <c r="C22" s="260"/>
      <c r="D22" s="261"/>
      <c r="E22" s="192">
        <v>45444</v>
      </c>
      <c r="F22" s="153">
        <f>E22+1</f>
        <v>45445</v>
      </c>
      <c r="G22" s="153">
        <f t="shared" ref="G22:H22" si="2">F22+1</f>
        <v>45446</v>
      </c>
      <c r="H22" s="153">
        <f t="shared" si="2"/>
        <v>45447</v>
      </c>
      <c r="I22" s="102" t="s">
        <v>97</v>
      </c>
      <c r="L22" s="233"/>
      <c r="V22" s="234"/>
    </row>
    <row r="23" spans="1:22" ht="8.25" customHeight="1" thickTop="1" x14ac:dyDescent="0.25">
      <c r="B23" s="262" t="s">
        <v>98</v>
      </c>
      <c r="C23" s="263"/>
      <c r="D23" s="242" t="s">
        <v>99</v>
      </c>
      <c r="E23" s="272">
        <f>IFERROR(SUMIFS(RAW[Inbound Handled],RAW[Date],'Overall Statistics'!E$21),"-")</f>
        <v>103</v>
      </c>
      <c r="F23" s="274">
        <f>IFERROR(SUMIFS(RAW[Inbound Handled],RAW[Date],'Overall Statistics'!F$21),"-")</f>
        <v>41</v>
      </c>
      <c r="G23" s="274">
        <f>IFERROR(SUMIFS(RAW[Inbound Handled],RAW[Date],'Overall Statistics'!G$21),"-")</f>
        <v>367</v>
      </c>
      <c r="H23" s="274">
        <f>IFERROR(SUMIFS(RAW[Inbound Handled],RAW[Date],'Overall Statistics'!H$21),"-")</f>
        <v>310</v>
      </c>
      <c r="I23" s="269">
        <f>SUM(E23:H24)</f>
        <v>821</v>
      </c>
      <c r="L23" s="233"/>
      <c r="V23" s="234"/>
    </row>
    <row r="24" spans="1:22" ht="8.25" customHeight="1" thickBot="1" x14ac:dyDescent="0.3">
      <c r="B24" s="262"/>
      <c r="C24" s="263"/>
      <c r="D24" s="243"/>
      <c r="E24" s="273"/>
      <c r="F24" s="275"/>
      <c r="G24" s="275"/>
      <c r="H24" s="275"/>
      <c r="I24" s="239"/>
      <c r="L24" s="233"/>
      <c r="V24" s="234"/>
    </row>
    <row r="25" spans="1:22" ht="8.25" customHeight="1" thickTop="1" x14ac:dyDescent="0.25">
      <c r="B25" s="262"/>
      <c r="C25" s="263"/>
      <c r="D25" s="244" t="s">
        <v>100</v>
      </c>
      <c r="E25" s="270">
        <f>IFERROR(SUMIFS(RAW[Tickets Handled],RAW[Date],'Overall Statistics'!E$21),"-")</f>
        <v>105</v>
      </c>
      <c r="F25" s="289">
        <f>IFERROR(SUMIFS(RAW[Tickets Handled],RAW[Date],'Overall Statistics'!F$21),"-")</f>
        <v>90</v>
      </c>
      <c r="G25" s="289">
        <f>IFERROR(SUMIFS(RAW[Tickets Handled],RAW[Date],'Overall Statistics'!G$21),"-")</f>
        <v>268</v>
      </c>
      <c r="H25" s="289">
        <f>IFERROR(SUMIFS(RAW[Tickets Handled],RAW[Date],'Overall Statistics'!H$21),"-")</f>
        <v>210</v>
      </c>
      <c r="I25" s="269">
        <f>SUM(E25:H26)</f>
        <v>673</v>
      </c>
      <c r="L25" s="233"/>
      <c r="V25" s="234"/>
    </row>
    <row r="26" spans="1:22" ht="8.25" customHeight="1" thickBot="1" x14ac:dyDescent="0.3">
      <c r="B26" s="264"/>
      <c r="C26" s="265"/>
      <c r="D26" s="245"/>
      <c r="E26" s="271"/>
      <c r="F26" s="290"/>
      <c r="G26" s="290"/>
      <c r="H26" s="290"/>
      <c r="I26" s="239"/>
      <c r="L26" s="233"/>
      <c r="V26" s="234"/>
    </row>
    <row r="27" spans="1:22" ht="8.25" customHeight="1" thickTop="1" x14ac:dyDescent="0.25">
      <c r="B27" s="284" t="s">
        <v>101</v>
      </c>
      <c r="C27" s="287" t="s">
        <v>102</v>
      </c>
      <c r="D27" s="252" t="s">
        <v>99</v>
      </c>
      <c r="E27" s="240">
        <f>IFERROR(SUMIFS('Userstatus Raw'!$AN:$AN,'Userstatus Raw'!$W:$W,'Overall Statistics'!E$21),"-")</f>
        <v>16.355277777777779</v>
      </c>
      <c r="F27" s="240">
        <f>IFERROR(SUMIFS('Userstatus Raw'!$AN:$AN,'Userstatus Raw'!$W:$W,'Overall Statistics'!F$21),"-")</f>
        <v>5.6144444444444392</v>
      </c>
      <c r="G27" s="240">
        <f>IFERROR(SUMIFS('Userstatus Raw'!$AN:$AN,'Userstatus Raw'!$W:$W,'Overall Statistics'!G$21),"-")</f>
        <v>49.481111111111126</v>
      </c>
      <c r="H27" s="240">
        <f>IFERROR(SUMIFS('Userstatus Raw'!$AN:$AN,'Userstatus Raw'!$W:$W,'Overall Statistics'!H$21),"-")</f>
        <v>39.076666666666668</v>
      </c>
      <c r="I27" s="238">
        <f>SUM(E27:H28)</f>
        <v>110.52750000000002</v>
      </c>
      <c r="L27" s="233"/>
      <c r="V27" s="234"/>
    </row>
    <row r="28" spans="1:22" ht="8.25" customHeight="1" thickBot="1" x14ac:dyDescent="0.3">
      <c r="B28" s="285"/>
      <c r="C28" s="287"/>
      <c r="D28" s="243"/>
      <c r="E28" s="241"/>
      <c r="F28" s="241"/>
      <c r="G28" s="241"/>
      <c r="H28" s="241"/>
      <c r="I28" s="239"/>
      <c r="L28" s="233"/>
      <c r="V28" s="234"/>
    </row>
    <row r="29" spans="1:22" ht="8.25" customHeight="1" thickTop="1" x14ac:dyDescent="0.25">
      <c r="B29" s="285"/>
      <c r="C29" s="287"/>
      <c r="D29" s="244" t="s">
        <v>100</v>
      </c>
      <c r="E29" s="250">
        <f>IFERROR(SUMIFS('Userstatus Raw'!$AM:$AM,'Userstatus Raw'!$W:$W,'Overall Statistics'!E$21),"-")</f>
        <v>13.853055555555555</v>
      </c>
      <c r="F29" s="250">
        <f>IFERROR(SUMIFS('Userstatus Raw'!$AM:$AM,'Userstatus Raw'!$W:$W,'Overall Statistics'!F$21),"-")</f>
        <v>12.124444444444444</v>
      </c>
      <c r="G29" s="250">
        <f>IFERROR(SUMIFS('Userstatus Raw'!$AM:$AM,'Userstatus Raw'!$W:$W,'Overall Statistics'!G$21),"-")</f>
        <v>37.815277777777773</v>
      </c>
      <c r="H29" s="250">
        <f>IFERROR(SUMIFS('Userstatus Raw'!$AM:$AM,'Userstatus Raw'!$W:$W,'Overall Statistics'!H$21),"-")</f>
        <v>31.066388888888891</v>
      </c>
      <c r="I29" s="238">
        <f>SUM(E29:H30)</f>
        <v>94.859166666666667</v>
      </c>
      <c r="L29" s="233"/>
      <c r="V29" s="234"/>
    </row>
    <row r="30" spans="1:22" ht="8.25" customHeight="1" thickBot="1" x14ac:dyDescent="0.3">
      <c r="B30" s="285"/>
      <c r="C30" s="288"/>
      <c r="D30" s="245"/>
      <c r="E30" s="251"/>
      <c r="F30" s="251"/>
      <c r="G30" s="251"/>
      <c r="H30" s="251"/>
      <c r="I30" s="239"/>
      <c r="L30" s="233"/>
      <c r="V30" s="234"/>
    </row>
    <row r="31" spans="1:22" ht="8.25" customHeight="1" thickTop="1" x14ac:dyDescent="0.25">
      <c r="B31" s="285"/>
      <c r="C31" s="287" t="s">
        <v>103</v>
      </c>
      <c r="D31" s="242" t="s">
        <v>99</v>
      </c>
      <c r="E31" s="246">
        <f>IFERROR(E$23/E$27,"-")</f>
        <v>6.2976613053890178</v>
      </c>
      <c r="F31" s="246">
        <f t="shared" ref="F31:H31" si="3">IFERROR(F$23/F$27,"-")</f>
        <v>7.3025925192954748</v>
      </c>
      <c r="G31" s="246">
        <f t="shared" si="3"/>
        <v>7.4169716839197877</v>
      </c>
      <c r="H31" s="246">
        <f t="shared" si="3"/>
        <v>7.933122920754073</v>
      </c>
      <c r="I31" s="235">
        <f>AVERAGE(E31:H32)</f>
        <v>7.2375871073395883</v>
      </c>
      <c r="L31" s="233"/>
      <c r="V31" s="234"/>
    </row>
    <row r="32" spans="1:22" ht="8.25" customHeight="1" thickBot="1" x14ac:dyDescent="0.3">
      <c r="B32" s="285"/>
      <c r="C32" s="287"/>
      <c r="D32" s="243"/>
      <c r="E32" s="247"/>
      <c r="F32" s="247"/>
      <c r="G32" s="247"/>
      <c r="H32" s="247"/>
      <c r="I32" s="236"/>
      <c r="L32" s="233"/>
      <c r="V32" s="234"/>
    </row>
    <row r="33" spans="2:22" ht="8.25" customHeight="1" thickTop="1" x14ac:dyDescent="0.25">
      <c r="B33" s="285"/>
      <c r="C33" s="287"/>
      <c r="D33" s="244" t="s">
        <v>100</v>
      </c>
      <c r="E33" s="248">
        <f>IFERROR(E$25/E$29,"-")</f>
        <v>7.5795552525515832</v>
      </c>
      <c r="F33" s="248">
        <f t="shared" ref="F33:H33" si="4">IFERROR(F$25/F$29,"-")</f>
        <v>7.4230205278592374</v>
      </c>
      <c r="G33" s="248">
        <f t="shared" si="4"/>
        <v>7.0870826752855631</v>
      </c>
      <c r="H33" s="248">
        <f t="shared" si="4"/>
        <v>6.7597170933216493</v>
      </c>
      <c r="I33" s="235">
        <f>AVERAGE(E33:H34)</f>
        <v>7.2123438872545087</v>
      </c>
      <c r="L33" s="233"/>
      <c r="V33" s="234"/>
    </row>
    <row r="34" spans="2:22" ht="8.25" customHeight="1" thickBot="1" x14ac:dyDescent="0.3">
      <c r="B34" s="285"/>
      <c r="C34" s="288"/>
      <c r="D34" s="245"/>
      <c r="E34" s="249"/>
      <c r="F34" s="249"/>
      <c r="G34" s="249"/>
      <c r="H34" s="249"/>
      <c r="I34" s="236"/>
      <c r="L34" s="233"/>
      <c r="V34" s="234"/>
    </row>
    <row r="35" spans="2:22" ht="8.25" customHeight="1" thickTop="1" x14ac:dyDescent="0.25">
      <c r="B35" s="285"/>
      <c r="C35" s="284" t="s">
        <v>104</v>
      </c>
      <c r="D35" s="242" t="s">
        <v>99</v>
      </c>
      <c r="E35" s="253">
        <f>IFERROR(COUNTIFS('Userstatus Raw'!$AQ:$AQ,"&gt;0",'Userstatus Raw'!$W:$W,'Overall Statistics'!E$21)/7,"-")</f>
        <v>0.8571428571428571</v>
      </c>
      <c r="F35" s="253">
        <f>IFERROR(COUNTIFS('Userstatus Raw'!$AQ:$AQ,"&gt;0",'Userstatus Raw'!$W:$W,'Overall Statistics'!F$21)/7,"-")</f>
        <v>0.7142857142857143</v>
      </c>
      <c r="G35" s="253">
        <f>IFERROR(COUNTIFS('Userstatus Raw'!$AQ:$AQ,"&gt;0",'Userstatus Raw'!$W:$W,'Overall Statistics'!G$21)/7,"-")</f>
        <v>3.4285714285714284</v>
      </c>
      <c r="H35" s="253">
        <f>IFERROR(COUNTIFS('Userstatus Raw'!$AQ:$AQ,"&gt;0",'Userstatus Raw'!$W:$W,'Overall Statistics'!H$21)/7,"-")</f>
        <v>3.4285714285714284</v>
      </c>
      <c r="I35" s="237">
        <f>AVERAGE(E35:H36)</f>
        <v>2.1071428571428572</v>
      </c>
      <c r="L35" s="233"/>
      <c r="V35" s="234"/>
    </row>
    <row r="36" spans="2:22" ht="8.25" customHeight="1" thickBot="1" x14ac:dyDescent="0.3">
      <c r="B36" s="285"/>
      <c r="C36" s="285"/>
      <c r="D36" s="243"/>
      <c r="E36" s="254"/>
      <c r="F36" s="254"/>
      <c r="G36" s="254"/>
      <c r="H36" s="254"/>
      <c r="I36" s="236"/>
      <c r="L36" s="233"/>
      <c r="V36" s="234"/>
    </row>
    <row r="37" spans="2:22" ht="8.25" customHeight="1" thickTop="1" x14ac:dyDescent="0.25">
      <c r="B37" s="285"/>
      <c r="C37" s="285"/>
      <c r="D37" s="244" t="s">
        <v>100</v>
      </c>
      <c r="E37" s="255">
        <f>IFERROR(COUNTIFS('Userstatus Raw'!$AO:$AO,"&gt;0",'Userstatus Raw'!$W:$W,'Overall Statistics'!E$21)/7,"-")</f>
        <v>1</v>
      </c>
      <c r="F37" s="255">
        <f>IFERROR(COUNTIFS('Userstatus Raw'!$AO:$AO,"&gt;0",'Userstatus Raw'!$W:$W,'Overall Statistics'!F$21)/7,"-")</f>
        <v>0.7142857142857143</v>
      </c>
      <c r="G37" s="255">
        <f>IFERROR(COUNTIFS('Userstatus Raw'!$AO:$AO,"&gt;0",'Userstatus Raw'!$W:$W,'Overall Statistics'!G$21)/7,"-")</f>
        <v>3.4285714285714284</v>
      </c>
      <c r="H37" s="255">
        <f>IFERROR(COUNTIFS('Userstatus Raw'!$AO:$AO,"&gt;0",'Userstatus Raw'!$W:$W,'Overall Statistics'!H$21)/7,"-")</f>
        <v>3.1428571428571428</v>
      </c>
      <c r="I37" s="237">
        <f>AVERAGE(E37:H38)</f>
        <v>2.0714285714285712</v>
      </c>
      <c r="L37" s="233"/>
      <c r="V37" s="234"/>
    </row>
    <row r="38" spans="2:22" ht="8.25" customHeight="1" thickBot="1" x14ac:dyDescent="0.3">
      <c r="B38" s="286"/>
      <c r="C38" s="286"/>
      <c r="D38" s="245"/>
      <c r="E38" s="254"/>
      <c r="F38" s="254"/>
      <c r="G38" s="254"/>
      <c r="H38" s="254"/>
      <c r="I38" s="236"/>
      <c r="L38" s="233"/>
      <c r="V38" s="234"/>
    </row>
    <row r="39" spans="2:22" ht="15.75" thickTop="1" x14ac:dyDescent="0.25">
      <c r="B39" s="291" t="s">
        <v>105</v>
      </c>
      <c r="C39" s="292"/>
      <c r="D39" s="293"/>
      <c r="E39" s="103">
        <f>IFERROR(SUMIFS(RAW[Available],RAW[Date],'Overall Statistics'!E$21),"-")</f>
        <v>0.77854166666666669</v>
      </c>
      <c r="F39" s="104">
        <f>IFERROR(SUMIFS(RAW[Available],RAW[Date],'Overall Statistics'!F$21),"-")</f>
        <v>0.73763888888888884</v>
      </c>
      <c r="G39" s="104">
        <f>IFERROR(SUMIFS(RAW[Available],RAW[Date],'Overall Statistics'!G$21),"-")</f>
        <v>2.1237268518518517</v>
      </c>
      <c r="H39" s="104">
        <f>IFERROR(SUMIFS(RAW[Available],RAW[Date],'Overall Statistics'!H$21),"-")</f>
        <v>2.5823842592592587</v>
      </c>
      <c r="I39" s="164">
        <f>SUM(E39:H39)</f>
        <v>6.2222916666666661</v>
      </c>
      <c r="L39" s="233"/>
      <c r="V39" s="234"/>
    </row>
    <row r="40" spans="2:22" x14ac:dyDescent="0.25">
      <c r="L40" s="233"/>
      <c r="V40" s="234"/>
    </row>
    <row r="41" spans="2:22" x14ac:dyDescent="0.25">
      <c r="B41" s="116" t="s">
        <v>106</v>
      </c>
      <c r="C41" s="193">
        <v>23</v>
      </c>
      <c r="D41" s="117"/>
      <c r="E41" s="117"/>
      <c r="F41" s="117"/>
      <c r="G41" s="117"/>
      <c r="H41" s="117"/>
      <c r="I41" s="117"/>
      <c r="J41" s="117"/>
      <c r="L41" s="233"/>
      <c r="V41" s="234"/>
    </row>
    <row r="42" spans="2:22" x14ac:dyDescent="0.25">
      <c r="B42" s="116" t="s">
        <v>107</v>
      </c>
      <c r="C42" s="194"/>
      <c r="D42" s="117"/>
      <c r="E42" s="117"/>
      <c r="F42" s="117"/>
      <c r="G42" s="117"/>
      <c r="H42" s="117"/>
      <c r="I42" s="117"/>
      <c r="J42" s="117"/>
      <c r="L42" s="233"/>
      <c r="V42" s="234"/>
    </row>
    <row r="43" spans="2:22" x14ac:dyDescent="0.25">
      <c r="B43" s="116" t="s">
        <v>108</v>
      </c>
      <c r="C43" s="194"/>
      <c r="D43" s="117"/>
      <c r="E43" s="117"/>
      <c r="F43" s="117"/>
      <c r="G43" s="117"/>
      <c r="H43" s="117"/>
      <c r="I43" s="117"/>
      <c r="J43" s="117"/>
      <c r="L43" s="233"/>
      <c r="V43" s="234"/>
    </row>
    <row r="44" spans="2:22" x14ac:dyDescent="0.25">
      <c r="B44" s="116" t="s">
        <v>109</v>
      </c>
      <c r="C44" s="195"/>
      <c r="D44" s="117"/>
      <c r="E44" s="117"/>
      <c r="F44" s="117"/>
      <c r="G44" s="117"/>
      <c r="H44" s="117"/>
      <c r="I44" s="117"/>
      <c r="J44" s="117"/>
      <c r="L44" s="233"/>
      <c r="V44" s="234"/>
    </row>
    <row r="45" spans="2:22" ht="3.75" customHeight="1" x14ac:dyDescent="0.25">
      <c r="B45" s="117"/>
      <c r="C45" s="118" t="str">
        <f>_xlfn.CONCAT("Week"," ",($C$41-3))</f>
        <v>Week 20</v>
      </c>
      <c r="D45" s="118" t="str">
        <f>_xlfn.CONCAT("Week"," ",($C$41-2))</f>
        <v>Week 21</v>
      </c>
      <c r="E45" s="118" t="str">
        <f>_xlfn.CONCAT("Week"," ",($C$41-1))</f>
        <v>Week 22</v>
      </c>
      <c r="F45" s="118" t="str">
        <f>_xlfn.CONCAT("Week"," ",$C$41)</f>
        <v>Week 23</v>
      </c>
      <c r="G45" s="118" t="str">
        <f>_xlfn.CONCAT("Week"," ",G$47)</f>
        <v>Week Week 20</v>
      </c>
      <c r="H45" s="118" t="str">
        <f>_xlfn.CONCAT("Week"," ",H$47)</f>
        <v>Week Week 21</v>
      </c>
      <c r="I45" s="118" t="str">
        <f>_xlfn.CONCAT("Week"," ",I$47)</f>
        <v>Week Week 22</v>
      </c>
      <c r="J45" s="118" t="str">
        <f>_xlfn.CONCAT("Week"," ",J$47)</f>
        <v>Week Week 23</v>
      </c>
      <c r="L45" s="233"/>
      <c r="V45" s="234"/>
    </row>
    <row r="46" spans="2:22" x14ac:dyDescent="0.25">
      <c r="B46" s="276" t="s">
        <v>110</v>
      </c>
      <c r="C46" s="278" t="s">
        <v>111</v>
      </c>
      <c r="D46" s="279"/>
      <c r="E46" s="279"/>
      <c r="F46" s="280"/>
      <c r="G46" s="281" t="s">
        <v>112</v>
      </c>
      <c r="H46" s="282"/>
      <c r="I46" s="282"/>
      <c r="J46" s="283"/>
      <c r="L46" s="233"/>
      <c r="V46" s="234"/>
    </row>
    <row r="47" spans="2:22" x14ac:dyDescent="0.25">
      <c r="B47" s="277"/>
      <c r="C47" s="119" t="str">
        <f>IF($C$44="",$C$45,$C$44)</f>
        <v>Week 20</v>
      </c>
      <c r="D47" s="119" t="str">
        <f>IF($C$44="",$D$45,$C$44)</f>
        <v>Week 21</v>
      </c>
      <c r="E47" s="119" t="str">
        <f>IF($C$44="",$E$45,$C$44)</f>
        <v>Week 22</v>
      </c>
      <c r="F47" s="119" t="str">
        <f>IF($C$44="",F$45,$C$44)</f>
        <v>Week 23</v>
      </c>
      <c r="G47" s="120" t="str">
        <f>C47</f>
        <v>Week 20</v>
      </c>
      <c r="H47" s="120" t="str">
        <f>D47</f>
        <v>Week 21</v>
      </c>
      <c r="I47" s="120" t="str">
        <f>E47</f>
        <v>Week 22</v>
      </c>
      <c r="J47" s="120" t="str">
        <f>F47</f>
        <v>Week 23</v>
      </c>
      <c r="L47" s="233"/>
      <c r="V47" s="234"/>
    </row>
    <row r="48" spans="2:22" x14ac:dyDescent="0.25">
      <c r="B48" s="121" t="s">
        <v>113</v>
      </c>
      <c r="C48" s="122">
        <f>IF(AND($C$42="",$C$43="",$C$44=""),(SUMIFS(RAW[Available],RAW[Week],'Overall Statistics'!C$45)*24),IF(AND($C$42&lt;&gt;"",$C$43="",$C$44&lt;&gt;""),(SUMIFS(RAW[Available],RAW[Month],'Overall Statistics'!$C$44,RAW[Language],'Overall Statistics'!$C$42)*24),IF(AND($C$42="",$C$43&lt;&gt;"",$C$44&lt;&gt;""),(SUMIFS(RAW[Available],RAW[Month],'Overall Statistics'!$C$44,RAW[Region],'Overall Statistics'!$C$43)*24),IF(AND($C$42="",$C$43="",$C$44&lt;&gt;""),(SUMIFS(RAW[Available],RAW[Month],'Overall Statistics'!$C$44)*24),IF(AND($C$42&lt;&gt;"",$C$43&lt;&gt;"",$C$44=""),"WRONG FILTER",IF(AND($C$42&lt;&gt;"",$C$43&lt;&gt;"",$C$44&lt;&gt;""),"WRONG FILTER",IF(AND($C$42="",$C$43&lt;&gt;"",$C$44=""),(SUMIFS(RAW[Available],RAW[Week],'Overall Statistics'!C$45,RAW[Region],'Overall Statistics'!$C$43)*24),IF(AND($C$42&lt;&gt;"",$C$43="",$C$44=""),(SUMIFS(RAW[Available],RAW[Week],'Overall Statistics'!C$45,RAW[Language],'Overall Statistics'!$C$42)*24),"CHECK"))))))))</f>
        <v>0</v>
      </c>
      <c r="D48" s="122">
        <f>IF(AND($C$42="",$C$43="",$C$44=""),(SUMIFS(RAW[Available],RAW[Week],'Overall Statistics'!D$45)*24),IF(AND($C$42&lt;&gt;"",$C$43="",$C$44&lt;&gt;""),(SUMIFS(RAW[Available],RAW[Month],'Overall Statistics'!$C$44,RAW[Language],'Overall Statistics'!$C$42)*24),IF(AND($C$42="",$C$43&lt;&gt;"",$C$44&lt;&gt;""),(SUMIFS(RAW[Available],RAW[Month],'Overall Statistics'!$C$44,RAW[Region],'Overall Statistics'!$C$43)*24),IF(AND($C$42="",$C$43="",$C$44&lt;&gt;""),(SUMIFS(RAW[Available],RAW[Month],'Overall Statistics'!$C$44)*24),IF(AND($C$42&lt;&gt;"",$C$43&lt;&gt;"",$C$44=""),"WRONG FILTER",IF(AND($C$42&lt;&gt;"",$C$43&lt;&gt;"",$C$44&lt;&gt;""),"WRONG FILTER",IF(AND($C$42="",$C$43&lt;&gt;"",$C$44=""),(SUMIFS(RAW[Available],RAW[Week],'Overall Statistics'!D$45,RAW[Region],'Overall Statistics'!$C$43)*24),IF(AND($C$42&lt;&gt;"",$C$43="",$C$44=""),(SUMIFS(RAW[Available],RAW[Week],'Overall Statistics'!D$45,RAW[Language],'Overall Statistics'!$C$42)*24),"CHECK"))))))))</f>
        <v>0</v>
      </c>
      <c r="E48" s="122">
        <f>IF(AND($C$42="",$C$43="",$C$44=""),(SUMIFS(RAW[Available],RAW[Week],'Overall Statistics'!E$45)*24),IF(AND($C$42&lt;&gt;"",$C$43="",$C$44&lt;&gt;""),(SUMIFS(RAW[Available],RAW[Month],'Overall Statistics'!$C$44,RAW[Language],'Overall Statistics'!$C$42)*24),IF(AND($C$42="",$C$43&lt;&gt;"",$C$44&lt;&gt;""),(SUMIFS(RAW[Available],RAW[Month],'Overall Statistics'!$C$44,RAW[Region],'Overall Statistics'!$C$43)*24),IF(AND($C$42="",$C$43="",$C$44&lt;&gt;""),(SUMIFS(RAW[Available],RAW[Month],'Overall Statistics'!$C$44)*24),IF(AND($C$42&lt;&gt;"",$C$43&lt;&gt;"",$C$44=""),"WRONG FILTER",IF(AND($C$42&lt;&gt;"",$C$43&lt;&gt;"",$C$44&lt;&gt;""),"WRONG FILTER",IF(AND($C$42="",$C$43&lt;&gt;"",$C$44=""),(SUMIFS(RAW[Available],RAW[Week],'Overall Statistics'!E$45,RAW[Region],'Overall Statistics'!$C$43)*24),IF(AND($C$42&lt;&gt;"",$C$43="",$C$44=""),(SUMIFS(RAW[Available],RAW[Week],'Overall Statistics'!E$45,RAW[Language],'Overall Statistics'!$C$42)*24),"CHECK"))))))))</f>
        <v>36.388333333333335</v>
      </c>
      <c r="F48" s="122">
        <f>IF(AND($C$42="",$C$43="",$C$44=""),(SUMIFS(RAW[Available],RAW[Week],'Overall Statistics'!F$45)*24),IF(AND($C$42&lt;&gt;"",$C$43="",$C$44&lt;&gt;""),(SUMIFS(RAW[Available],RAW[Month],'Overall Statistics'!$C$44,RAW[Language],'Overall Statistics'!$C$42)*24),IF(AND($C$42="",$C$43&lt;&gt;"",$C$44&lt;&gt;""),(SUMIFS(RAW[Available],RAW[Month],'Overall Statistics'!$C$44,RAW[Region],'Overall Statistics'!$C$43)*24),IF(AND($C$42="",$C$43="",$C$44&lt;&gt;""),(SUMIFS(RAW[Available],RAW[Month],'Overall Statistics'!$C$44)*24),IF(AND($C$42&lt;&gt;"",$C$43&lt;&gt;"",$C$44=""),"WRONG FILTER",IF(AND($C$42&lt;&gt;"",$C$43&lt;&gt;"",$C$44&lt;&gt;""),"WRONG FILTER",IF(AND($C$42="",$C$43&lt;&gt;"",$C$44=""),(SUMIFS(RAW[Available],RAW[Week],'Overall Statistics'!F$45,RAW[Region],'Overall Statistics'!$C$43)*24),IF(AND($C$42&lt;&gt;"",$C$43="",$C$44=""),(SUMIFS(RAW[Available],RAW[Week],'Overall Statistics'!F$45,RAW[Language],'Overall Statistics'!$C$42)*24),"CHECK"))))))))</f>
        <v>112.94666666666666</v>
      </c>
      <c r="G48" s="123" t="str">
        <f>IFERROR(C$48/C$54,"N/A")</f>
        <v>N/A</v>
      </c>
      <c r="H48" s="123" t="str">
        <f t="shared" ref="H48:J48" si="5">IFERROR(D$48/D$54,"N/A")</f>
        <v>N/A</v>
      </c>
      <c r="I48" s="123">
        <f t="shared" si="5"/>
        <v>0.39039785426911056</v>
      </c>
      <c r="J48" s="123">
        <f t="shared" si="5"/>
        <v>0.29467337266099464</v>
      </c>
      <c r="L48" s="233"/>
      <c r="V48" s="234"/>
    </row>
    <row r="49" spans="2:22" x14ac:dyDescent="0.25">
      <c r="B49" s="121" t="s">
        <v>114</v>
      </c>
      <c r="C49" s="122">
        <f>IF(AND($C$42="",$C$43="",$C$44=""),(SUMIFS(RAW[Busy],RAW[Week],'Overall Statistics'!C$45)*24),IF(AND($C$42&lt;&gt;"",$C$43="",$C$44&lt;&gt;""),(SUMIFS(RAW[Busy],RAW[Month],'Overall Statistics'!$C$44,RAW[Language],'Overall Statistics'!$C$42)*24),IF(AND($C$42="",$C$43&lt;&gt;"",$C$44&lt;&gt;""),(SUMIFS(RAW[Busy],RAW[Month],'Overall Statistics'!$C$44,RAW[Region],'Overall Statistics'!$C$43)*24),IF(AND($C$42="",$C$43="",$C$44&lt;&gt;""),(SUMIFS(RAW[Busy],RAW[Month],'Overall Statistics'!$C$44)*24),IF(AND($C$42&lt;&gt;"",$C$43&lt;&gt;"",$C$44=""),"WRONG FILTER",IF(AND($C$42&lt;&gt;"",$C$43&lt;&gt;"",$C$44&lt;&gt;""),"WRONG FILTER",IF(AND($C$42="",$C$43&lt;&gt;"",$C$44=""),(SUMIFS(RAW[Busy],RAW[Week],'Overall Statistics'!C$45,RAW[Region],'Overall Statistics'!$C$43)*24),IF(AND($C$42&lt;&gt;"",$C$43="",$C$44=""),(SUMIFS(RAW[Busy],RAW[Week],'Overall Statistics'!C$45,RAW[Language],'Overall Statistics'!$C$42)*24),"CHECK"))))))))</f>
        <v>0</v>
      </c>
      <c r="D49" s="122">
        <f>IF(AND($C$42="",$C$43="",$C$44=""),(SUMIFS(RAW[Busy],RAW[Week],'Overall Statistics'!D$45)*24),IF(AND($C$42&lt;&gt;"",$C$43="",$C$44&lt;&gt;""),(SUMIFS(RAW[Busy],RAW[Month],'Overall Statistics'!$C$44,RAW[Language],'Overall Statistics'!$C$42)*24),IF(AND($C$42="",$C$43&lt;&gt;"",$C$44&lt;&gt;""),(SUMIFS(RAW[Busy],RAW[Month],'Overall Statistics'!$C$44,RAW[Region],'Overall Statistics'!$C$43)*24),IF(AND($C$42="",$C$43="",$C$44&lt;&gt;""),(SUMIFS(RAW[Busy],RAW[Month],'Overall Statistics'!$C$44)*24),IF(AND($C$42&lt;&gt;"",$C$43&lt;&gt;"",$C$44=""),"WRONG FILTER",IF(AND($C$42&lt;&gt;"",$C$43&lt;&gt;"",$C$44&lt;&gt;""),"WRONG FILTER",IF(AND($C$42="",$C$43&lt;&gt;"",$C$44=""),(SUMIFS(RAW[Busy],RAW[Week],'Overall Statistics'!D$45,RAW[Region],'Overall Statistics'!$C$43)*24),IF(AND($C$42&lt;&gt;"",$C$43="",$C$44=""),(SUMIFS(RAW[Busy],RAW[Week],'Overall Statistics'!D$45,RAW[Language],'Overall Statistics'!$C$42)*24),"CHECK"))))))))</f>
        <v>0</v>
      </c>
      <c r="E49" s="122">
        <f>IF(AND($C$42="",$C$43="",$C$44=""),(SUMIFS(RAW[Busy],RAW[Week],'Overall Statistics'!E$45)*24),IF(AND($C$42&lt;&gt;"",$C$43="",$C$44&lt;&gt;""),(SUMIFS(RAW[Busy],RAW[Month],'Overall Statistics'!$C$44,RAW[Language],'Overall Statistics'!$C$42)*24),IF(AND($C$42="",$C$43&lt;&gt;"",$C$44&lt;&gt;""),(SUMIFS(RAW[Busy],RAW[Month],'Overall Statistics'!$C$44,RAW[Region],'Overall Statistics'!$C$43)*24),IF(AND($C$42="",$C$43="",$C$44&lt;&gt;""),(SUMIFS(RAW[Busy],RAW[Month],'Overall Statistics'!$C$44)*24),IF(AND($C$42&lt;&gt;"",$C$43&lt;&gt;"",$C$44=""),"WRONG FILTER",IF(AND($C$42&lt;&gt;"",$C$43&lt;&gt;"",$C$44&lt;&gt;""),"WRONG FILTER",IF(AND($C$42="",$C$43&lt;&gt;"",$C$44=""),(SUMIFS(RAW[Busy],RAW[Week],'Overall Statistics'!E$45,RAW[Region],'Overall Statistics'!$C$43)*24),IF(AND($C$42&lt;&gt;"",$C$43="",$C$44=""),(SUMIFS(RAW[Busy],RAW[Week],'Overall Statistics'!E$45,RAW[Language],'Overall Statistics'!$C$42)*24),"CHECK"))))))))</f>
        <v>21.96972222222222</v>
      </c>
      <c r="F49" s="122">
        <f>IF(AND($C$42="",$C$43="",$C$44=""),(SUMIFS(RAW[Busy],RAW[Week],'Overall Statistics'!F$45)*24),IF(AND($C$42&lt;&gt;"",$C$43="",$C$44&lt;&gt;""),(SUMIFS(RAW[Busy],RAW[Month],'Overall Statistics'!$C$44,RAW[Language],'Overall Statistics'!$C$42)*24),IF(AND($C$42="",$C$43&lt;&gt;"",$C$44&lt;&gt;""),(SUMIFS(RAW[Busy],RAW[Month],'Overall Statistics'!$C$44,RAW[Region],'Overall Statistics'!$C$43)*24),IF(AND($C$42="",$C$43="",$C$44&lt;&gt;""),(SUMIFS(RAW[Busy],RAW[Month],'Overall Statistics'!$C$44)*24),IF(AND($C$42&lt;&gt;"",$C$43&lt;&gt;"",$C$44=""),"WRONG FILTER",IF(AND($C$42&lt;&gt;"",$C$43&lt;&gt;"",$C$44&lt;&gt;""),"WRONG FILTER",IF(AND($C$42="",$C$43&lt;&gt;"",$C$44=""),(SUMIFS(RAW[Busy],RAW[Week],'Overall Statistics'!F$45,RAW[Region],'Overall Statistics'!$C$43)*24),IF(AND($C$42&lt;&gt;"",$C$43="",$C$44=""),(SUMIFS(RAW[Busy],RAW[Week],'Overall Statistics'!F$45,RAW[Language],'Overall Statistics'!$C$42)*24),"CHECK"))))))))</f>
        <v>88.557777777777773</v>
      </c>
      <c r="G49" s="123" t="str">
        <f>IFERROR(C$49/C$54,"N/A")</f>
        <v>N/A</v>
      </c>
      <c r="H49" s="123" t="str">
        <f t="shared" ref="H49:J49" si="6">IFERROR(D$49/D$54,"N/A")</f>
        <v>N/A</v>
      </c>
      <c r="I49" s="123">
        <f t="shared" si="6"/>
        <v>0.23570555803904045</v>
      </c>
      <c r="J49" s="123">
        <f t="shared" si="6"/>
        <v>0.23104372907396406</v>
      </c>
      <c r="L49" s="233"/>
      <c r="V49" s="234"/>
    </row>
    <row r="50" spans="2:22" x14ac:dyDescent="0.25">
      <c r="B50" s="121" t="s">
        <v>115</v>
      </c>
      <c r="C50" s="122">
        <f>IF(AND($C$42="",$C$43="",$C$44=""),(SUMIFS(RAW[Outbound Call],RAW[Week],'Overall Statistics'!C$45)*24),IF(AND($C$42&lt;&gt;"",$C$43="",$C$44&lt;&gt;""),(SUMIFS(RAW[Outbound Call],RAW[Month],'Overall Statistics'!$C$44,RAW[Language],'Overall Statistics'!$C$42)*24),IF(AND($C$42="",$C$43&lt;&gt;"",$C$44&lt;&gt;""),(SUMIFS(RAW[Outbound Call],RAW[Month],'Overall Statistics'!$C$44,RAW[Region],'Overall Statistics'!$C$43)*24),IF(AND($C$42="",$C$43="",$C$44&lt;&gt;""),(SUMIFS(RAW[Outbound Call],RAW[Month],'Overall Statistics'!$C$44)*24),IF(AND($C$42&lt;&gt;"",$C$43&lt;&gt;"",$C$44=""),"WRONG FILTER",IF(AND($C$42&lt;&gt;"",$C$43&lt;&gt;"",$C$44&lt;&gt;""),"WRONG FILTER",IF(AND($C$42="",$C$43&lt;&gt;"",$C$44=""),(SUMIFS(RAW[Outbound Call],RAW[Week],'Overall Statistics'!C$45,RAW[Region],'Overall Statistics'!$C$43)*24),IF(AND($C$42&lt;&gt;"",$C$43="",$C$44=""),(SUMIFS(RAW[Outbound Call],RAW[Week],'Overall Statistics'!C$45,RAW[Language],'Overall Statistics'!$C$42)*24),"CHECK"))))))))</f>
        <v>0</v>
      </c>
      <c r="D50" s="122">
        <f>IF(AND($C$42="",$C$43="",$C$44=""),(SUMIFS(RAW[Outbound Call],RAW[Week],'Overall Statistics'!D$45)*24),IF(AND($C$42&lt;&gt;"",$C$43="",$C$44&lt;&gt;""),(SUMIFS(RAW[Outbound Call],RAW[Month],'Overall Statistics'!$C$44,RAW[Language],'Overall Statistics'!$C$42)*24),IF(AND($C$42="",$C$43&lt;&gt;"",$C$44&lt;&gt;""),(SUMIFS(RAW[Outbound Call],RAW[Month],'Overall Statistics'!$C$44,RAW[Region],'Overall Statistics'!$C$43)*24),IF(AND($C$42="",$C$43="",$C$44&lt;&gt;""),(SUMIFS(RAW[Outbound Call],RAW[Month],'Overall Statistics'!$C$44)*24),IF(AND($C$42&lt;&gt;"",$C$43&lt;&gt;"",$C$44=""),"WRONG FILTER",IF(AND($C$42&lt;&gt;"",$C$43&lt;&gt;"",$C$44&lt;&gt;""),"WRONG FILTER",IF(AND($C$42="",$C$43&lt;&gt;"",$C$44=""),(SUMIFS(RAW[Outbound Call],RAW[Week],'Overall Statistics'!D$45,RAW[Region],'Overall Statistics'!$C$43)*24),IF(AND($C$42&lt;&gt;"",$C$43="",$C$44=""),(SUMIFS(RAW[Outbound Call],RAW[Week],'Overall Statistics'!D$45,RAW[Language],'Overall Statistics'!$C$42)*24),"CHECK"))))))))</f>
        <v>0</v>
      </c>
      <c r="E50" s="122">
        <f>IF(AND($C$42="",$C$43="",$C$44=""),(SUMIFS(RAW[Outbound Call],RAW[Week],'Overall Statistics'!E$45)*24),IF(AND($C$42&lt;&gt;"",$C$43="",$C$44&lt;&gt;""),(SUMIFS(RAW[Outbound Call],RAW[Month],'Overall Statistics'!$C$44,RAW[Language],'Overall Statistics'!$C$42)*24),IF(AND($C$42="",$C$43&lt;&gt;"",$C$44&lt;&gt;""),(SUMIFS(RAW[Outbound Call],RAW[Month],'Overall Statistics'!$C$44,RAW[Region],'Overall Statistics'!$C$43)*24),IF(AND($C$42="",$C$43="",$C$44&lt;&gt;""),(SUMIFS(RAW[Outbound Call],RAW[Month],'Overall Statistics'!$C$44)*24),IF(AND($C$42&lt;&gt;"",$C$43&lt;&gt;"",$C$44=""),"WRONG FILTER",IF(AND($C$42&lt;&gt;"",$C$43&lt;&gt;"",$C$44&lt;&gt;""),"WRONG FILTER",IF(AND($C$42="",$C$43&lt;&gt;"",$C$44=""),(SUMIFS(RAW[Outbound Call],RAW[Week],'Overall Statistics'!E$45,RAW[Region],'Overall Statistics'!$C$43)*24),IF(AND($C$42&lt;&gt;"",$C$43="",$C$44=""),(SUMIFS(RAW[Outbound Call],RAW[Week],'Overall Statistics'!E$45,RAW[Language],'Overall Statistics'!$C$42)*24),"CHECK"))))))))</f>
        <v>8.333333333334636E-3</v>
      </c>
      <c r="F50" s="122">
        <f>IF(AND($C$42="",$C$43="",$C$44=""),(SUMIFS(RAW[Outbound Call],RAW[Week],'Overall Statistics'!F$45)*24),IF(AND($C$42&lt;&gt;"",$C$43="",$C$44&lt;&gt;""),(SUMIFS(RAW[Outbound Call],RAW[Month],'Overall Statistics'!$C$44,RAW[Language],'Overall Statistics'!$C$42)*24),IF(AND($C$42="",$C$43&lt;&gt;"",$C$44&lt;&gt;""),(SUMIFS(RAW[Outbound Call],RAW[Month],'Overall Statistics'!$C$44,RAW[Region],'Overall Statistics'!$C$43)*24),IF(AND($C$42="",$C$43="",$C$44&lt;&gt;""),(SUMIFS(RAW[Outbound Call],RAW[Month],'Overall Statistics'!$C$44)*24),IF(AND($C$42&lt;&gt;"",$C$43&lt;&gt;"",$C$44=""),"WRONG FILTER",IF(AND($C$42&lt;&gt;"",$C$43&lt;&gt;"",$C$44&lt;&gt;""),"WRONG FILTER",IF(AND($C$42="",$C$43&lt;&gt;"",$C$44=""),(SUMIFS(RAW[Outbound Call],RAW[Week],'Overall Statistics'!F$45,RAW[Region],'Overall Statistics'!$C$43)*24),IF(AND($C$42&lt;&gt;"",$C$43="",$C$44=""),(SUMIFS(RAW[Outbound Call],RAW[Week],'Overall Statistics'!F$45,RAW[Language],'Overall Statistics'!$C$42)*24),"CHECK"))))))))</f>
        <v>0.59638888888888708</v>
      </c>
      <c r="G50" s="123" t="str">
        <f>IFERROR(C$50/C$54,"N/A")</f>
        <v>N/A</v>
      </c>
      <c r="H50" s="123" t="str">
        <f t="shared" ref="H50:J50" si="7">IFERROR(D$50/D$54,"N/A")</f>
        <v>N/A</v>
      </c>
      <c r="I50" s="123">
        <f t="shared" si="7"/>
        <v>8.9405453732691707E-5</v>
      </c>
      <c r="J50" s="123">
        <f t="shared" si="7"/>
        <v>1.555954951951643E-3</v>
      </c>
      <c r="L50" s="233"/>
      <c r="V50" s="234"/>
    </row>
    <row r="51" spans="2:22" x14ac:dyDescent="0.25">
      <c r="B51" s="121" t="s">
        <v>116</v>
      </c>
      <c r="C51" s="122">
        <f>IF(AND($C$42="",$C$43="",$C$44=""),(SUMIFS(RAW[Tickets],RAW[Week],'Overall Statistics'!C$45)*24),IF(AND($C$42&lt;&gt;"",$C$43="",$C$44&lt;&gt;""),(SUMIFS(RAW[Tickets],RAW[Month],'Overall Statistics'!$C$44,RAW[Language],'Overall Statistics'!$C$42)*24),IF(AND($C$42="",$C$43&lt;&gt;"",$C$44&lt;&gt;""),(SUMIFS(RAW[Tickets],RAW[Month],'Overall Statistics'!$C$44,RAW[Region],'Overall Statistics'!$C$43)*24),IF(AND($C$42="",$C$43="",$C$44&lt;&gt;""),(SUMIFS(RAW[Tickets],RAW[Month],'Overall Statistics'!$C$44)*24),IF(AND($C$42&lt;&gt;"",$C$43&lt;&gt;"",$C$44=""),"WRONG FILTER",IF(AND($C$42&lt;&gt;"",$C$43&lt;&gt;"",$C$44&lt;&gt;""),"WRONG FILTER",IF(AND($C$42="",$C$43&lt;&gt;"",$C$44=""),(SUMIFS(RAW[Tickets],RAW[Week],'Overall Statistics'!C$45,RAW[Region],'Overall Statistics'!$C$43)*24),IF(AND($C$42&lt;&gt;"",$C$43="",$C$44=""),(SUMIFS(RAW[Tickets],RAW[Week],'Overall Statistics'!C$45,RAW[Language],'Overall Statistics'!$C$42)*24),"CHECK"))))))))</f>
        <v>0</v>
      </c>
      <c r="D51" s="122">
        <f>IF(AND($C$42="",$C$43="",$C$44=""),(SUMIFS(RAW[Tickets],RAW[Week],'Overall Statistics'!D$45)*24),IF(AND($C$42&lt;&gt;"",$C$43="",$C$44&lt;&gt;""),(SUMIFS(RAW[Tickets],RAW[Month],'Overall Statistics'!$C$44,RAW[Language],'Overall Statistics'!$C$42)*24),IF(AND($C$42="",$C$43&lt;&gt;"",$C$44&lt;&gt;""),(SUMIFS(RAW[Tickets],RAW[Month],'Overall Statistics'!$C$44,RAW[Region],'Overall Statistics'!$C$43)*24),IF(AND($C$42="",$C$43="",$C$44&lt;&gt;""),(SUMIFS(RAW[Tickets],RAW[Month],'Overall Statistics'!$C$44)*24),IF(AND($C$42&lt;&gt;"",$C$43&lt;&gt;"",$C$44=""),"WRONG FILTER",IF(AND($C$42&lt;&gt;"",$C$43&lt;&gt;"",$C$44&lt;&gt;""),"WRONG FILTER",IF(AND($C$42="",$C$43&lt;&gt;"",$C$44=""),(SUMIFS(RAW[Tickets],RAW[Week],'Overall Statistics'!D$45,RAW[Region],'Overall Statistics'!$C$43)*24),IF(AND($C$42&lt;&gt;"",$C$43="",$C$44=""),(SUMIFS(RAW[Tickets],RAW[Week],'Overall Statistics'!D$45,RAW[Language],'Overall Statistics'!$C$42)*24),"CHECK"))))))))</f>
        <v>0</v>
      </c>
      <c r="E51" s="122">
        <f>IF(AND($C$42="",$C$43="",$C$44=""),(SUMIFS(RAW[Tickets],RAW[Week],'Overall Statistics'!E$45)*24),IF(AND($C$42&lt;&gt;"",$C$43="",$C$44&lt;&gt;""),(SUMIFS(RAW[Tickets],RAW[Month],'Overall Statistics'!$C$44,RAW[Language],'Overall Statistics'!$C$42)*24),IF(AND($C$42="",$C$43&lt;&gt;"",$C$44&lt;&gt;""),(SUMIFS(RAW[Tickets],RAW[Month],'Overall Statistics'!$C$44,RAW[Region],'Overall Statistics'!$C$43)*24),IF(AND($C$42="",$C$43="",$C$44&lt;&gt;""),(SUMIFS(RAW[Tickets],RAW[Month],'Overall Statistics'!$C$44)*24),IF(AND($C$42&lt;&gt;"",$C$43&lt;&gt;"",$C$44=""),"WRONG FILTER",IF(AND($C$42&lt;&gt;"",$C$43&lt;&gt;"",$C$44&lt;&gt;""),"WRONG FILTER",IF(AND($C$42="",$C$43&lt;&gt;"",$C$44=""),(SUMIFS(RAW[Tickets],RAW[Week],'Overall Statistics'!E$45,RAW[Region],'Overall Statistics'!$C$43)*24),IF(AND($C$42&lt;&gt;"",$C$43="",$C$44=""),(SUMIFS(RAW[Tickets],RAW[Week],'Overall Statistics'!E$45,RAW[Language],'Overall Statistics'!$C$42)*24),"CHECK"))))))))</f>
        <v>25.977500000000003</v>
      </c>
      <c r="F51" s="122">
        <f>IF(AND($C$42="",$C$43="",$C$44=""),(SUMIFS(RAW[Tickets],RAW[Week],'Overall Statistics'!F$45)*24),IF(AND($C$42&lt;&gt;"",$C$43="",$C$44&lt;&gt;""),(SUMIFS(RAW[Tickets],RAW[Month],'Overall Statistics'!$C$44,RAW[Language],'Overall Statistics'!$C$42)*24),IF(AND($C$42="",$C$43&lt;&gt;"",$C$44&lt;&gt;""),(SUMIFS(RAW[Tickets],RAW[Month],'Overall Statistics'!$C$44,RAW[Region],'Overall Statistics'!$C$43)*24),IF(AND($C$42="",$C$43="",$C$44&lt;&gt;""),(SUMIFS(RAW[Tickets],RAW[Month],'Overall Statistics'!$C$44)*24),IF(AND($C$42&lt;&gt;"",$C$43&lt;&gt;"",$C$44=""),"WRONG FILTER",IF(AND($C$42&lt;&gt;"",$C$43&lt;&gt;"",$C$44&lt;&gt;""),"WRONG FILTER",IF(AND($C$42="",$C$43&lt;&gt;"",$C$44=""),(SUMIFS(RAW[Tickets],RAW[Week],'Overall Statistics'!F$45,RAW[Region],'Overall Statistics'!$C$43)*24),IF(AND($C$42&lt;&gt;"",$C$43="",$C$44=""),(SUMIFS(RAW[Tickets],RAW[Week],'Overall Statistics'!F$45,RAW[Language],'Overall Statistics'!$C$42)*24),"CHECK"))))))))</f>
        <v>68.881666666666661</v>
      </c>
      <c r="G51" s="123" t="str">
        <f>IFERROR(C$51/C$54,"N/A")</f>
        <v>N/A</v>
      </c>
      <c r="H51" s="123" t="str">
        <f t="shared" ref="H51:J51" si="8">IFERROR(D$51/D$54,"N/A")</f>
        <v>N/A</v>
      </c>
      <c r="I51" s="123">
        <f t="shared" si="8"/>
        <v>0.2787036209208763</v>
      </c>
      <c r="J51" s="123">
        <f t="shared" si="8"/>
        <v>0.17970953575000365</v>
      </c>
      <c r="L51" s="233"/>
      <c r="V51" s="234"/>
    </row>
    <row r="52" spans="2:22" x14ac:dyDescent="0.25">
      <c r="B52" s="121" t="s">
        <v>117</v>
      </c>
      <c r="C52" s="122">
        <f>IF(AND($C$42="",$C$43="",$C$44=""),(SUMIFS(RAW[Chat],RAW[Week],'Overall Statistics'!C$45)*24),IF(AND($C$42&lt;&gt;"",$C$43="",$C$44&lt;&gt;""),(SUMIFS(RAW[Chat],RAW[Month],'Overall Statistics'!$C$44,RAW[Language],'Overall Statistics'!$C$42)*24),IF(AND($C$42="",$C$43&lt;&gt;"",$C$44&lt;&gt;""),(SUMIFS(RAW[Chat],RAW[Month],'Overall Statistics'!$C$44,RAW[Region],'Overall Statistics'!$C$43)*24),IF(AND($C$42="",$C$43="",$C$44&lt;&gt;""),(SUMIFS(RAW[Chat],RAW[Month],'Overall Statistics'!$C$44)*24),IF(AND($C$42&lt;&gt;"",$C$43&lt;&gt;"",$C$44=""),"WRONG FILTER",IF(AND($C$42&lt;&gt;"",$C$43&lt;&gt;"",$C$44&lt;&gt;""),"WRONG FILTER",IF(AND($C$42="",$C$43&lt;&gt;"",$C$44=""),(SUMIFS(RAW[Chat],RAW[Week],'Overall Statistics'!C$45,RAW[Region],'Overall Statistics'!$C$43)*24),IF(AND($C$42&lt;&gt;"",$C$43="",$C$44=""),(SUMIFS(RAW[Chat],RAW[Week],'Overall Statistics'!C$45,RAW[Language],'Overall Statistics'!$C$42)*24),"CHECK"))))))))</f>
        <v>0</v>
      </c>
      <c r="D52" s="122">
        <f>IF(AND($C$42="",$C$43="",$C$44=""),(SUMIFS(RAW[Chat],RAW[Week],'Overall Statistics'!D$45)*24),IF(AND($C$42&lt;&gt;"",$C$43="",$C$44&lt;&gt;""),(SUMIFS(RAW[Chat],RAW[Month],'Overall Statistics'!$C$44,RAW[Language],'Overall Statistics'!$C$42)*24),IF(AND($C$42="",$C$43&lt;&gt;"",$C$44&lt;&gt;""),(SUMIFS(RAW[Chat],RAW[Month],'Overall Statistics'!$C$44,RAW[Region],'Overall Statistics'!$C$43)*24),IF(AND($C$42="",$C$43="",$C$44&lt;&gt;""),(SUMIFS(RAW[Chat],RAW[Month],'Overall Statistics'!$C$44)*24),IF(AND($C$42&lt;&gt;"",$C$43&lt;&gt;"",$C$44=""),"WRONG FILTER",IF(AND($C$42&lt;&gt;"",$C$43&lt;&gt;"",$C$44&lt;&gt;""),"WRONG FILTER",IF(AND($C$42="",$C$43&lt;&gt;"",$C$44=""),(SUMIFS(RAW[Chat],RAW[Week],'Overall Statistics'!D$45,RAW[Region],'Overall Statistics'!$C$43)*24),IF(AND($C$42&lt;&gt;"",$C$43="",$C$44=""),(SUMIFS(RAW[Chat],RAW[Week],'Overall Statistics'!D$45,RAW[Language],'Overall Statistics'!$C$42)*24),"CHECK"))))))))</f>
        <v>0</v>
      </c>
      <c r="E52" s="122">
        <f>IF(AND($C$42="",$C$43="",$C$44=""),(SUMIFS(RAW[Chat],RAW[Week],'Overall Statistics'!E$45)*24),IF(AND($C$42&lt;&gt;"",$C$43="",$C$44&lt;&gt;""),(SUMIFS(RAW[Chat],RAW[Month],'Overall Statistics'!$C$44,RAW[Language],'Overall Statistics'!$C$42)*24),IF(AND($C$42="",$C$43&lt;&gt;"",$C$44&lt;&gt;""),(SUMIFS(RAW[Chat],RAW[Month],'Overall Statistics'!$C$44,RAW[Region],'Overall Statistics'!$C$43)*24),IF(AND($C$42="",$C$43="",$C$44&lt;&gt;""),(SUMIFS(RAW[Chat],RAW[Month],'Overall Statistics'!$C$44)*24),IF(AND($C$42&lt;&gt;"",$C$43&lt;&gt;"",$C$44=""),"WRONG FILTER",IF(AND($C$42&lt;&gt;"",$C$43&lt;&gt;"",$C$44&lt;&gt;""),"WRONG FILTER",IF(AND($C$42="",$C$43&lt;&gt;"",$C$44=""),(SUMIFS(RAW[Chat],RAW[Week],'Overall Statistics'!E$45,RAW[Region],'Overall Statistics'!$C$43)*24),IF(AND($C$42&lt;&gt;"",$C$43="",$C$44=""),(SUMIFS(RAW[Chat],RAW[Week],'Overall Statistics'!E$45,RAW[Language],'Overall Statistics'!$C$42)*24),"CHECK"))))))))</f>
        <v>0</v>
      </c>
      <c r="F52" s="122">
        <f>IF(AND($C$42="",$C$43="",$C$44=""),(SUMIFS(RAW[Chat],RAW[Week],'Overall Statistics'!F$45)*24),IF(AND($C$42&lt;&gt;"",$C$43="",$C$44&lt;&gt;""),(SUMIFS(RAW[Chat],RAW[Month],'Overall Statistics'!$C$44,RAW[Language],'Overall Statistics'!$C$42)*24),IF(AND($C$42="",$C$43&lt;&gt;"",$C$44&lt;&gt;""),(SUMIFS(RAW[Chat],RAW[Month],'Overall Statistics'!$C$44,RAW[Region],'Overall Statistics'!$C$43)*24),IF(AND($C$42="",$C$43="",$C$44&lt;&gt;""),(SUMIFS(RAW[Chat],RAW[Month],'Overall Statistics'!$C$44)*24),IF(AND($C$42&lt;&gt;"",$C$43&lt;&gt;"",$C$44=""),"WRONG FILTER",IF(AND($C$42&lt;&gt;"",$C$43&lt;&gt;"",$C$44&lt;&gt;""),"WRONG FILTER",IF(AND($C$42="",$C$43&lt;&gt;"",$C$44=""),(SUMIFS(RAW[Chat],RAW[Week],'Overall Statistics'!F$45,RAW[Region],'Overall Statistics'!$C$43)*24),IF(AND($C$42&lt;&gt;"",$C$43="",$C$44=""),(SUMIFS(RAW[Chat],RAW[Week],'Overall Statistics'!F$45,RAW[Language],'Overall Statistics'!$C$42)*24),"CHECK"))))))))</f>
        <v>43.11249999999999</v>
      </c>
      <c r="G52" s="123" t="str">
        <f>IFERROR(C$52/C$54,"N/A")</f>
        <v>N/A</v>
      </c>
      <c r="H52" s="123" t="str">
        <f t="shared" ref="H52:J52" si="9">IFERROR(D$52/D$54,"N/A")</f>
        <v>N/A</v>
      </c>
      <c r="I52" s="123">
        <f t="shared" si="9"/>
        <v>0</v>
      </c>
      <c r="J52" s="123">
        <f t="shared" si="9"/>
        <v>0.11247880219732437</v>
      </c>
      <c r="L52" s="233"/>
      <c r="V52" s="234"/>
    </row>
    <row r="53" spans="2:22" x14ac:dyDescent="0.25">
      <c r="B53" s="121" t="s">
        <v>118</v>
      </c>
      <c r="C53" s="122">
        <f>IF(AND($C$42="",$C$43="",$C$44=""),(SUMIFS(RAW[Social Media],RAW[Week],'Overall Statistics'!C$45)*24),IF(AND($C$42&lt;&gt;"",$C$43="",$C$44&lt;&gt;""),(SUMIFS(RAW[Social Media],RAW[Month],'Overall Statistics'!$C$44,RAW[Language],'Overall Statistics'!$C$42)*24),IF(AND($C$42="",$C$43&lt;&gt;"",$C$44&lt;&gt;""),(SUMIFS(RAW[Social Media],RAW[Month],'Overall Statistics'!$C$44,RAW[Region],'Overall Statistics'!$C$43)*24),IF(AND($C$42="",$C$43="",$C$44&lt;&gt;""),(SUMIFS(RAW[Social Media],RAW[Month],'Overall Statistics'!$C$44)*24),IF(AND($C$42&lt;&gt;"",$C$43&lt;&gt;"",$C$44=""),"WRONG FILTER",IF(AND($C$42&lt;&gt;"",$C$43&lt;&gt;"",$C$44&lt;&gt;""),"WRONG FILTER",IF(AND($C$42="",$C$43&lt;&gt;"",$C$44=""),(SUMIFS(RAW[Social Media],RAW[Week],'Overall Statistics'!C$45,RAW[Region],'Overall Statistics'!$C$43)*24),IF(AND($C$42&lt;&gt;"",$C$43="",$C$44=""),(SUMIFS(RAW[Social Media],RAW[Week],'Overall Statistics'!C$45,RAW[Language],'Overall Statistics'!$C$42)*24),"CHECK"))))))))</f>
        <v>0</v>
      </c>
      <c r="D53" s="122">
        <f>IF(AND($C$42="",$C$43="",$C$44=""),(SUMIFS(RAW[Social Media],RAW[Week],'Overall Statistics'!D$45)*24),IF(AND($C$42&lt;&gt;"",$C$43="",$C$44&lt;&gt;""),(SUMIFS(RAW[Social Media],RAW[Month],'Overall Statistics'!$C$44,RAW[Language],'Overall Statistics'!$C$42)*24),IF(AND($C$42="",$C$43&lt;&gt;"",$C$44&lt;&gt;""),(SUMIFS(RAW[Social Media],RAW[Month],'Overall Statistics'!$C$44,RAW[Region],'Overall Statistics'!$C$43)*24),IF(AND($C$42="",$C$43="",$C$44&lt;&gt;""),(SUMIFS(RAW[Social Media],RAW[Month],'Overall Statistics'!$C$44)*24),IF(AND($C$42&lt;&gt;"",$C$43&lt;&gt;"",$C$44=""),"WRONG FILTER",IF(AND($C$42&lt;&gt;"",$C$43&lt;&gt;"",$C$44&lt;&gt;""),"WRONG FILTER",IF(AND($C$42="",$C$43&lt;&gt;"",$C$44=""),(SUMIFS(RAW[Social Media],RAW[Week],'Overall Statistics'!D$45,RAW[Region],'Overall Statistics'!$C$43)*24),IF(AND($C$42&lt;&gt;"",$C$43="",$C$44=""),(SUMIFS(RAW[Social Media],RAW[Week],'Overall Statistics'!D$45,RAW[Language],'Overall Statistics'!$C$42)*24),"CHECK"))))))))</f>
        <v>0</v>
      </c>
      <c r="E53" s="122">
        <f>IF(AND($C$42="",$C$43="",$C$44=""),(SUMIFS(RAW[Social Media],RAW[Week],'Overall Statistics'!E$45)*24),IF(AND($C$42&lt;&gt;"",$C$43="",$C$44&lt;&gt;""),(SUMIFS(RAW[Social Media],RAW[Month],'Overall Statistics'!$C$44,RAW[Language],'Overall Statistics'!$C$42)*24),IF(AND($C$42="",$C$43&lt;&gt;"",$C$44&lt;&gt;""),(SUMIFS(RAW[Social Media],RAW[Month],'Overall Statistics'!$C$44,RAW[Region],'Overall Statistics'!$C$43)*24),IF(AND($C$42="",$C$43="",$C$44&lt;&gt;""),(SUMIFS(RAW[Social Media],RAW[Month],'Overall Statistics'!$C$44)*24),IF(AND($C$42&lt;&gt;"",$C$43&lt;&gt;"",$C$44=""),"WRONG FILTER",IF(AND($C$42&lt;&gt;"",$C$43&lt;&gt;"",$C$44&lt;&gt;""),"WRONG FILTER",IF(AND($C$42="",$C$43&lt;&gt;"",$C$44=""),(SUMIFS(RAW[Social Media],RAW[Week],'Overall Statistics'!E$45,RAW[Region],'Overall Statistics'!$C$43)*24),IF(AND($C$42&lt;&gt;"",$C$43="",$C$44=""),(SUMIFS(RAW[Social Media],RAW[Week],'Overall Statistics'!E$45,RAW[Language],'Overall Statistics'!$C$42)*24),"CHECK"))))))))</f>
        <v>3.8922222222222214</v>
      </c>
      <c r="F53" s="122">
        <f>IF(AND($C$42="",$C$43="",$C$44=""),(SUMIFS(RAW[Social Media],RAW[Week],'Overall Statistics'!F$45)*24),IF(AND($C$42&lt;&gt;"",$C$43="",$C$44&lt;&gt;""),(SUMIFS(RAW[Social Media],RAW[Month],'Overall Statistics'!$C$44,RAW[Language],'Overall Statistics'!$C$42)*24),IF(AND($C$42="",$C$43&lt;&gt;"",$C$44&lt;&gt;""),(SUMIFS(RAW[Social Media],RAW[Month],'Overall Statistics'!$C$44,RAW[Region],'Overall Statistics'!$C$43)*24),IF(AND($C$42="",$C$43="",$C$44&lt;&gt;""),(SUMIFS(RAW[Social Media],RAW[Month],'Overall Statistics'!$C$44)*24),IF(AND($C$42&lt;&gt;"",$C$43&lt;&gt;"",$C$44=""),"WRONG FILTER",IF(AND($C$42&lt;&gt;"",$C$43&lt;&gt;"",$C$44&lt;&gt;""),"WRONG FILTER",IF(AND($C$42="",$C$43&lt;&gt;"",$C$44=""),(SUMIFS(RAW[Social Media],RAW[Week],'Overall Statistics'!F$45,RAW[Region],'Overall Statistics'!$C$43)*24),IF(AND($C$42&lt;&gt;"",$C$43="",$C$44=""),(SUMIFS(RAW[Social Media],RAW[Week],'Overall Statistics'!F$45,RAW[Language],'Overall Statistics'!$C$42)*24),"CHECK"))))))))</f>
        <v>8.4741666666666671</v>
      </c>
      <c r="G53" s="123" t="str">
        <f>IFERROR(C$53/C$54,"N/A")</f>
        <v>N/A</v>
      </c>
      <c r="H53" s="123" t="str">
        <f t="shared" ref="H53:J53" si="10">IFERROR(D$53/D$54,"N/A")</f>
        <v>N/A</v>
      </c>
      <c r="I53" s="123">
        <f t="shared" si="10"/>
        <v>4.175830725674267E-2</v>
      </c>
      <c r="J53" s="123">
        <f t="shared" si="10"/>
        <v>2.2108764657284077E-2</v>
      </c>
      <c r="L53" s="233"/>
      <c r="V53" s="234"/>
    </row>
    <row r="54" spans="2:22" x14ac:dyDescent="0.25">
      <c r="B54" s="124" t="s">
        <v>97</v>
      </c>
      <c r="C54" s="125">
        <f>IF(AND($C$42="",$C$43="",$C$44=""),(SUMIFS(RAW[Logged-In Hours],RAW[Week],'Overall Statistics'!C$45)),IF(AND($C$42&lt;&gt;"",$C$43="",$C$44&lt;&gt;""),(SUMIFS(RAW[Logged-In Hours],RAW[Month],'Overall Statistics'!$C$44,RAW[Language],'Overall Statistics'!$C$42)),IF(AND($C$42="",$C$43&lt;&gt;"",$C$44&lt;&gt;""),(SUMIFS(RAW[Logged-In Hours],RAW[Month],'Overall Statistics'!$C$44,RAW[Region],'Overall Statistics'!$C$43)),IF(AND($C$42="",$C$43="",$C$44&lt;&gt;""),(SUMIFS(RAW[Logged-In Hours],RAW[Month],'Overall Statistics'!$C$44)),IF(AND($C$42&lt;&gt;"",$C$43&lt;&gt;"",$C$44=""),"WRONG FILTER",IF(AND($C$42&lt;&gt;"",$C$43&lt;&gt;"",$C$44&lt;&gt;""),"WRONG FILTER",IF(AND($C$42="",$C$43&lt;&gt;"",$C$44=""),(SUMIFS(RAW[Logged-In Hours],RAW[Week],'Overall Statistics'!C$45,RAW[Region],'Overall Statistics'!$C$43)),IF(AND($C$42&lt;&gt;"",$C$43="",$C$44=""),(SUMIFS(RAW[Logged-In Hours],RAW[Week],'Overall Statistics'!C$45,RAW[Language],'Overall Statistics'!$C$42)),"CHECK"))))))))</f>
        <v>0</v>
      </c>
      <c r="D54" s="125">
        <f>IF(AND($C$42="",$C$43="",$C$44=""),(SUMIFS(RAW[Logged-In Hours],RAW[Week],'Overall Statistics'!D$45)),IF(AND($C$42&lt;&gt;"",$C$43="",$C$44&lt;&gt;""),(SUMIFS(RAW[Logged-In Hours],RAW[Month],'Overall Statistics'!$C$44,RAW[Language],'Overall Statistics'!$C$42)),IF(AND($C$42="",$C$43&lt;&gt;"",$C$44&lt;&gt;""),(SUMIFS(RAW[Logged-In Hours],RAW[Month],'Overall Statistics'!$C$44,RAW[Region],'Overall Statistics'!$C$43)),IF(AND($C$42="",$C$43="",$C$44&lt;&gt;""),(SUMIFS(RAW[Logged-In Hours],RAW[Month],'Overall Statistics'!$C$44)),IF(AND($C$42&lt;&gt;"",$C$43&lt;&gt;"",$C$44=""),"WRONG FILTER",IF(AND($C$42&lt;&gt;"",$C$43&lt;&gt;"",$C$44&lt;&gt;""),"WRONG FILTER",IF(AND($C$42="",$C$43&lt;&gt;"",$C$44=""),(SUMIFS(RAW[Logged-In Hours],RAW[Week],'Overall Statistics'!D$45,RAW[Region],'Overall Statistics'!$C$43)),IF(AND($C$42&lt;&gt;"",$C$43="",$C$44=""),(SUMIFS(RAW[Logged-In Hours],RAW[Week],'Overall Statistics'!D$45,RAW[Language],'Overall Statistics'!$C$42)),"CHECK"))))))))</f>
        <v>0</v>
      </c>
      <c r="E54" s="125">
        <f>IF(AND($C$42="",$C$43="",$C$44=""),(SUMIFS(RAW[Logged-In Hours],RAW[Week],'Overall Statistics'!E$45)),IF(AND($C$42&lt;&gt;"",$C$43="",$C$44&lt;&gt;""),(SUMIFS(RAW[Logged-In Hours],RAW[Month],'Overall Statistics'!$C$44,RAW[Language],'Overall Statistics'!$C$42)),IF(AND($C$42="",$C$43&lt;&gt;"",$C$44&lt;&gt;""),(SUMIFS(RAW[Logged-In Hours],RAW[Month],'Overall Statistics'!$C$44,RAW[Region],'Overall Statistics'!$C$43)),IF(AND($C$42="",$C$43="",$C$44&lt;&gt;""),(SUMIFS(RAW[Logged-In Hours],RAW[Month],'Overall Statistics'!$C$44)),IF(AND($C$42&lt;&gt;"",$C$43&lt;&gt;"",$C$44=""),"WRONG FILTER",IF(AND($C$42&lt;&gt;"",$C$43&lt;&gt;"",$C$44&lt;&gt;""),"WRONG FILTER",IF(AND($C$42="",$C$43&lt;&gt;"",$C$44=""),(SUMIFS(RAW[Logged-In Hours],RAW[Week],'Overall Statistics'!E$45,RAW[Region],'Overall Statistics'!$C$43)),IF(AND($C$42&lt;&gt;"",$C$43="",$C$44=""),(SUMIFS(RAW[Logged-In Hours],RAW[Week],'Overall Statistics'!E$45,RAW[Language],'Overall Statistics'!$C$42)),"CHECK"))))))))</f>
        <v>93.2083333333333</v>
      </c>
      <c r="F54" s="125">
        <f>IF(AND($C$42="",$C$43="",$C$44=""),(SUMIFS(RAW[Logged-In Hours],RAW[Week],'Overall Statistics'!F$45)),IF(AND($C$42&lt;&gt;"",$C$43="",$C$44&lt;&gt;""),(SUMIFS(RAW[Logged-In Hours],RAW[Month],'Overall Statistics'!$C$44,RAW[Language],'Overall Statistics'!$C$42)),IF(AND($C$42="",$C$43&lt;&gt;"",$C$44&lt;&gt;""),(SUMIFS(RAW[Logged-In Hours],RAW[Month],'Overall Statistics'!$C$44,RAW[Region],'Overall Statistics'!$C$43)),IF(AND($C$42="",$C$43="",$C$44&lt;&gt;""),(SUMIFS(RAW[Logged-In Hours],RAW[Month],'Overall Statistics'!$C$44)),IF(AND($C$42&lt;&gt;"",$C$43&lt;&gt;"",$C$44=""),"WRONG FILTER",IF(AND($C$42&lt;&gt;"",$C$43&lt;&gt;"",$C$44&lt;&gt;""),"WRONG FILTER",IF(AND($C$42="",$C$43&lt;&gt;"",$C$44=""),(SUMIFS(RAW[Logged-In Hours],RAW[Week],'Overall Statistics'!F$45,RAW[Region],'Overall Statistics'!$C$43)),IF(AND($C$42&lt;&gt;"",$C$43="",$C$44=""),(SUMIFS(RAW[Logged-In Hours],RAW[Week],'Overall Statistics'!F$45,RAW[Language],'Overall Statistics'!$C$42)),"CHECK"))))))))</f>
        <v>383.29444444444437</v>
      </c>
      <c r="G54" s="126">
        <f>SUM(G48:G53)</f>
        <v>0</v>
      </c>
      <c r="H54" s="126">
        <f t="shared" ref="H54:J54" si="11">SUM(H48:H53)</f>
        <v>0</v>
      </c>
      <c r="I54" s="126">
        <f t="shared" si="11"/>
        <v>0.94665474593950272</v>
      </c>
      <c r="J54" s="126">
        <f t="shared" si="11"/>
        <v>0.84157015929152246</v>
      </c>
      <c r="L54" s="233"/>
      <c r="V54" s="234"/>
    </row>
    <row r="55" spans="2:22" x14ac:dyDescent="0.25">
      <c r="L55" s="233"/>
      <c r="V55" s="234"/>
    </row>
    <row r="56" spans="2:22" x14ac:dyDescent="0.25">
      <c r="L56" s="233"/>
      <c r="V56" s="234"/>
    </row>
    <row r="57" spans="2:22" x14ac:dyDescent="0.25">
      <c r="L57" s="233"/>
      <c r="V57" s="234"/>
    </row>
    <row r="58" spans="2:22" x14ac:dyDescent="0.25">
      <c r="L58" s="233"/>
      <c r="V58" s="234"/>
    </row>
    <row r="59" spans="2:22" x14ac:dyDescent="0.25">
      <c r="L59" s="233"/>
      <c r="V59" s="234"/>
    </row>
    <row r="60" spans="2:22" x14ac:dyDescent="0.25">
      <c r="L60" s="233"/>
      <c r="V60" s="234"/>
    </row>
    <row r="61" spans="2:22" x14ac:dyDescent="0.25">
      <c r="L61" s="233"/>
      <c r="V61" s="234"/>
    </row>
    <row r="62" spans="2:22" x14ac:dyDescent="0.25">
      <c r="L62" s="233"/>
      <c r="V62" s="234"/>
    </row>
    <row r="63" spans="2:22" x14ac:dyDescent="0.25">
      <c r="L63" s="233"/>
      <c r="V63" s="234"/>
    </row>
    <row r="64" spans="2:22" x14ac:dyDescent="0.25">
      <c r="L64" s="233"/>
      <c r="V64" s="234"/>
    </row>
    <row r="65" spans="1:22" x14ac:dyDescent="0.25">
      <c r="L65" s="233"/>
      <c r="V65" s="234"/>
    </row>
    <row r="66" spans="1:22" x14ac:dyDescent="0.25">
      <c r="L66" s="233"/>
      <c r="V66" s="234"/>
    </row>
    <row r="67" spans="1:22" x14ac:dyDescent="0.25">
      <c r="L67" s="233"/>
      <c r="V67" s="234"/>
    </row>
    <row r="68" spans="1:22" x14ac:dyDescent="0.25">
      <c r="L68" s="233"/>
      <c r="V68" s="234"/>
    </row>
    <row r="69" spans="1:22" x14ac:dyDescent="0.25">
      <c r="L69" s="233"/>
      <c r="V69" s="234"/>
    </row>
    <row r="70" spans="1:22" x14ac:dyDescent="0.25">
      <c r="L70" s="233"/>
      <c r="V70" s="234"/>
    </row>
    <row r="71" spans="1:22" x14ac:dyDescent="0.25">
      <c r="L71" s="160"/>
      <c r="V71" s="157"/>
    </row>
    <row r="72" spans="1:22" x14ac:dyDescent="0.25">
      <c r="L72" s="160"/>
      <c r="V72" s="157"/>
    </row>
    <row r="73" spans="1:22" x14ac:dyDescent="0.25">
      <c r="L73" s="160"/>
      <c r="V73" s="157"/>
    </row>
    <row r="74" spans="1:22" x14ac:dyDescent="0.25">
      <c r="L74" s="160"/>
      <c r="V74" s="157"/>
    </row>
    <row r="75" spans="1:22" x14ac:dyDescent="0.25">
      <c r="L75" s="160"/>
      <c r="V75" s="157"/>
    </row>
    <row r="76" spans="1:22" x14ac:dyDescent="0.25">
      <c r="L76" s="160"/>
      <c r="V76" s="157"/>
    </row>
    <row r="77" spans="1:22" x14ac:dyDescent="0.25">
      <c r="L77" s="161"/>
      <c r="V77" s="158"/>
    </row>
    <row r="78" spans="1:22" ht="14.25" customHeight="1" x14ac:dyDescent="0.25">
      <c r="U78"/>
      <c r="V78" s="148"/>
    </row>
    <row r="79" spans="1:22" s="150" customFormat="1" ht="4.5" customHeight="1" x14ac:dyDescent="0.25">
      <c r="A79" s="149"/>
      <c r="K79" s="155"/>
    </row>
    <row r="80" spans="1:22" ht="2.25" customHeight="1" x14ac:dyDescent="0.25">
      <c r="U80"/>
    </row>
    <row r="81" spans="1:31" s="150" customFormat="1" ht="30" customHeight="1" x14ac:dyDescent="0.25">
      <c r="A81" s="149"/>
      <c r="K81" s="155"/>
    </row>
    <row r="82" spans="1:31" x14ac:dyDescent="0.25">
      <c r="U82"/>
    </row>
    <row r="83" spans="1:31" x14ac:dyDescent="0.25">
      <c r="U83"/>
    </row>
    <row r="84" spans="1:31" x14ac:dyDescent="0.25">
      <c r="U84"/>
    </row>
    <row r="85" spans="1:31" hidden="1" x14ac:dyDescent="0.25">
      <c r="B85" s="134" t="s">
        <v>119</v>
      </c>
      <c r="C85" t="s">
        <v>8</v>
      </c>
      <c r="D85" t="s">
        <v>5</v>
      </c>
      <c r="E85" t="s">
        <v>14</v>
      </c>
      <c r="G85" s="134" t="s">
        <v>119</v>
      </c>
      <c r="H85" t="s">
        <v>8</v>
      </c>
      <c r="I85" t="s">
        <v>5</v>
      </c>
      <c r="J85" t="s">
        <v>14</v>
      </c>
      <c r="M85" s="134" t="s">
        <v>119</v>
      </c>
      <c r="N85" t="s">
        <v>120</v>
      </c>
      <c r="O85" t="s">
        <v>121</v>
      </c>
      <c r="P85" t="s">
        <v>122</v>
      </c>
      <c r="R85" s="134" t="s">
        <v>119</v>
      </c>
      <c r="S85" t="s">
        <v>120</v>
      </c>
      <c r="T85" t="s">
        <v>121</v>
      </c>
      <c r="U85" t="s">
        <v>122</v>
      </c>
      <c r="W85" s="134" t="s">
        <v>119</v>
      </c>
      <c r="X85" t="s">
        <v>123</v>
      </c>
      <c r="Y85" t="s">
        <v>124</v>
      </c>
      <c r="Z85" t="s">
        <v>125</v>
      </c>
      <c r="AB85" s="134" t="s">
        <v>119</v>
      </c>
      <c r="AC85" t="s">
        <v>126</v>
      </c>
      <c r="AD85" t="s">
        <v>124</v>
      </c>
      <c r="AE85" t="s">
        <v>125</v>
      </c>
    </row>
    <row r="86" spans="1:31" hidden="1" x14ac:dyDescent="0.25">
      <c r="B86" s="3" t="s">
        <v>127</v>
      </c>
      <c r="C86" s="136">
        <v>0.58272388615705561</v>
      </c>
      <c r="D86" s="136">
        <v>0.59881910140231698</v>
      </c>
      <c r="E86" s="136">
        <v>0.57009128037828394</v>
      </c>
      <c r="G86" s="137">
        <v>45444</v>
      </c>
      <c r="H86" s="136">
        <v>0.62731778306975228</v>
      </c>
      <c r="I86" s="136">
        <v>0.64698843866931854</v>
      </c>
      <c r="J86" s="136">
        <v>0.54601419397495154</v>
      </c>
      <c r="M86" s="3" t="s">
        <v>127</v>
      </c>
      <c r="N86" s="140">
        <v>90.703055555555551</v>
      </c>
      <c r="O86" s="140">
        <v>54.314722222222208</v>
      </c>
      <c r="P86" s="140">
        <v>2.5052777777777795</v>
      </c>
      <c r="R86" s="137">
        <v>45444</v>
      </c>
      <c r="S86" s="140">
        <v>52.930277777777782</v>
      </c>
      <c r="T86" s="140">
        <v>34.245277777777773</v>
      </c>
      <c r="U86" s="140">
        <v>1.6597222222222268</v>
      </c>
      <c r="W86" s="137">
        <v>45444</v>
      </c>
      <c r="X86" s="140">
        <v>52.930277777777782</v>
      </c>
      <c r="Y86" s="295">
        <v>53.690000000000005</v>
      </c>
      <c r="Z86" s="136">
        <v>0.98584983754475275</v>
      </c>
      <c r="AB86" s="3" t="s">
        <v>127</v>
      </c>
      <c r="AC86" s="140">
        <v>90.703055555555551</v>
      </c>
      <c r="AD86" s="295">
        <v>92.04</v>
      </c>
      <c r="AE86" s="136">
        <v>0.98547431068617497</v>
      </c>
    </row>
    <row r="87" spans="1:31" hidden="1" x14ac:dyDescent="0.25">
      <c r="B87" s="3" t="s">
        <v>1019</v>
      </c>
      <c r="C87" s="136">
        <v>0.58135245604626562</v>
      </c>
      <c r="D87" s="136">
        <v>0.663624789355994</v>
      </c>
      <c r="E87" s="136">
        <v>0.59808888050533338</v>
      </c>
      <c r="G87" s="137">
        <v>45445</v>
      </c>
      <c r="H87" s="136">
        <v>0.51968696502812417</v>
      </c>
      <c r="I87" s="136">
        <v>0.53132032180729794</v>
      </c>
      <c r="J87" s="136">
        <v>0.6037992013429494</v>
      </c>
      <c r="M87" s="3" t="s">
        <v>1019</v>
      </c>
      <c r="N87" s="140">
        <v>335.77583333333331</v>
      </c>
      <c r="O87" s="140">
        <v>222.82916666666665</v>
      </c>
      <c r="P87" s="140">
        <v>47.518611111111113</v>
      </c>
      <c r="R87" s="137">
        <v>45445</v>
      </c>
      <c r="S87" s="140">
        <v>37.772777777777776</v>
      </c>
      <c r="T87" s="140">
        <v>20.069444444444439</v>
      </c>
      <c r="U87" s="140">
        <v>0.84555555555555273</v>
      </c>
      <c r="W87" s="137">
        <v>45445</v>
      </c>
      <c r="X87" s="140">
        <v>37.772777777777776</v>
      </c>
      <c r="Y87" s="295">
        <v>38.35</v>
      </c>
      <c r="Z87" s="136">
        <v>0.98494857308416617</v>
      </c>
      <c r="AB87" s="3" t="s">
        <v>1019</v>
      </c>
      <c r="AC87" s="140">
        <v>335.77583333333331</v>
      </c>
      <c r="AD87" s="295">
        <v>368.16</v>
      </c>
      <c r="AE87" s="136">
        <v>0.91203779153991005</v>
      </c>
    </row>
    <row r="88" spans="1:31" hidden="1" x14ac:dyDescent="0.25">
      <c r="B88" s="3" t="s">
        <v>128</v>
      </c>
      <c r="C88" s="136">
        <v>0.5816207204108641</v>
      </c>
      <c r="D88" s="136">
        <v>0.64984198774981738</v>
      </c>
      <c r="E88" s="136">
        <v>0.59275600429065733</v>
      </c>
      <c r="G88" s="137">
        <v>45446</v>
      </c>
      <c r="H88" s="136">
        <v>0.62661719099299751</v>
      </c>
      <c r="I88" s="136">
        <v>0.70573896420885163</v>
      </c>
      <c r="J88" s="136">
        <v>0.61233190016355377</v>
      </c>
      <c r="M88" s="3" t="s">
        <v>128</v>
      </c>
      <c r="N88" s="140">
        <v>426.47888888888878</v>
      </c>
      <c r="O88" s="140">
        <v>277.14388888888897</v>
      </c>
      <c r="P88" s="140">
        <v>50.023888888888891</v>
      </c>
      <c r="R88" s="137">
        <v>45446</v>
      </c>
      <c r="S88" s="140">
        <v>173.21166666666667</v>
      </c>
      <c r="T88" s="140">
        <v>122.24222222222221</v>
      </c>
      <c r="U88" s="140">
        <v>21.871111111111112</v>
      </c>
      <c r="W88" s="137">
        <v>45446</v>
      </c>
      <c r="X88" s="140">
        <v>173.21166666666667</v>
      </c>
      <c r="Y88" s="295">
        <v>176.40999999999994</v>
      </c>
      <c r="Z88" s="136">
        <v>0.98186988643878881</v>
      </c>
      <c r="AB88" s="3" t="s">
        <v>128</v>
      </c>
      <c r="AC88" s="140">
        <v>426.47888888888878</v>
      </c>
      <c r="AD88" s="295">
        <v>460.20000000000022</v>
      </c>
      <c r="AE88" s="136">
        <v>0.92672509536916248</v>
      </c>
    </row>
    <row r="89" spans="1:31" hidden="1" x14ac:dyDescent="0.25">
      <c r="G89" s="137">
        <v>45447</v>
      </c>
      <c r="H89" s="136">
        <v>0.53443522511593022</v>
      </c>
      <c r="I89" s="136">
        <v>0.61875225338370654</v>
      </c>
      <c r="J89" s="136">
        <v>0.58327614006078421</v>
      </c>
      <c r="R89" s="137">
        <v>45447</v>
      </c>
      <c r="S89" s="140">
        <v>162.56416666666667</v>
      </c>
      <c r="T89" s="140">
        <v>100.58694444444443</v>
      </c>
      <c r="U89" s="140">
        <v>25.647499999999997</v>
      </c>
      <c r="W89" s="137">
        <v>45447</v>
      </c>
      <c r="X89" s="140">
        <v>162.56416666666667</v>
      </c>
      <c r="Y89" s="295">
        <v>191.74999999999991</v>
      </c>
      <c r="Z89" s="136">
        <v>0.84779226423294252</v>
      </c>
    </row>
    <row r="90" spans="1:31" hidden="1" x14ac:dyDescent="0.25">
      <c r="G90" s="3" t="s">
        <v>128</v>
      </c>
      <c r="H90" s="136">
        <v>0.5816207204108641</v>
      </c>
      <c r="I90" s="136">
        <v>0.64984198774981738</v>
      </c>
      <c r="J90" s="136">
        <v>0.59275600429065733</v>
      </c>
      <c r="R90" s="3" t="s">
        <v>128</v>
      </c>
      <c r="S90" s="140">
        <v>426.47888888888878</v>
      </c>
      <c r="T90" s="140">
        <v>277.14388888888897</v>
      </c>
      <c r="U90" s="140">
        <v>50.023888888888891</v>
      </c>
      <c r="W90" s="3" t="s">
        <v>128</v>
      </c>
      <c r="X90" s="140">
        <v>426.47888888888878</v>
      </c>
      <c r="Y90" s="295">
        <v>460.20000000000022</v>
      </c>
      <c r="Z90" s="136">
        <v>0.92672509536916248</v>
      </c>
    </row>
    <row r="91" spans="1:31" hidden="1" x14ac:dyDescent="0.25">
      <c r="U91"/>
    </row>
    <row r="92" spans="1:31" hidden="1" x14ac:dyDescent="0.25">
      <c r="U92"/>
    </row>
    <row r="93" spans="1:31" hidden="1" x14ac:dyDescent="0.25">
      <c r="U93"/>
    </row>
    <row r="94" spans="1:31" hidden="1" x14ac:dyDescent="0.25">
      <c r="U94"/>
    </row>
    <row r="95" spans="1:31" hidden="1" x14ac:dyDescent="0.25">
      <c r="U95"/>
    </row>
    <row r="96" spans="1:31" hidden="1" x14ac:dyDescent="0.25">
      <c r="U96"/>
    </row>
    <row r="97" spans="21:21" hidden="1" x14ac:dyDescent="0.25">
      <c r="U97"/>
    </row>
    <row r="98" spans="21:21" hidden="1" x14ac:dyDescent="0.25">
      <c r="U98"/>
    </row>
    <row r="99" spans="21:21" hidden="1" x14ac:dyDescent="0.25">
      <c r="U99"/>
    </row>
    <row r="100" spans="21:21" hidden="1" x14ac:dyDescent="0.25">
      <c r="U100"/>
    </row>
    <row r="101" spans="21:21" hidden="1" x14ac:dyDescent="0.25">
      <c r="U101"/>
    </row>
    <row r="102" spans="21:21" hidden="1" x14ac:dyDescent="0.25">
      <c r="U102"/>
    </row>
    <row r="103" spans="21:21" hidden="1" x14ac:dyDescent="0.25">
      <c r="U103"/>
    </row>
    <row r="104" spans="21:21" hidden="1" x14ac:dyDescent="0.25">
      <c r="U104"/>
    </row>
    <row r="105" spans="21:21" hidden="1" x14ac:dyDescent="0.25">
      <c r="U105"/>
    </row>
    <row r="106" spans="21:21" hidden="1" x14ac:dyDescent="0.25">
      <c r="U106"/>
    </row>
    <row r="107" spans="21:21" hidden="1" x14ac:dyDescent="0.25">
      <c r="U107"/>
    </row>
    <row r="108" spans="21:21" hidden="1" x14ac:dyDescent="0.25">
      <c r="U108"/>
    </row>
    <row r="109" spans="21:21" hidden="1" x14ac:dyDescent="0.25">
      <c r="U109"/>
    </row>
    <row r="110" spans="21:21" hidden="1" x14ac:dyDescent="0.25">
      <c r="U110"/>
    </row>
    <row r="111" spans="21:21" hidden="1" x14ac:dyDescent="0.25">
      <c r="U111"/>
    </row>
    <row r="112" spans="21:21" hidden="1" x14ac:dyDescent="0.25">
      <c r="U112"/>
    </row>
    <row r="113" spans="21:21" hidden="1" x14ac:dyDescent="0.25">
      <c r="U113"/>
    </row>
    <row r="114" spans="21:21" hidden="1" x14ac:dyDescent="0.25">
      <c r="U114"/>
    </row>
    <row r="115" spans="21:21" hidden="1" x14ac:dyDescent="0.25">
      <c r="U115"/>
    </row>
    <row r="116" spans="21:21" hidden="1" x14ac:dyDescent="0.25">
      <c r="U116"/>
    </row>
    <row r="117" spans="21:21" hidden="1" x14ac:dyDescent="0.25">
      <c r="U117"/>
    </row>
    <row r="118" spans="21:21" hidden="1" x14ac:dyDescent="0.25">
      <c r="U118"/>
    </row>
    <row r="119" spans="21:21" hidden="1" x14ac:dyDescent="0.25">
      <c r="U119"/>
    </row>
    <row r="120" spans="21:21" hidden="1" x14ac:dyDescent="0.25">
      <c r="U120"/>
    </row>
    <row r="121" spans="21:21" hidden="1" x14ac:dyDescent="0.25">
      <c r="U121"/>
    </row>
    <row r="126" spans="21:21" x14ac:dyDescent="0.25"/>
  </sheetData>
  <sheetProtection algorithmName="SHA-512" hashValue="qMWdlMzhXVf3xwIghF3EauS4RafeHhcTEl4OVk4YpA2/cQ8BghnOyR/nqGJhoEhwsdp+3Hre/W+/QyficEdAtg==" saltValue="PI8RjHtWe5M0TvD/n2jdUg==" spinCount="100000" sheet="1" selectLockedCells="1" autoFilter="0" pivotTables="0"/>
  <mergeCells count="64">
    <mergeCell ref="B46:B47"/>
    <mergeCell ref="C46:F46"/>
    <mergeCell ref="G46:J46"/>
    <mergeCell ref="H23:H24"/>
    <mergeCell ref="B27:B38"/>
    <mergeCell ref="C27:C30"/>
    <mergeCell ref="C31:C34"/>
    <mergeCell ref="C35:C38"/>
    <mergeCell ref="F25:F26"/>
    <mergeCell ref="G25:G26"/>
    <mergeCell ref="H25:H26"/>
    <mergeCell ref="I25:I26"/>
    <mergeCell ref="B39:D39"/>
    <mergeCell ref="G31:G32"/>
    <mergeCell ref="G33:G34"/>
    <mergeCell ref="H31:H32"/>
    <mergeCell ref="B11:C11"/>
    <mergeCell ref="B12:B13"/>
    <mergeCell ref="B21:C21"/>
    <mergeCell ref="B22:D22"/>
    <mergeCell ref="B23:C26"/>
    <mergeCell ref="D25:D26"/>
    <mergeCell ref="D23:D24"/>
    <mergeCell ref="C12:I12"/>
    <mergeCell ref="I23:I24"/>
    <mergeCell ref="E25:E26"/>
    <mergeCell ref="E23:E24"/>
    <mergeCell ref="F23:F24"/>
    <mergeCell ref="G23:G24"/>
    <mergeCell ref="H33:H34"/>
    <mergeCell ref="G35:G36"/>
    <mergeCell ref="H35:H36"/>
    <mergeCell ref="G37:G38"/>
    <mergeCell ref="H37:H38"/>
    <mergeCell ref="D35:D36"/>
    <mergeCell ref="D37:D38"/>
    <mergeCell ref="E35:E36"/>
    <mergeCell ref="E37:E38"/>
    <mergeCell ref="F35:F36"/>
    <mergeCell ref="F37:F38"/>
    <mergeCell ref="H27:H28"/>
    <mergeCell ref="D31:D32"/>
    <mergeCell ref="D33:D34"/>
    <mergeCell ref="E31:E32"/>
    <mergeCell ref="E33:E34"/>
    <mergeCell ref="F31:F32"/>
    <mergeCell ref="F33:F34"/>
    <mergeCell ref="H29:H30"/>
    <mergeCell ref="E29:E30"/>
    <mergeCell ref="F29:F30"/>
    <mergeCell ref="G29:G30"/>
    <mergeCell ref="F27:F28"/>
    <mergeCell ref="G27:G28"/>
    <mergeCell ref="E27:E28"/>
    <mergeCell ref="D27:D28"/>
    <mergeCell ref="D29:D30"/>
    <mergeCell ref="L16:L70"/>
    <mergeCell ref="V16:V70"/>
    <mergeCell ref="I31:I32"/>
    <mergeCell ref="I33:I34"/>
    <mergeCell ref="I35:I36"/>
    <mergeCell ref="I37:I38"/>
    <mergeCell ref="I27:I28"/>
    <mergeCell ref="I29:I30"/>
  </mergeCells>
  <pageMargins left="0.7" right="0.7" top="0.75" bottom="0.75" header="0.3" footer="0.3"/>
  <pageSetup orientation="portrait" horizontalDpi="300" verticalDpi="0" r:id="rId7"/>
  <drawing r:id="rId8"/>
  <extLst>
    <ext xmlns:x14="http://schemas.microsoft.com/office/spreadsheetml/2009/9/main" uri="{CCE6A557-97BC-4b89-ADB6-D9C93CAAB3DF}">
      <x14:dataValidations xmlns:xm="http://schemas.microsoft.com/office/excel/2006/main" count="4">
        <x14:dataValidation type="list" allowBlank="1" showInputMessage="1" showErrorMessage="1" xr:uid="{3811D111-5FAF-4939-98D9-881CA2CE7904}">
          <x14:formula1>
            <xm:f>Config!$AM$2:$AM$54</xm:f>
          </x14:formula1>
          <xm:sqref>C41</xm:sqref>
        </x14:dataValidation>
        <x14:dataValidation type="list" allowBlank="1" showInputMessage="1" showErrorMessage="1" xr:uid="{64235E46-67B2-42CD-9668-EF4153EFD22D}">
          <x14:formula1>
            <xm:f>Config!$AN$2:$AN$27</xm:f>
          </x14:formula1>
          <xm:sqref>C42</xm:sqref>
        </x14:dataValidation>
        <x14:dataValidation type="list" allowBlank="1" showInputMessage="1" showErrorMessage="1" xr:uid="{E4C74F72-EAFF-4ED0-8070-BACCFC13E879}">
          <x14:formula1>
            <xm:f>Config!$AO$2:$AO$27</xm:f>
          </x14:formula1>
          <xm:sqref>C44</xm:sqref>
        </x14:dataValidation>
        <x14:dataValidation type="list" allowBlank="1" showInputMessage="1" showErrorMessage="1" xr:uid="{EA8C9E18-B034-4480-98F0-DAC3081B485F}">
          <x14:formula1>
            <xm:f>Config!$AP$2:$AP$27</xm:f>
          </x14:formula1>
          <xm:sqref>C43</xm:sqref>
        </x14:dataValidation>
      </x14:dataValidations>
    </ex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8F35D-8BF5-4FDB-A1BC-2A5AAD51BEF3}">
  <sheetPr>
    <tabColor theme="9" tint="0.59999389629810485"/>
  </sheetPr>
  <dimension ref="A1:AA71"/>
  <sheetViews>
    <sheetView showGridLines="0" showRowColHeaders="0" topLeftCell="B1" zoomScale="90" zoomScaleNormal="90" workbookViewId="0">
      <selection activeCell="G6" sqref="G6"/>
    </sheetView>
  </sheetViews>
  <sheetFormatPr defaultColWidth="0" defaultRowHeight="15" zeroHeight="1" x14ac:dyDescent="0.25"/>
  <cols>
    <col min="1" max="1" width="5.7109375" style="190" customWidth="1"/>
    <col min="2" max="2" width="2.28515625" customWidth="1"/>
    <col min="3" max="3" width="16" bestFit="1" customWidth="1"/>
    <col min="4" max="4" width="7.140625" bestFit="1" customWidth="1"/>
    <col min="5" max="5" width="12" bestFit="1" customWidth="1"/>
    <col min="6" max="6" width="21.5703125" bestFit="1" customWidth="1"/>
    <col min="7" max="7" width="21.140625" customWidth="1"/>
    <col min="8" max="10" width="12.85546875" customWidth="1"/>
    <col min="11" max="11" width="9.140625" customWidth="1"/>
    <col min="12" max="12" width="14.5703125" customWidth="1"/>
    <col min="13" max="15" width="12.85546875" customWidth="1"/>
    <col min="16" max="26" width="9.140625" customWidth="1"/>
    <col min="27" max="27" width="1.42578125" customWidth="1"/>
    <col min="28" max="16384" width="9.140625" hidden="1"/>
  </cols>
  <sheetData>
    <row r="1" spans="3:26" x14ac:dyDescent="0.25"/>
    <row r="2" spans="3:26" x14ac:dyDescent="0.25"/>
    <row r="3" spans="3:26" x14ac:dyDescent="0.25"/>
    <row r="4" spans="3:26" x14ac:dyDescent="0.25"/>
    <row r="5" spans="3:26" x14ac:dyDescent="0.25"/>
    <row r="6" spans="3:26" x14ac:dyDescent="0.25"/>
    <row r="7" spans="3:26" x14ac:dyDescent="0.25"/>
    <row r="8" spans="3:26" x14ac:dyDescent="0.25"/>
    <row r="9" spans="3:26" x14ac:dyDescent="0.25"/>
    <row r="10" spans="3:26" x14ac:dyDescent="0.25"/>
    <row r="11" spans="3:26" x14ac:dyDescent="0.25"/>
    <row r="12" spans="3:26" x14ac:dyDescent="0.25"/>
    <row r="13" spans="3:26" x14ac:dyDescent="0.25"/>
    <row r="14" spans="3:26" x14ac:dyDescent="0.25"/>
    <row r="15" spans="3:26" ht="7.5" customHeight="1" x14ac:dyDescent="0.25"/>
    <row r="16" spans="3:26" ht="3.75" customHeight="1" x14ac:dyDescent="0.25">
      <c r="C16" s="187"/>
      <c r="D16" s="188"/>
      <c r="E16" s="188"/>
      <c r="F16" s="188"/>
      <c r="G16" s="188"/>
      <c r="H16" s="188"/>
      <c r="I16" s="188"/>
      <c r="J16" s="188"/>
      <c r="K16" s="188"/>
      <c r="L16" s="188"/>
      <c r="M16" s="188"/>
      <c r="N16" s="188"/>
      <c r="O16" s="188"/>
      <c r="P16" s="188"/>
      <c r="Q16" s="188"/>
      <c r="R16" s="188"/>
      <c r="S16" s="188"/>
      <c r="T16" s="188"/>
      <c r="U16" s="188"/>
      <c r="V16" s="188"/>
      <c r="W16" s="188"/>
      <c r="X16" s="188"/>
      <c r="Y16" s="188"/>
      <c r="Z16" s="189"/>
    </row>
    <row r="17" spans="15:15" x14ac:dyDescent="0.25"/>
    <row r="18" spans="15:15" x14ac:dyDescent="0.25"/>
    <row r="19" spans="15:15" x14ac:dyDescent="0.25"/>
    <row r="20" spans="15:15" x14ac:dyDescent="0.25">
      <c r="O20" s="185"/>
    </row>
    <row r="21" spans="15:15" x14ac:dyDescent="0.25"/>
    <row r="22" spans="15:15" x14ac:dyDescent="0.25"/>
    <row r="23" spans="15:15" x14ac:dyDescent="0.25"/>
    <row r="24" spans="15:15" x14ac:dyDescent="0.25"/>
    <row r="25" spans="15:15" x14ac:dyDescent="0.25"/>
    <row r="26" spans="15:15" x14ac:dyDescent="0.25"/>
    <row r="27" spans="15:15" x14ac:dyDescent="0.25"/>
    <row r="28" spans="15:15" x14ac:dyDescent="0.25"/>
    <row r="29" spans="15:15" x14ac:dyDescent="0.25"/>
    <row r="30" spans="15:15" x14ac:dyDescent="0.25"/>
    <row r="31" spans="15:15" x14ac:dyDescent="0.25"/>
    <row r="32" spans="15:15"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spans="3:26" x14ac:dyDescent="0.25"/>
    <row r="66" spans="3:26" ht="3.75" customHeight="1" x14ac:dyDescent="0.25">
      <c r="C66" s="187"/>
      <c r="D66" s="188"/>
      <c r="E66" s="188"/>
      <c r="F66" s="188"/>
      <c r="G66" s="188"/>
      <c r="H66" s="188"/>
      <c r="I66" s="188"/>
      <c r="J66" s="188"/>
      <c r="K66" s="188"/>
      <c r="L66" s="188"/>
      <c r="M66" s="188"/>
      <c r="N66" s="188"/>
      <c r="O66" s="188"/>
      <c r="P66" s="188"/>
      <c r="Q66" s="188"/>
      <c r="R66" s="188"/>
      <c r="S66" s="188"/>
      <c r="T66" s="188"/>
      <c r="U66" s="188"/>
      <c r="V66" s="188"/>
      <c r="W66" s="188"/>
      <c r="X66" s="188"/>
      <c r="Y66" s="188"/>
      <c r="Z66" s="189"/>
    </row>
    <row r="67" spans="3:26" x14ac:dyDescent="0.25"/>
    <row r="68" spans="3:26" x14ac:dyDescent="0.25"/>
    <row r="69" spans="3:26" hidden="1" x14ac:dyDescent="0.25">
      <c r="U69" s="184"/>
    </row>
    <row r="70" spans="3:26" x14ac:dyDescent="0.25"/>
    <row r="71" spans="3:26" hidden="1" x14ac:dyDescent="0.25">
      <c r="U71" s="184"/>
    </row>
  </sheetData>
  <sheetProtection algorithmName="SHA-512" hashValue="x7zzNQPUvLEtM7urTSyeQ1s2o8zojM/FjpSpe/d8JT7RXOAhZUKEJ9VTiKznz4HOe+SITzOgjn36eUOByL2exA==" saltValue="1+AV7IiBEkAvK66i9Ampfg==" spinCount="100000" sheet="1" autoFilter="0" pivotTables="0"/>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17DF7-4E47-4179-8F55-79E9BA4AD72F}">
  <sheetPr>
    <tabColor theme="9"/>
  </sheetPr>
  <dimension ref="A1:X73"/>
  <sheetViews>
    <sheetView showGridLines="0" showRowColHeaders="0" zoomScale="90" zoomScaleNormal="90" workbookViewId="0">
      <selection activeCell="Q17" sqref="Q17"/>
    </sheetView>
  </sheetViews>
  <sheetFormatPr defaultColWidth="0" defaultRowHeight="15" customHeight="1" zeroHeight="1" x14ac:dyDescent="0.25"/>
  <cols>
    <col min="1" max="1" width="2.140625" customWidth="1"/>
    <col min="2" max="2" width="24.140625" customWidth="1"/>
    <col min="3" max="3" width="13.42578125" customWidth="1"/>
    <col min="4" max="4" width="28.7109375" customWidth="1"/>
    <col min="5" max="10" width="13.5703125" customWidth="1"/>
    <col min="11" max="11" width="12.42578125" customWidth="1"/>
    <col min="12" max="12" width="2.85546875" customWidth="1"/>
    <col min="13" max="13" width="4.28515625" customWidth="1"/>
    <col min="14" max="14" width="1.5703125" customWidth="1"/>
    <col min="15" max="15" width="27.7109375" bestFit="1" customWidth="1"/>
    <col min="16" max="21" width="15.7109375" customWidth="1"/>
    <col min="22" max="22" width="4.28515625" customWidth="1"/>
    <col min="23" max="23" width="28.5703125" customWidth="1"/>
    <col min="24" max="24" width="3.5703125" customWidth="1"/>
    <col min="25" max="16384" width="9.140625" hidden="1"/>
  </cols>
  <sheetData>
    <row r="1" spans="4:21" x14ac:dyDescent="0.25">
      <c r="R1" s="2"/>
    </row>
    <row r="2" spans="4:21" x14ac:dyDescent="0.25">
      <c r="R2" s="2"/>
    </row>
    <row r="3" spans="4:21" x14ac:dyDescent="0.25">
      <c r="R3" s="2"/>
    </row>
    <row r="4" spans="4:21" x14ac:dyDescent="0.25">
      <c r="R4" s="2"/>
    </row>
    <row r="5" spans="4:21" ht="26.25" customHeight="1" x14ac:dyDescent="0.25">
      <c r="R5" s="2"/>
    </row>
    <row r="6" spans="4:21" x14ac:dyDescent="0.25">
      <c r="R6" s="2"/>
    </row>
    <row r="7" spans="4:21" s="4" customFormat="1" ht="4.5" customHeight="1" x14ac:dyDescent="0.25">
      <c r="R7" s="74"/>
    </row>
    <row r="8" spans="4:21" ht="2.25" customHeight="1" x14ac:dyDescent="0.25">
      <c r="R8" s="2"/>
    </row>
    <row r="9" spans="4:21" x14ac:dyDescent="0.25">
      <c r="R9" s="2"/>
    </row>
    <row r="10" spans="4:21" x14ac:dyDescent="0.25">
      <c r="R10" s="2"/>
    </row>
    <row r="11" spans="4:21" ht="49.5" customHeight="1" x14ac:dyDescent="0.25">
      <c r="R11" s="2"/>
    </row>
    <row r="12" spans="4:21" ht="15.75" x14ac:dyDescent="0.25">
      <c r="D12" s="316"/>
      <c r="E12" s="211" t="s">
        <v>5</v>
      </c>
      <c r="F12" s="212" t="s">
        <v>14</v>
      </c>
      <c r="G12" s="212" t="s">
        <v>11</v>
      </c>
      <c r="H12" s="212" t="s">
        <v>8</v>
      </c>
      <c r="I12" s="212" t="s">
        <v>20</v>
      </c>
      <c r="J12" s="200" t="s">
        <v>17</v>
      </c>
      <c r="O12" s="182"/>
      <c r="P12" s="198" t="s">
        <v>5</v>
      </c>
      <c r="Q12" s="199" t="s">
        <v>14</v>
      </c>
      <c r="R12" s="199" t="s">
        <v>11</v>
      </c>
      <c r="S12" s="199" t="s">
        <v>8</v>
      </c>
      <c r="T12" s="200" t="s">
        <v>20</v>
      </c>
      <c r="U12" s="183" t="s">
        <v>17</v>
      </c>
    </row>
    <row r="13" spans="4:21" ht="15.75" x14ac:dyDescent="0.25">
      <c r="D13" s="206" t="s">
        <v>129</v>
      </c>
      <c r="E13" s="317">
        <v>0.28807027289771542</v>
      </c>
      <c r="F13" s="317">
        <v>0.75564052006178339</v>
      </c>
      <c r="G13" s="317">
        <v>0.28807027289771547</v>
      </c>
      <c r="H13" s="317">
        <v>0.28807027289771547</v>
      </c>
      <c r="I13" s="317">
        <v>0.96933898621841286</v>
      </c>
      <c r="J13" s="207">
        <v>0.83783783783783783</v>
      </c>
      <c r="O13" s="215" t="s">
        <v>130</v>
      </c>
      <c r="P13" s="201">
        <v>0.87285606453949294</v>
      </c>
      <c r="Q13" s="202">
        <v>0.65199540481268958</v>
      </c>
      <c r="R13" s="202">
        <v>0.81961185175473816</v>
      </c>
      <c r="S13" s="202">
        <v>0.81961185175473816</v>
      </c>
      <c r="T13" s="202">
        <v>0.31070822559336986</v>
      </c>
      <c r="U13" s="219">
        <v>0.87712665406427226</v>
      </c>
    </row>
    <row r="14" spans="4:21" ht="15.75" x14ac:dyDescent="0.25">
      <c r="D14" s="206" t="s">
        <v>131</v>
      </c>
      <c r="E14" s="317">
        <v>0.28149118211978341</v>
      </c>
      <c r="F14" s="317">
        <v>0.64411788755836918</v>
      </c>
      <c r="G14" s="317">
        <v>0.27240621831699879</v>
      </c>
      <c r="H14" s="317">
        <v>0.27240621831699879</v>
      </c>
      <c r="I14" s="317">
        <v>1.2963904422979158</v>
      </c>
      <c r="J14" s="207">
        <v>0.88235294117647056</v>
      </c>
      <c r="O14" s="216" t="s">
        <v>132</v>
      </c>
      <c r="P14" s="203">
        <v>0.76026256416468563</v>
      </c>
      <c r="Q14" s="315">
        <v>0.63397219682055839</v>
      </c>
      <c r="R14" s="315">
        <v>0.69608185202215422</v>
      </c>
      <c r="S14" s="315">
        <v>0.69608185202215422</v>
      </c>
      <c r="T14" s="315">
        <v>0.41279749736372279</v>
      </c>
      <c r="U14" s="218">
        <v>0.92111368909512759</v>
      </c>
    </row>
    <row r="15" spans="4:21" ht="15.75" x14ac:dyDescent="0.25">
      <c r="D15" s="206" t="s">
        <v>133</v>
      </c>
      <c r="E15" s="317">
        <v>0.87947382916497263</v>
      </c>
      <c r="F15" s="317">
        <v>0.66290991237363617</v>
      </c>
      <c r="G15" s="317">
        <v>0.80720063556261712</v>
      </c>
      <c r="H15" s="317">
        <v>0.80720063556261712</v>
      </c>
      <c r="I15" s="317">
        <v>0.36317304421303448</v>
      </c>
      <c r="J15" s="207">
        <v>0.94736842105263153</v>
      </c>
      <c r="O15" s="216" t="s">
        <v>134</v>
      </c>
      <c r="P15" s="203">
        <v>0.33733905230914146</v>
      </c>
      <c r="Q15" s="315">
        <v>0.52092377061285178</v>
      </c>
      <c r="R15" s="315">
        <v>0.29237443942638081</v>
      </c>
      <c r="S15" s="315">
        <v>0.29237443942638081</v>
      </c>
      <c r="T15" s="315">
        <v>0.6514360692111949</v>
      </c>
      <c r="U15" s="218">
        <v>0.89768976897689767</v>
      </c>
    </row>
    <row r="16" spans="4:21" ht="15.75" x14ac:dyDescent="0.25">
      <c r="D16" s="206" t="s">
        <v>135</v>
      </c>
      <c r="E16" s="317">
        <v>0.80286787555067451</v>
      </c>
      <c r="F16" s="317">
        <v>0.57366082361501525</v>
      </c>
      <c r="G16" s="317">
        <v>0.76657173837922843</v>
      </c>
      <c r="H16" s="317">
        <v>0.76657173837922843</v>
      </c>
      <c r="I16" s="317">
        <v>0.18316637791906737</v>
      </c>
      <c r="J16" s="207">
        <v>0.91150442477876104</v>
      </c>
      <c r="O16" s="216" t="s">
        <v>136</v>
      </c>
      <c r="P16" s="203">
        <v>0.72535463903735187</v>
      </c>
      <c r="Q16" s="315">
        <v>0.56479260122084096</v>
      </c>
      <c r="R16" s="315">
        <v>0.63225902193672867</v>
      </c>
      <c r="S16" s="315">
        <v>0.63225902193672867</v>
      </c>
      <c r="T16" s="315">
        <v>0.26447262376431874</v>
      </c>
      <c r="U16" s="218">
        <v>0.95871559633027525</v>
      </c>
    </row>
    <row r="17" spans="4:21" ht="15.75" x14ac:dyDescent="0.25">
      <c r="D17" s="206" t="s">
        <v>137</v>
      </c>
      <c r="E17" s="317">
        <v>0.95386565272496826</v>
      </c>
      <c r="F17" s="317">
        <v>0.65684041744907651</v>
      </c>
      <c r="G17" s="317">
        <v>0.95386565272496793</v>
      </c>
      <c r="H17" s="317">
        <v>0.95386565272496793</v>
      </c>
      <c r="I17" s="317">
        <v>0.28422593631184156</v>
      </c>
      <c r="J17" s="207">
        <v>0.83750000000000002</v>
      </c>
      <c r="O17" s="225" t="s">
        <v>138</v>
      </c>
      <c r="P17" s="203">
        <v>0.46122881355932166</v>
      </c>
      <c r="Q17" s="315">
        <v>0.54606610687556956</v>
      </c>
      <c r="R17" s="315">
        <v>0.29108169541382495</v>
      </c>
      <c r="S17" s="315">
        <v>0.29108169541382495</v>
      </c>
      <c r="T17" s="315">
        <v>0.40257198769918973</v>
      </c>
      <c r="U17" s="218">
        <v>0.84615384615384615</v>
      </c>
    </row>
    <row r="18" spans="4:21" ht="15.75" x14ac:dyDescent="0.25">
      <c r="D18" s="206" t="s">
        <v>139</v>
      </c>
      <c r="E18" s="317">
        <v>0.96684293533722976</v>
      </c>
      <c r="F18" s="317">
        <v>0.6412286985974619</v>
      </c>
      <c r="G18" s="317">
        <v>0.96684293533723065</v>
      </c>
      <c r="H18" s="317">
        <v>0.96684293533723065</v>
      </c>
      <c r="I18" s="317">
        <v>0.37317963834748552</v>
      </c>
      <c r="J18" s="207">
        <v>0.82456140350877194</v>
      </c>
      <c r="N18" s="1"/>
      <c r="O18" s="197" t="s">
        <v>128</v>
      </c>
      <c r="P18" s="222">
        <v>0.64984198774981738</v>
      </c>
      <c r="Q18" s="223">
        <v>0.59275600429065733</v>
      </c>
      <c r="R18" s="223">
        <v>0.5816207204108641</v>
      </c>
      <c r="S18" s="223">
        <v>0.5816207204108641</v>
      </c>
      <c r="T18" s="223">
        <v>0.39951503358786267</v>
      </c>
      <c r="U18" s="224">
        <v>0.90562248995983941</v>
      </c>
    </row>
    <row r="19" spans="4:21" ht="15.75" x14ac:dyDescent="0.25">
      <c r="D19" s="206" t="s">
        <v>140</v>
      </c>
      <c r="E19" s="317">
        <v>0.63654170176916602</v>
      </c>
      <c r="F19" s="317">
        <v>0.48480677273523193</v>
      </c>
      <c r="G19" s="317">
        <v>0.54837246434662723</v>
      </c>
      <c r="H19" s="317">
        <v>0.54837246434662723</v>
      </c>
      <c r="I19" s="317">
        <v>0.28279906671494248</v>
      </c>
      <c r="J19" s="207">
        <v>0.98</v>
      </c>
      <c r="N19" s="1"/>
    </row>
    <row r="20" spans="4:21" ht="15.75" x14ac:dyDescent="0.25">
      <c r="D20" s="206" t="s">
        <v>141</v>
      </c>
      <c r="E20" s="317">
        <v>0.6450854979767654</v>
      </c>
      <c r="F20" s="317">
        <v>0.63019689363037334</v>
      </c>
      <c r="G20" s="317">
        <v>0.56336208534407417</v>
      </c>
      <c r="H20" s="317">
        <v>0.56336208534407417</v>
      </c>
      <c r="I20" s="317">
        <v>0.14096419509444599</v>
      </c>
      <c r="J20" s="207">
        <v>0.96666666666666667</v>
      </c>
      <c r="N20" s="1"/>
    </row>
    <row r="21" spans="4:21" ht="15.75" x14ac:dyDescent="0.25">
      <c r="D21" s="206" t="s">
        <v>142</v>
      </c>
      <c r="E21" s="317">
        <v>0.68710983055498376</v>
      </c>
      <c r="F21" s="317">
        <v>0.60543851211969391</v>
      </c>
      <c r="G21" s="317">
        <v>0.66064243783391541</v>
      </c>
      <c r="H21" s="317">
        <v>0.66064243783391541</v>
      </c>
      <c r="I21" s="317">
        <v>0.54288519391792578</v>
      </c>
      <c r="J21" s="207">
        <v>0.86956521739130432</v>
      </c>
      <c r="N21" s="1"/>
    </row>
    <row r="22" spans="4:21" ht="15.75" x14ac:dyDescent="0.25">
      <c r="D22" s="206" t="s">
        <v>143</v>
      </c>
      <c r="E22" s="317">
        <v>0.46122881355932166</v>
      </c>
      <c r="F22" s="317">
        <v>0.54606610687556956</v>
      </c>
      <c r="G22" s="317">
        <v>0.29108169541382495</v>
      </c>
      <c r="H22" s="317">
        <v>0.29108169541382495</v>
      </c>
      <c r="I22" s="317">
        <v>0.40257198769918973</v>
      </c>
      <c r="J22" s="207">
        <v>0.84615384615384615</v>
      </c>
      <c r="N22" s="1"/>
      <c r="O22" s="214"/>
      <c r="P22" s="198" t="s">
        <v>5</v>
      </c>
      <c r="Q22" s="199" t="s">
        <v>14</v>
      </c>
      <c r="R22" s="199" t="s">
        <v>11</v>
      </c>
      <c r="S22" s="199" t="s">
        <v>8</v>
      </c>
      <c r="T22" s="199" t="s">
        <v>20</v>
      </c>
      <c r="U22" s="221" t="s">
        <v>17</v>
      </c>
    </row>
    <row r="23" spans="4:21" ht="15.75" x14ac:dyDescent="0.25">
      <c r="D23" s="206" t="s">
        <v>144</v>
      </c>
      <c r="E23" s="317">
        <v>0.81072760856180504</v>
      </c>
      <c r="F23" s="317">
        <v>0.50590101034979762</v>
      </c>
      <c r="G23" s="317">
        <v>0.81072760856180504</v>
      </c>
      <c r="H23" s="317">
        <v>0.81072760856180504</v>
      </c>
      <c r="I23" s="317">
        <v>0.504201680672269</v>
      </c>
      <c r="J23" s="207">
        <v>0.77272727272727271</v>
      </c>
      <c r="O23" s="217" t="s">
        <v>145</v>
      </c>
      <c r="P23" s="201">
        <v>0.87947382916497263</v>
      </c>
      <c r="Q23" s="202">
        <v>0.66290991237363617</v>
      </c>
      <c r="R23" s="202">
        <v>0.80720063556261712</v>
      </c>
      <c r="S23" s="202">
        <v>0.80720063556261712</v>
      </c>
      <c r="T23" s="315">
        <v>0.36317304421303448</v>
      </c>
      <c r="U23" s="219">
        <v>0.94736842105263153</v>
      </c>
    </row>
    <row r="24" spans="4:21" ht="15.75" x14ac:dyDescent="0.25">
      <c r="D24" s="206" t="s">
        <v>1009</v>
      </c>
      <c r="E24" s="317">
        <v>0.45646952867006896</v>
      </c>
      <c r="F24" s="317">
        <v>0.11135857461024502</v>
      </c>
      <c r="G24" s="317">
        <v>0.20716199645760472</v>
      </c>
      <c r="H24" s="317">
        <v>0.20716199645760472</v>
      </c>
      <c r="I24" s="317">
        <v>0</v>
      </c>
      <c r="J24" s="207">
        <v>1</v>
      </c>
      <c r="O24" s="206" t="s">
        <v>147</v>
      </c>
      <c r="P24" s="203">
        <v>0.35331895011316855</v>
      </c>
      <c r="Q24" s="315">
        <v>0.47618491231354571</v>
      </c>
      <c r="R24" s="315">
        <v>0.29554014884623131</v>
      </c>
      <c r="S24" s="315">
        <v>0.29554014884623131</v>
      </c>
      <c r="T24" s="315">
        <v>0.51325910900626226</v>
      </c>
      <c r="U24" s="218">
        <v>0.90948275862068961</v>
      </c>
    </row>
    <row r="25" spans="4:21" ht="15.75" x14ac:dyDescent="0.25">
      <c r="D25" s="206" t="s">
        <v>146</v>
      </c>
      <c r="E25" s="317">
        <v>0.40334091849400089</v>
      </c>
      <c r="F25" s="317">
        <v>0.72490349241157215</v>
      </c>
      <c r="G25" s="317">
        <v>0.40334091849400078</v>
      </c>
      <c r="H25" s="317">
        <v>0.40334091849400078</v>
      </c>
      <c r="I25" s="317">
        <v>0.56605660566056615</v>
      </c>
      <c r="J25" s="207">
        <v>0.88461538461538458</v>
      </c>
      <c r="O25" s="206" t="s">
        <v>149</v>
      </c>
      <c r="P25" s="203">
        <v>0.28479029197207367</v>
      </c>
      <c r="Q25" s="315">
        <v>0.69987920381007618</v>
      </c>
      <c r="R25" s="315">
        <v>0.28013255240443891</v>
      </c>
      <c r="S25" s="315">
        <v>0.28013255240443891</v>
      </c>
      <c r="T25" s="315">
        <v>1.1322746991896537</v>
      </c>
      <c r="U25" s="218">
        <v>0.85915492957746475</v>
      </c>
    </row>
    <row r="26" spans="4:21" ht="15.75" x14ac:dyDescent="0.25">
      <c r="D26" s="206" t="s">
        <v>148</v>
      </c>
      <c r="E26" s="317">
        <v>0.76017083353327886</v>
      </c>
      <c r="F26" s="317">
        <v>0.60241445625875634</v>
      </c>
      <c r="G26" s="317">
        <v>0.71497174631257787</v>
      </c>
      <c r="H26" s="317">
        <v>0.71497174631257787</v>
      </c>
      <c r="I26" s="317">
        <v>0.37634133220617166</v>
      </c>
      <c r="J26" s="207">
        <v>0.89230769230769236</v>
      </c>
      <c r="O26" s="206" t="s">
        <v>151</v>
      </c>
      <c r="P26" s="203">
        <v>0.74102575737897824</v>
      </c>
      <c r="Q26" s="315">
        <v>0.60160106403234936</v>
      </c>
      <c r="R26" s="315">
        <v>0.67167710073724007</v>
      </c>
      <c r="S26" s="315">
        <v>0.67167710073724007</v>
      </c>
      <c r="T26" s="315">
        <v>0.32963036115446726</v>
      </c>
      <c r="U26" s="218">
        <v>0.925974025974026</v>
      </c>
    </row>
    <row r="27" spans="4:21" ht="15.75" x14ac:dyDescent="0.25">
      <c r="D27" s="206" t="s">
        <v>1007</v>
      </c>
      <c r="E27" s="317">
        <v>0.50386192936664387</v>
      </c>
      <c r="F27" s="317">
        <v>7.9381879762912735E-2</v>
      </c>
      <c r="G27" s="317">
        <v>0.15111430625449337</v>
      </c>
      <c r="H27" s="317">
        <v>0.15111430625449337</v>
      </c>
      <c r="I27" s="317">
        <v>0.7620660457239623</v>
      </c>
      <c r="J27" s="207">
        <v>1</v>
      </c>
      <c r="O27" s="220" t="s">
        <v>153</v>
      </c>
      <c r="P27" s="203">
        <v>0.88861125281411979</v>
      </c>
      <c r="Q27" s="315">
        <v>0.663913961149456</v>
      </c>
      <c r="R27" s="315">
        <v>0.81058066601463985</v>
      </c>
      <c r="S27" s="315">
        <v>0.81058066601463985</v>
      </c>
      <c r="T27" s="315">
        <v>0.35338589347623606</v>
      </c>
      <c r="U27" s="218">
        <v>0.85276073619631898</v>
      </c>
    </row>
    <row r="28" spans="4:21" ht="15.75" x14ac:dyDescent="0.25">
      <c r="D28" s="206" t="s">
        <v>152</v>
      </c>
      <c r="E28" s="317">
        <v>0.71535780192741449</v>
      </c>
      <c r="F28" s="317">
        <v>0.58028033807504009</v>
      </c>
      <c r="G28" s="317">
        <v>0.62341189714632894</v>
      </c>
      <c r="H28" s="317">
        <v>0.62341189714632894</v>
      </c>
      <c r="I28" s="317">
        <v>0.23194370408312162</v>
      </c>
      <c r="J28" s="207">
        <v>0.90625</v>
      </c>
      <c r="O28" s="197" t="s">
        <v>128</v>
      </c>
      <c r="P28" s="204">
        <v>0.64984198774981738</v>
      </c>
      <c r="Q28" s="205">
        <v>0.59275600429065733</v>
      </c>
      <c r="R28" s="205">
        <v>0.5816207204108641</v>
      </c>
      <c r="S28" s="205">
        <v>0.5816207204108641</v>
      </c>
      <c r="T28" s="205">
        <v>0.39951503358786267</v>
      </c>
      <c r="U28" s="213">
        <v>0.90562248995983941</v>
      </c>
    </row>
    <row r="29" spans="4:21" ht="15.75" x14ac:dyDescent="0.25">
      <c r="D29" s="206" t="s">
        <v>154</v>
      </c>
      <c r="E29" s="317">
        <v>0.63365562534205522</v>
      </c>
      <c r="F29" s="317">
        <v>0.62360859941879476</v>
      </c>
      <c r="G29" s="317">
        <v>0.58480854339041766</v>
      </c>
      <c r="H29" s="317">
        <v>0.58480854339041766</v>
      </c>
      <c r="I29" s="317">
        <v>0.30202772632452152</v>
      </c>
      <c r="J29" s="207">
        <v>0.9</v>
      </c>
    </row>
    <row r="30" spans="4:21" ht="15.75" x14ac:dyDescent="0.25">
      <c r="D30" s="206" t="s">
        <v>155</v>
      </c>
      <c r="E30" s="317">
        <v>0.88756559036774152</v>
      </c>
      <c r="F30" s="317">
        <v>0.68777426213388348</v>
      </c>
      <c r="G30" s="317">
        <v>0.74249130284319587</v>
      </c>
      <c r="H30" s="317">
        <v>0.74249130284319587</v>
      </c>
      <c r="I30" s="317">
        <v>0.66926356793177877</v>
      </c>
      <c r="J30" s="207">
        <v>1</v>
      </c>
      <c r="N30" s="1"/>
    </row>
    <row r="31" spans="4:21" ht="15.75" x14ac:dyDescent="0.25">
      <c r="D31" s="206" t="s">
        <v>1018</v>
      </c>
      <c r="E31" s="317">
        <v>0.86795252225519293</v>
      </c>
      <c r="F31" s="317">
        <v>0.15474363564284963</v>
      </c>
      <c r="G31" s="317">
        <v>0.56488323972805188</v>
      </c>
      <c r="H31" s="317">
        <v>0.56488323972805188</v>
      </c>
      <c r="I31" s="317">
        <v>0.24476808224207566</v>
      </c>
      <c r="J31" s="207">
        <v>1</v>
      </c>
      <c r="N31" s="1"/>
    </row>
    <row r="32" spans="4:21" ht="15.75" x14ac:dyDescent="0.25">
      <c r="D32" s="206" t="s">
        <v>156</v>
      </c>
      <c r="E32" s="317">
        <v>0.91492993811793144</v>
      </c>
      <c r="F32" s="317">
        <v>0.58467563934051292</v>
      </c>
      <c r="G32" s="317">
        <v>0.91492993811793188</v>
      </c>
      <c r="H32" s="317">
        <v>0.91492993811793188</v>
      </c>
      <c r="I32" s="317">
        <v>0.31398903113570459</v>
      </c>
      <c r="J32" s="207">
        <v>0.80769230769230771</v>
      </c>
      <c r="N32" s="1"/>
      <c r="O32" s="214"/>
      <c r="P32" s="198" t="s">
        <v>5</v>
      </c>
      <c r="Q32" s="199" t="s">
        <v>14</v>
      </c>
      <c r="R32" s="199" t="s">
        <v>11</v>
      </c>
      <c r="S32" s="199" t="s">
        <v>8</v>
      </c>
      <c r="T32" s="199" t="s">
        <v>20</v>
      </c>
      <c r="U32" s="200" t="s">
        <v>17</v>
      </c>
    </row>
    <row r="33" spans="4:21" ht="15.75" x14ac:dyDescent="0.25">
      <c r="D33" s="206" t="s">
        <v>157</v>
      </c>
      <c r="E33" s="317">
        <v>0.47902110494849814</v>
      </c>
      <c r="F33" s="317">
        <v>0.58841146452537318</v>
      </c>
      <c r="G33" s="317">
        <v>0.45744699145328543</v>
      </c>
      <c r="H33" s="317">
        <v>0.45744699145328543</v>
      </c>
      <c r="I33" s="317">
        <v>0.26937643161161989</v>
      </c>
      <c r="J33" s="207">
        <v>0.89583333333333337</v>
      </c>
      <c r="N33" s="1"/>
      <c r="O33" s="217" t="s">
        <v>160</v>
      </c>
      <c r="P33" s="203">
        <v>0.79748632150341181</v>
      </c>
      <c r="Q33" s="315">
        <v>0.62616634553614825</v>
      </c>
      <c r="R33" s="315">
        <v>0.72495311760310865</v>
      </c>
      <c r="S33" s="315">
        <v>0.72495311760310865</v>
      </c>
      <c r="T33" s="315">
        <v>0.33857133709503257</v>
      </c>
      <c r="U33" s="218">
        <v>0.90764063811922757</v>
      </c>
    </row>
    <row r="34" spans="4:21" ht="15.75" x14ac:dyDescent="0.25">
      <c r="D34" s="206" t="s">
        <v>158</v>
      </c>
      <c r="E34" s="317">
        <v>0.36667785878741388</v>
      </c>
      <c r="F34" s="317">
        <v>0.64661906836692007</v>
      </c>
      <c r="G34" s="317">
        <v>0.35460565225962842</v>
      </c>
      <c r="H34" s="317">
        <v>0.35460565225962842</v>
      </c>
      <c r="I34" s="317">
        <v>0.7168871988559341</v>
      </c>
      <c r="J34" s="207">
        <v>0.9107142857142857</v>
      </c>
      <c r="N34" s="1"/>
      <c r="O34" s="220" t="s">
        <v>162</v>
      </c>
      <c r="P34" s="203">
        <v>0.33733905230914146</v>
      </c>
      <c r="Q34" s="315">
        <v>0.52092377061285178</v>
      </c>
      <c r="R34" s="315">
        <v>0.29237443942638081</v>
      </c>
      <c r="S34" s="315">
        <v>0.29237443942638081</v>
      </c>
      <c r="T34" s="315">
        <v>0.6514360692111949</v>
      </c>
      <c r="U34" s="218">
        <v>0.89768976897689767</v>
      </c>
    </row>
    <row r="35" spans="4:21" ht="15.75" x14ac:dyDescent="0.25">
      <c r="D35" s="206" t="s">
        <v>159</v>
      </c>
      <c r="E35" s="317">
        <v>1</v>
      </c>
      <c r="F35" s="317">
        <v>1.5579422197909236</v>
      </c>
      <c r="G35" s="317">
        <v>1.0000000000000002</v>
      </c>
      <c r="H35" s="317">
        <v>1.0000000000000002</v>
      </c>
      <c r="I35" s="317">
        <v>0.4830801029046371</v>
      </c>
      <c r="J35" s="207">
        <v>0.95945945945945943</v>
      </c>
      <c r="N35" s="1"/>
      <c r="O35" s="197" t="s">
        <v>128</v>
      </c>
      <c r="P35" s="204">
        <v>0.64984198774981738</v>
      </c>
      <c r="Q35" s="205">
        <v>0.59275600429065733</v>
      </c>
      <c r="R35" s="205">
        <v>0.5816207204108641</v>
      </c>
      <c r="S35" s="205">
        <v>0.5816207204108641</v>
      </c>
      <c r="T35" s="205">
        <v>0.39951503358786267</v>
      </c>
      <c r="U35" s="213">
        <v>0.90562248995983941</v>
      </c>
    </row>
    <row r="36" spans="4:21" ht="15.75" x14ac:dyDescent="0.25">
      <c r="D36" s="206" t="s">
        <v>161</v>
      </c>
      <c r="E36" s="317">
        <v>0.71953441295546561</v>
      </c>
      <c r="F36" s="317">
        <v>0.64395812010473075</v>
      </c>
      <c r="G36" s="317">
        <v>0.64178026541482325</v>
      </c>
      <c r="H36" s="317">
        <v>0.64178026541482325</v>
      </c>
      <c r="I36" s="317">
        <v>0.5669520407961911</v>
      </c>
      <c r="J36" s="207">
        <v>1</v>
      </c>
    </row>
    <row r="37" spans="4:21" ht="15.75" x14ac:dyDescent="0.25">
      <c r="D37" s="206" t="s">
        <v>163</v>
      </c>
      <c r="E37" s="317">
        <v>0.14416290231507614</v>
      </c>
      <c r="F37" s="317">
        <v>0.49171146953405015</v>
      </c>
      <c r="G37" s="317">
        <v>0.14396983153591311</v>
      </c>
      <c r="H37" s="317">
        <v>0.14396983153591311</v>
      </c>
      <c r="I37" s="317">
        <v>0.80426754205990969</v>
      </c>
      <c r="J37" s="207">
        <v>1</v>
      </c>
    </row>
    <row r="38" spans="4:21" ht="15.75" x14ac:dyDescent="0.25">
      <c r="D38" s="206" t="s">
        <v>165</v>
      </c>
      <c r="E38" s="317">
        <v>0.74848973016512299</v>
      </c>
      <c r="F38" s="317">
        <v>0.60409052448070788</v>
      </c>
      <c r="G38" s="317">
        <v>0.67373572593801012</v>
      </c>
      <c r="H38" s="317">
        <v>0.67373572593801012</v>
      </c>
      <c r="I38" s="317">
        <v>0.33129182619226322</v>
      </c>
      <c r="J38" s="207">
        <v>0.91262135922330101</v>
      </c>
    </row>
    <row r="39" spans="4:21" ht="15.75" x14ac:dyDescent="0.25">
      <c r="D39" s="206" t="s">
        <v>166</v>
      </c>
      <c r="E39" s="317">
        <v>0.306117669102492</v>
      </c>
      <c r="F39" s="317">
        <v>0.5625225434092217</v>
      </c>
      <c r="G39" s="317">
        <v>0.30453422806281749</v>
      </c>
      <c r="H39" s="317">
        <v>0.30453422806281749</v>
      </c>
      <c r="I39" s="317">
        <v>0.43523880078012805</v>
      </c>
      <c r="J39" s="207">
        <v>0.90196078431372551</v>
      </c>
    </row>
    <row r="40" spans="4:21" ht="15.75" x14ac:dyDescent="0.25">
      <c r="D40" s="206" t="s">
        <v>167</v>
      </c>
      <c r="E40" s="317">
        <v>0.87015255361485733</v>
      </c>
      <c r="F40" s="317">
        <v>0.59658854664748484</v>
      </c>
      <c r="G40" s="317">
        <v>0.7674173735010239</v>
      </c>
      <c r="H40" s="317">
        <v>0.7674173735010239</v>
      </c>
      <c r="I40" s="317">
        <v>0.32666955105364953</v>
      </c>
      <c r="J40" s="207">
        <v>0.98648648648648651</v>
      </c>
      <c r="O40" s="214"/>
      <c r="P40" s="198" t="s">
        <v>5</v>
      </c>
      <c r="Q40" s="199" t="s">
        <v>14</v>
      </c>
      <c r="R40" s="199" t="s">
        <v>11</v>
      </c>
      <c r="S40" s="199" t="s">
        <v>8</v>
      </c>
      <c r="T40" s="199" t="s">
        <v>20</v>
      </c>
      <c r="U40" s="221" t="s">
        <v>17</v>
      </c>
    </row>
    <row r="41" spans="4:21" ht="15.75" x14ac:dyDescent="0.25">
      <c r="D41" s="197" t="s">
        <v>128</v>
      </c>
      <c r="E41" s="209">
        <v>0.64984198774981738</v>
      </c>
      <c r="F41" s="210">
        <v>0.59275600429065733</v>
      </c>
      <c r="G41" s="210">
        <v>0.5816207204108641</v>
      </c>
      <c r="H41" s="210">
        <v>0.5816207204108641</v>
      </c>
      <c r="I41" s="210">
        <v>0.39951503358786267</v>
      </c>
      <c r="J41" s="208">
        <v>0.90562248995983941</v>
      </c>
      <c r="O41" s="217" t="s">
        <v>168</v>
      </c>
      <c r="P41" s="201">
        <v>0.83857704385670429</v>
      </c>
      <c r="Q41" s="202">
        <v>0.59194414074443424</v>
      </c>
      <c r="R41" s="202">
        <v>0.80182526367069684</v>
      </c>
      <c r="S41" s="202">
        <v>0.80182526367069684</v>
      </c>
      <c r="T41" s="315">
        <v>0.29299938169884754</v>
      </c>
      <c r="U41" s="219">
        <v>0.86744639376218324</v>
      </c>
    </row>
    <row r="42" spans="4:21" ht="15.75" x14ac:dyDescent="0.25">
      <c r="N42" s="1"/>
      <c r="O42" s="206" t="s">
        <v>169</v>
      </c>
      <c r="P42" s="203">
        <v>0.77690348066044523</v>
      </c>
      <c r="Q42" s="315">
        <v>0.69793161396115611</v>
      </c>
      <c r="R42" s="315">
        <v>0.70974822466107135</v>
      </c>
      <c r="S42" s="315">
        <v>0.70974822466107135</v>
      </c>
      <c r="T42" s="315">
        <v>0.38178364475511878</v>
      </c>
      <c r="U42" s="218">
        <v>0.93930197268588767</v>
      </c>
    </row>
    <row r="43" spans="4:21" ht="15.75" x14ac:dyDescent="0.25">
      <c r="N43" s="1"/>
      <c r="O43" s="206" t="s">
        <v>170</v>
      </c>
      <c r="P43" s="203">
        <v>0.33733905230914146</v>
      </c>
      <c r="Q43" s="315">
        <v>0.52092377061285178</v>
      </c>
      <c r="R43" s="315">
        <v>0.29237443942638081</v>
      </c>
      <c r="S43" s="315">
        <v>0.29237443942638081</v>
      </c>
      <c r="T43" s="315">
        <v>0.6514360692111949</v>
      </c>
      <c r="U43" s="218">
        <v>0.89768976897689767</v>
      </c>
    </row>
    <row r="44" spans="4:21" ht="15.75" x14ac:dyDescent="0.25">
      <c r="N44" s="1"/>
      <c r="O44" s="220" t="s">
        <v>171</v>
      </c>
      <c r="P44" s="203">
        <v>0.69844241161303966</v>
      </c>
      <c r="Q44" s="315">
        <v>0.3504048712592096</v>
      </c>
      <c r="R44" s="315">
        <v>0.4487179487179484</v>
      </c>
      <c r="S44" s="315">
        <v>0.4487179487179484</v>
      </c>
      <c r="T44" s="315">
        <v>0.28041810086209634</v>
      </c>
      <c r="U44" s="218">
        <v>0.89473684210526316</v>
      </c>
    </row>
    <row r="45" spans="4:21" ht="15.75" x14ac:dyDescent="0.25">
      <c r="N45" s="1"/>
      <c r="O45" s="197" t="s">
        <v>128</v>
      </c>
      <c r="P45" s="204">
        <v>0.64984198774981738</v>
      </c>
      <c r="Q45" s="205">
        <v>0.59275600429065733</v>
      </c>
      <c r="R45" s="205">
        <v>0.5816207204108641</v>
      </c>
      <c r="S45" s="205">
        <v>0.5816207204108641</v>
      </c>
      <c r="T45" s="205">
        <v>0.39951503358786267</v>
      </c>
      <c r="U45" s="213">
        <v>0.90562248995983941</v>
      </c>
    </row>
    <row r="46" spans="4:21" x14ac:dyDescent="0.25">
      <c r="N46" s="1"/>
    </row>
    <row r="47" spans="4:21" x14ac:dyDescent="0.25"/>
    <row r="48" spans="4:21" x14ac:dyDescent="0.25"/>
    <row r="49" x14ac:dyDescent="0.25"/>
    <row r="50" x14ac:dyDescent="0.25"/>
    <row r="51" x14ac:dyDescent="0.25"/>
    <row r="52" x14ac:dyDescent="0.25"/>
    <row r="53" x14ac:dyDescent="0.25"/>
    <row r="54" x14ac:dyDescent="0.25"/>
    <row r="55" x14ac:dyDescent="0.25"/>
    <row r="56" x14ac:dyDescent="0.25"/>
    <row r="57" x14ac:dyDescent="0.25"/>
    <row r="58" hidden="1" x14ac:dyDescent="0.25"/>
    <row r="59" hidden="1" x14ac:dyDescent="0.25"/>
    <row r="60" hidden="1" x14ac:dyDescent="0.25"/>
    <row r="61" hidden="1" x14ac:dyDescent="0.25"/>
    <row r="62" hidden="1" x14ac:dyDescent="0.25"/>
    <row r="63" hidden="1" x14ac:dyDescent="0.25"/>
    <row r="64" hidden="1" x14ac:dyDescent="0.25"/>
    <row r="65" spans="1:24" hidden="1" x14ac:dyDescent="0.25"/>
    <row r="66" spans="1:24" hidden="1" x14ac:dyDescent="0.25"/>
    <row r="67" spans="1:24" ht="15.75" thickBot="1" x14ac:dyDescent="0.3"/>
    <row r="68" spans="1:24" s="79" customFormat="1" ht="6.75" customHeight="1" thickTop="1" thickBot="1" x14ac:dyDescent="0.3">
      <c r="A68"/>
      <c r="B68" s="127"/>
      <c r="C68" s="128"/>
      <c r="D68" s="128"/>
      <c r="E68" s="128"/>
      <c r="F68" s="128"/>
      <c r="G68" s="128"/>
      <c r="H68" s="128"/>
      <c r="I68" s="128"/>
      <c r="J68" s="128"/>
      <c r="K68" s="128"/>
      <c r="L68" s="128"/>
      <c r="M68" s="128"/>
      <c r="N68" s="128"/>
      <c r="O68" s="128"/>
      <c r="P68" s="128"/>
      <c r="Q68" s="128"/>
      <c r="R68" s="128"/>
      <c r="S68" s="128"/>
      <c r="T68" s="128"/>
      <c r="U68" s="128"/>
      <c r="V68" s="128"/>
      <c r="W68" s="129"/>
      <c r="X68"/>
    </row>
    <row r="69" spans="1:24" ht="15.75" thickTop="1" x14ac:dyDescent="0.25"/>
    <row r="71" spans="1:24" ht="16.5" hidden="1" customHeight="1" x14ac:dyDescent="0.25"/>
    <row r="72" spans="1:24" ht="16.5" hidden="1" customHeight="1" x14ac:dyDescent="0.25"/>
    <row r="73" spans="1:24" ht="16.5" hidden="1" customHeight="1" x14ac:dyDescent="0.25"/>
  </sheetData>
  <sheetProtection algorithmName="SHA-512" hashValue="6i5OHuu2wsUzLfHWMcNwQN/knapxZdEKxrR9657LjJOMFGIKyjJqXecSU6JmLK+82J+Y9MlPcC76VTqM4PMvnw==" saltValue="jD0eeUKIETdOOckyjBooFg==" spinCount="100000" sheet="1" autoFilter="0" pivotTables="0"/>
  <pageMargins left="0.7" right="0.7" top="0.75" bottom="0.75" header="0.3" footer="0.3"/>
  <pageSetup orientation="portrait" horizontalDpi="300" r:id="rId6"/>
  <drawing r:id="rId7"/>
  <extLst>
    <ext xmlns:x14="http://schemas.microsoft.com/office/spreadsheetml/2009/9/main" uri="{A8765BA9-456A-4dab-B4F3-ACF838C121DE}">
      <x14:slicerList>
        <x14:slicer r:id="rId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131D3-C4FA-4F10-922E-CD4634A05E56}">
  <sheetPr>
    <tabColor theme="9" tint="0.39997558519241921"/>
  </sheetPr>
  <dimension ref="A1:W123"/>
  <sheetViews>
    <sheetView showGridLines="0" showRowColHeaders="0" zoomScale="97" zoomScaleNormal="97" workbookViewId="0">
      <pane ySplit="7" topLeftCell="A8" activePane="bottomLeft" state="frozen"/>
      <selection pane="bottomLeft" activeCell="A8" sqref="A8"/>
    </sheetView>
  </sheetViews>
  <sheetFormatPr defaultColWidth="0" defaultRowHeight="15" customHeight="1" zeroHeight="1" x14ac:dyDescent="0.25"/>
  <cols>
    <col min="1" max="1" width="2.140625" style="111" customWidth="1"/>
    <col min="2" max="2" width="31.42578125" style="111" customWidth="1"/>
    <col min="3" max="3" width="24.42578125" style="111" customWidth="1"/>
    <col min="4" max="5" width="10.140625" style="111" customWidth="1"/>
    <col min="6" max="9" width="10.28515625" style="111" customWidth="1"/>
    <col min="10" max="11" width="9.7109375" style="111" customWidth="1"/>
    <col min="12" max="13" width="8.7109375" style="111" customWidth="1"/>
    <col min="14" max="15" width="8.42578125" style="111" customWidth="1"/>
    <col min="16" max="17" width="8.28515625" style="111" customWidth="1"/>
    <col min="18" max="19" width="11.42578125" style="111" customWidth="1"/>
    <col min="20" max="21" width="10.5703125" style="111" customWidth="1"/>
    <col min="22" max="22" width="31.42578125" style="111" customWidth="1"/>
    <col min="23" max="23" width="2.140625" style="111" customWidth="1"/>
    <col min="24" max="16384" width="9.140625" style="111" hidden="1"/>
  </cols>
  <sheetData>
    <row r="1" spans="1:21" x14ac:dyDescent="0.25"/>
    <row r="2" spans="1:21" x14ac:dyDescent="0.25"/>
    <row r="3" spans="1:21" x14ac:dyDescent="0.25"/>
    <row r="4" spans="1:21" x14ac:dyDescent="0.25"/>
    <row r="5" spans="1:21" ht="26.25" customHeight="1" x14ac:dyDescent="0.25"/>
    <row r="6" spans="1:21" x14ac:dyDescent="0.25"/>
    <row r="7" spans="1:21" s="113" customFormat="1" ht="4.5" customHeight="1" thickTop="1" thickBot="1" x14ac:dyDescent="0.3">
      <c r="A7" s="112"/>
    </row>
    <row r="8" spans="1:21" ht="2.25" customHeight="1" thickTop="1" x14ac:dyDescent="0.25"/>
    <row r="9" spans="1:21" x14ac:dyDescent="0.25"/>
    <row r="10" spans="1:21" x14ac:dyDescent="0.25"/>
    <row r="11" spans="1:21" ht="38.25" x14ac:dyDescent="0.25">
      <c r="C11" s="180" t="s">
        <v>172</v>
      </c>
      <c r="D11" s="178" t="s">
        <v>121</v>
      </c>
      <c r="E11" s="141" t="s">
        <v>120</v>
      </c>
      <c r="F11" s="141" t="s">
        <v>173</v>
      </c>
      <c r="G11" s="141" t="s">
        <v>122</v>
      </c>
      <c r="H11" s="141" t="s">
        <v>174</v>
      </c>
      <c r="I11" s="141" t="s">
        <v>175</v>
      </c>
      <c r="J11" s="141" t="s">
        <v>176</v>
      </c>
      <c r="K11" s="141" t="s">
        <v>177</v>
      </c>
      <c r="L11" s="141" t="s">
        <v>178</v>
      </c>
      <c r="M11" s="141" t="s">
        <v>179</v>
      </c>
      <c r="N11" s="141" t="s">
        <v>180</v>
      </c>
      <c r="O11" s="141" t="s">
        <v>181</v>
      </c>
      <c r="P11" s="141" t="s">
        <v>182</v>
      </c>
      <c r="Q11" s="141" t="s">
        <v>75</v>
      </c>
      <c r="R11" s="141" t="s">
        <v>78</v>
      </c>
      <c r="S11" s="141" t="s">
        <v>183</v>
      </c>
      <c r="T11" s="141" t="s">
        <v>184</v>
      </c>
      <c r="U11" s="181" t="s">
        <v>185</v>
      </c>
    </row>
    <row r="12" spans="1:21" x14ac:dyDescent="0.25">
      <c r="C12" s="196" t="s">
        <v>167</v>
      </c>
      <c r="D12" s="306">
        <v>0.45552083333333332</v>
      </c>
      <c r="E12" s="306">
        <v>0.52349537037037031</v>
      </c>
      <c r="F12" s="307">
        <v>0.59357638888888897</v>
      </c>
      <c r="G12" s="306">
        <v>7.0081018518518515E-2</v>
      </c>
      <c r="H12" s="306">
        <v>0.4534143518518518</v>
      </c>
      <c r="I12" s="307">
        <v>0.22777777777777777</v>
      </c>
      <c r="J12" s="307">
        <v>0.2074074074074074</v>
      </c>
      <c r="K12" s="308">
        <v>41</v>
      </c>
      <c r="L12" s="308">
        <v>33</v>
      </c>
      <c r="M12" s="309">
        <v>41</v>
      </c>
      <c r="N12" s="309">
        <v>32</v>
      </c>
      <c r="O12" s="308">
        <v>31</v>
      </c>
      <c r="P12" s="308">
        <v>29</v>
      </c>
      <c r="Q12" s="310">
        <v>0.55555555555555558</v>
      </c>
      <c r="R12" s="310">
        <v>0.62850729517396187</v>
      </c>
      <c r="S12" s="311">
        <v>0.75609756097560976</v>
      </c>
      <c r="T12" s="311">
        <v>0.87878787878787878</v>
      </c>
      <c r="U12" s="314">
        <v>74</v>
      </c>
    </row>
    <row r="13" spans="1:21" x14ac:dyDescent="0.25">
      <c r="C13" s="196" t="s">
        <v>166</v>
      </c>
      <c r="D13" s="306">
        <v>0.30254629629629626</v>
      </c>
      <c r="E13" s="306">
        <v>0.9883333333333334</v>
      </c>
      <c r="F13" s="307">
        <v>0.99347222222222209</v>
      </c>
      <c r="G13" s="306">
        <v>5.138888888888889E-3</v>
      </c>
      <c r="H13" s="306">
        <v>0.98319444444444448</v>
      </c>
      <c r="I13" s="307">
        <v>0.21666666666666665</v>
      </c>
      <c r="J13" s="307">
        <v>8.1597222222222224E-2</v>
      </c>
      <c r="K13" s="308">
        <v>39</v>
      </c>
      <c r="L13" s="308">
        <v>12</v>
      </c>
      <c r="M13" s="309">
        <v>34</v>
      </c>
      <c r="N13" s="309">
        <v>12</v>
      </c>
      <c r="O13" s="308">
        <v>23</v>
      </c>
      <c r="P13" s="308">
        <v>7</v>
      </c>
      <c r="Q13" s="310">
        <v>0.55555555555555547</v>
      </c>
      <c r="R13" s="310">
        <v>0.67997685185185186</v>
      </c>
      <c r="S13" s="311">
        <v>0.58974358974358976</v>
      </c>
      <c r="T13" s="311">
        <v>0.58333333333333337</v>
      </c>
      <c r="U13" s="314">
        <v>51</v>
      </c>
    </row>
    <row r="14" spans="1:21" x14ac:dyDescent="0.25">
      <c r="C14" s="196" t="s">
        <v>165</v>
      </c>
      <c r="D14" s="306">
        <v>0.64531249999999996</v>
      </c>
      <c r="E14" s="306">
        <v>0.86215277777777777</v>
      </c>
      <c r="F14" s="307">
        <v>0.95781249999999996</v>
      </c>
      <c r="G14" s="306">
        <v>9.5659722222222215E-2</v>
      </c>
      <c r="H14" s="306">
        <v>0.76649305555555558</v>
      </c>
      <c r="I14" s="307">
        <v>0.32222222222222224</v>
      </c>
      <c r="J14" s="307">
        <v>0.27355324074074072</v>
      </c>
      <c r="K14" s="308">
        <v>58</v>
      </c>
      <c r="L14" s="308">
        <v>45</v>
      </c>
      <c r="M14" s="309">
        <v>57</v>
      </c>
      <c r="N14" s="309">
        <v>37</v>
      </c>
      <c r="O14" s="308">
        <v>46</v>
      </c>
      <c r="P14" s="308">
        <v>37</v>
      </c>
      <c r="Q14" s="310">
        <v>0.55555555555555558</v>
      </c>
      <c r="R14" s="310">
        <v>0.60789609053497939</v>
      </c>
      <c r="S14" s="311">
        <v>0.7931034482758621</v>
      </c>
      <c r="T14" s="311">
        <v>0.82222222222222219</v>
      </c>
      <c r="U14" s="314">
        <v>103</v>
      </c>
    </row>
    <row r="15" spans="1:21" x14ac:dyDescent="0.25">
      <c r="C15" s="196" t="s">
        <v>163</v>
      </c>
      <c r="D15" s="306">
        <v>9.4560185185185192E-2</v>
      </c>
      <c r="E15" s="306">
        <v>0.65592592592592591</v>
      </c>
      <c r="F15" s="307">
        <v>0.65680555555555564</v>
      </c>
      <c r="G15" s="306">
        <v>8.7962962962962962E-4</v>
      </c>
      <c r="H15" s="306">
        <v>0.65504629629629629</v>
      </c>
      <c r="I15" s="307">
        <v>5.5555555555555552E-2</v>
      </c>
      <c r="J15" s="307">
        <v>2.9062500000000002E-2</v>
      </c>
      <c r="K15" s="308">
        <v>10</v>
      </c>
      <c r="L15" s="308">
        <v>6</v>
      </c>
      <c r="M15" s="309">
        <v>10</v>
      </c>
      <c r="N15" s="309">
        <v>6</v>
      </c>
      <c r="O15" s="308">
        <v>4</v>
      </c>
      <c r="P15" s="308">
        <v>5</v>
      </c>
      <c r="Q15" s="310">
        <v>0.55555555555555547</v>
      </c>
      <c r="R15" s="310">
        <v>0.484375</v>
      </c>
      <c r="S15" s="311">
        <v>0.4</v>
      </c>
      <c r="T15" s="311">
        <v>0.83333333333333337</v>
      </c>
      <c r="U15" s="314">
        <v>16</v>
      </c>
    </row>
    <row r="16" spans="1:21" x14ac:dyDescent="0.25">
      <c r="C16" s="196" t="s">
        <v>161</v>
      </c>
      <c r="D16" s="306">
        <v>0.41140046296296301</v>
      </c>
      <c r="E16" s="306">
        <v>0.5717592592592593</v>
      </c>
      <c r="F16" s="307">
        <v>0.64103009259259247</v>
      </c>
      <c r="G16" s="306">
        <v>6.9270833333333337E-2</v>
      </c>
      <c r="H16" s="306">
        <v>0.50248842592592591</v>
      </c>
      <c r="I16" s="307">
        <v>0.05</v>
      </c>
      <c r="J16" s="307">
        <v>0.10996527777777779</v>
      </c>
      <c r="K16" s="308">
        <v>9</v>
      </c>
      <c r="L16" s="308">
        <v>21</v>
      </c>
      <c r="M16" s="309">
        <v>9</v>
      </c>
      <c r="N16" s="309">
        <v>21</v>
      </c>
      <c r="O16" s="308">
        <v>2</v>
      </c>
      <c r="P16" s="308">
        <v>20</v>
      </c>
      <c r="Q16" s="310">
        <v>0.55555555555555558</v>
      </c>
      <c r="R16" s="310">
        <v>0.52364417989418</v>
      </c>
      <c r="S16" s="311">
        <v>0.22222222222222221</v>
      </c>
      <c r="T16" s="311">
        <v>0.95238095238095233</v>
      </c>
      <c r="U16" s="314">
        <v>30</v>
      </c>
    </row>
    <row r="17" spans="3:21" x14ac:dyDescent="0.25">
      <c r="C17" s="196" t="s">
        <v>159</v>
      </c>
      <c r="D17" s="306">
        <v>0.62619212962962956</v>
      </c>
      <c r="E17" s="306">
        <v>0.62619212962962956</v>
      </c>
      <c r="F17" s="307">
        <v>0.62619212962962956</v>
      </c>
      <c r="G17" s="306">
        <v>0</v>
      </c>
      <c r="H17" s="306">
        <v>0.62619212962962956</v>
      </c>
      <c r="I17" s="307">
        <v>5.1631944444444446E-2</v>
      </c>
      <c r="J17" s="307">
        <v>0.17395833333333333</v>
      </c>
      <c r="K17" s="308">
        <v>34</v>
      </c>
      <c r="L17" s="308">
        <v>40</v>
      </c>
      <c r="M17" s="309">
        <v>34</v>
      </c>
      <c r="N17" s="309">
        <v>37</v>
      </c>
      <c r="O17" s="308">
        <v>16</v>
      </c>
      <c r="P17" s="308">
        <v>35</v>
      </c>
      <c r="Q17" s="310">
        <v>0.15185866013071894</v>
      </c>
      <c r="R17" s="310">
        <v>0.43489583333333331</v>
      </c>
      <c r="S17" s="311">
        <v>0.47058823529411764</v>
      </c>
      <c r="T17" s="311">
        <v>0.875</v>
      </c>
      <c r="U17" s="314">
        <v>74</v>
      </c>
    </row>
    <row r="18" spans="3:21" x14ac:dyDescent="0.25">
      <c r="C18" s="196" t="s">
        <v>158</v>
      </c>
      <c r="D18" s="306">
        <v>0.353912037037037</v>
      </c>
      <c r="E18" s="306">
        <v>0.96518518518518515</v>
      </c>
      <c r="F18" s="307">
        <v>0.99804398148148143</v>
      </c>
      <c r="G18" s="306">
        <v>3.2858796296296303E-2</v>
      </c>
      <c r="H18" s="306">
        <v>0.93232638888888886</v>
      </c>
      <c r="I18" s="307">
        <v>0.14444444444444443</v>
      </c>
      <c r="J18" s="307">
        <v>0.15467592592592591</v>
      </c>
      <c r="K18" s="308">
        <v>26</v>
      </c>
      <c r="L18" s="308">
        <v>30</v>
      </c>
      <c r="M18" s="309">
        <v>26</v>
      </c>
      <c r="N18" s="309">
        <v>25</v>
      </c>
      <c r="O18" s="308">
        <v>24</v>
      </c>
      <c r="P18" s="308">
        <v>25</v>
      </c>
      <c r="Q18" s="310">
        <v>0.55555555555555547</v>
      </c>
      <c r="R18" s="310">
        <v>0.51558641975308639</v>
      </c>
      <c r="S18" s="311">
        <v>0.92307692307692313</v>
      </c>
      <c r="T18" s="311">
        <v>0.83333333333333337</v>
      </c>
      <c r="U18" s="314">
        <v>56</v>
      </c>
    </row>
    <row r="19" spans="3:21" x14ac:dyDescent="0.25">
      <c r="C19" s="196" t="s">
        <v>157</v>
      </c>
      <c r="D19" s="306">
        <v>0.30788194444444444</v>
      </c>
      <c r="E19" s="306">
        <v>0.6427314814814814</v>
      </c>
      <c r="F19" s="307">
        <v>0.67304398148148148</v>
      </c>
      <c r="G19" s="306">
        <v>3.0312499999999999E-2</v>
      </c>
      <c r="H19" s="306">
        <v>0.61241898148148144</v>
      </c>
      <c r="I19" s="307">
        <v>0.10555555555555556</v>
      </c>
      <c r="J19" s="307">
        <v>0.19001157407407407</v>
      </c>
      <c r="K19" s="308">
        <v>19</v>
      </c>
      <c r="L19" s="308">
        <v>29</v>
      </c>
      <c r="M19" s="309">
        <v>16</v>
      </c>
      <c r="N19" s="309">
        <v>27</v>
      </c>
      <c r="O19" s="308">
        <v>2</v>
      </c>
      <c r="P19" s="308">
        <v>23</v>
      </c>
      <c r="Q19" s="310">
        <v>0.55555555555555558</v>
      </c>
      <c r="R19" s="310">
        <v>0.65521232439335886</v>
      </c>
      <c r="S19" s="311">
        <v>0.10526315789473684</v>
      </c>
      <c r="T19" s="311">
        <v>0.7931034482758621</v>
      </c>
      <c r="U19" s="314">
        <v>48</v>
      </c>
    </row>
    <row r="20" spans="3:21" x14ac:dyDescent="0.25">
      <c r="C20" s="196" t="s">
        <v>156</v>
      </c>
      <c r="D20" s="306">
        <v>0.59550925925925913</v>
      </c>
      <c r="E20" s="306">
        <v>0.65087962962962964</v>
      </c>
      <c r="F20" s="307">
        <v>0.65087962962962975</v>
      </c>
      <c r="G20" s="306">
        <v>0</v>
      </c>
      <c r="H20" s="306">
        <v>0.65087962962962964</v>
      </c>
      <c r="I20" s="307">
        <v>8.1249999999999989E-2</v>
      </c>
      <c r="J20" s="307">
        <v>0.21998842592592593</v>
      </c>
      <c r="K20" s="308">
        <v>13</v>
      </c>
      <c r="L20" s="308">
        <v>39</v>
      </c>
      <c r="M20" s="309">
        <v>13</v>
      </c>
      <c r="N20" s="309">
        <v>29</v>
      </c>
      <c r="O20" s="308">
        <v>7</v>
      </c>
      <c r="P20" s="308">
        <v>25</v>
      </c>
      <c r="Q20" s="310">
        <v>0.625</v>
      </c>
      <c r="R20" s="310">
        <v>0.56407288698955371</v>
      </c>
      <c r="S20" s="311">
        <v>0.53846153846153844</v>
      </c>
      <c r="T20" s="311">
        <v>0.64102564102564108</v>
      </c>
      <c r="U20" s="314">
        <v>52</v>
      </c>
    </row>
    <row r="21" spans="3:21" x14ac:dyDescent="0.25">
      <c r="C21" s="196" t="s">
        <v>155</v>
      </c>
      <c r="D21" s="306">
        <v>0.47181712962962968</v>
      </c>
      <c r="E21" s="306">
        <v>0.53158564814814813</v>
      </c>
      <c r="F21" s="307">
        <v>0.63545138888888886</v>
      </c>
      <c r="G21" s="306">
        <v>0.10386574074074074</v>
      </c>
      <c r="H21" s="306">
        <v>0.4277199074074074</v>
      </c>
      <c r="I21" s="307">
        <v>9.8402777777777783E-2</v>
      </c>
      <c r="J21" s="307">
        <v>0.10148148148148148</v>
      </c>
      <c r="K21" s="308">
        <v>19</v>
      </c>
      <c r="L21" s="308">
        <v>21</v>
      </c>
      <c r="M21" s="309">
        <v>19</v>
      </c>
      <c r="N21" s="309">
        <v>21</v>
      </c>
      <c r="O21" s="308">
        <v>17</v>
      </c>
      <c r="P21" s="308">
        <v>16</v>
      </c>
      <c r="Q21" s="310">
        <v>0.51790935672514615</v>
      </c>
      <c r="R21" s="310">
        <v>0.48324514991181661</v>
      </c>
      <c r="S21" s="311">
        <v>0.89473684210526316</v>
      </c>
      <c r="T21" s="311">
        <v>0.76190476190476186</v>
      </c>
      <c r="U21" s="314">
        <v>40</v>
      </c>
    </row>
    <row r="22" spans="3:21" x14ac:dyDescent="0.25">
      <c r="C22" s="196" t="s">
        <v>154</v>
      </c>
      <c r="D22" s="306">
        <v>0.56282407407407398</v>
      </c>
      <c r="E22" s="306">
        <v>0.88821759259259259</v>
      </c>
      <c r="F22" s="307">
        <v>0.96240740740740727</v>
      </c>
      <c r="G22" s="306">
        <v>7.418981481481482E-2</v>
      </c>
      <c r="H22" s="306">
        <v>0.81402777777777779</v>
      </c>
      <c r="I22" s="307">
        <v>0.21629629629629626</v>
      </c>
      <c r="J22" s="307">
        <v>0.3016550925925926</v>
      </c>
      <c r="K22" s="308">
        <v>38</v>
      </c>
      <c r="L22" s="308">
        <v>52</v>
      </c>
      <c r="M22" s="309">
        <v>37</v>
      </c>
      <c r="N22" s="309">
        <v>44</v>
      </c>
      <c r="O22" s="308">
        <v>17</v>
      </c>
      <c r="P22" s="308">
        <v>39</v>
      </c>
      <c r="Q22" s="310">
        <v>0.56920077972709537</v>
      </c>
      <c r="R22" s="310">
        <v>0.58010594729344722</v>
      </c>
      <c r="S22" s="311">
        <v>0.44736842105263158</v>
      </c>
      <c r="T22" s="311">
        <v>0.75</v>
      </c>
      <c r="U22" s="314">
        <v>90</v>
      </c>
    </row>
    <row r="23" spans="3:21" x14ac:dyDescent="0.25">
      <c r="C23" s="196" t="s">
        <v>152</v>
      </c>
      <c r="D23" s="306">
        <v>0.40379629629629632</v>
      </c>
      <c r="E23" s="306">
        <v>0.5644675925925926</v>
      </c>
      <c r="F23" s="307">
        <v>0.64771990740740737</v>
      </c>
      <c r="G23" s="306">
        <v>8.3252314814814807E-2</v>
      </c>
      <c r="H23" s="306">
        <v>0.48121527777777778</v>
      </c>
      <c r="I23" s="307">
        <v>9.4444444444444442E-2</v>
      </c>
      <c r="J23" s="307">
        <v>0.30935185185185188</v>
      </c>
      <c r="K23" s="308">
        <v>17</v>
      </c>
      <c r="L23" s="308">
        <v>47</v>
      </c>
      <c r="M23" s="309">
        <v>17</v>
      </c>
      <c r="N23" s="309">
        <v>41</v>
      </c>
      <c r="O23" s="308">
        <v>10</v>
      </c>
      <c r="P23" s="308">
        <v>25</v>
      </c>
      <c r="Q23" s="310">
        <v>0.55555555555555558</v>
      </c>
      <c r="R23" s="310">
        <v>0.65819542947202525</v>
      </c>
      <c r="S23" s="311">
        <v>0.58823529411764708</v>
      </c>
      <c r="T23" s="311">
        <v>0.53191489361702127</v>
      </c>
      <c r="U23" s="314">
        <v>64</v>
      </c>
    </row>
    <row r="24" spans="3:21" x14ac:dyDescent="0.25">
      <c r="C24" s="196" t="s">
        <v>148</v>
      </c>
      <c r="D24" s="306">
        <v>0.9167361111111112</v>
      </c>
      <c r="E24" s="306">
        <v>1.2059606481481482</v>
      </c>
      <c r="F24" s="307">
        <v>1.2821990740740743</v>
      </c>
      <c r="G24" s="306">
        <v>7.6238425925925918E-2</v>
      </c>
      <c r="H24" s="306">
        <v>1.1297222222222223</v>
      </c>
      <c r="I24" s="307">
        <v>0.32650462962962962</v>
      </c>
      <c r="J24" s="307">
        <v>0.43208333333333332</v>
      </c>
      <c r="K24" s="308">
        <v>56</v>
      </c>
      <c r="L24" s="308">
        <v>74</v>
      </c>
      <c r="M24" s="309">
        <v>52</v>
      </c>
      <c r="N24" s="309">
        <v>64</v>
      </c>
      <c r="O24" s="308">
        <v>47</v>
      </c>
      <c r="P24" s="308">
        <v>64</v>
      </c>
      <c r="Q24" s="310">
        <v>0.5830439814814814</v>
      </c>
      <c r="R24" s="310">
        <v>0.58389639639639646</v>
      </c>
      <c r="S24" s="311">
        <v>0.8392857142857143</v>
      </c>
      <c r="T24" s="311">
        <v>0.86486486486486491</v>
      </c>
      <c r="U24" s="314">
        <v>130</v>
      </c>
    </row>
    <row r="25" spans="3:21" x14ac:dyDescent="0.25">
      <c r="C25" s="196" t="s">
        <v>146</v>
      </c>
      <c r="D25" s="306">
        <v>0.27079861111111114</v>
      </c>
      <c r="E25" s="306">
        <v>0.67138888888888903</v>
      </c>
      <c r="F25" s="307">
        <v>0.67138888888888892</v>
      </c>
      <c r="G25" s="306">
        <v>0</v>
      </c>
      <c r="H25" s="306">
        <v>0.67138888888888903</v>
      </c>
      <c r="I25" s="307">
        <v>5.5555555555555552E-2</v>
      </c>
      <c r="J25" s="307">
        <v>0.1759027777777778</v>
      </c>
      <c r="K25" s="308">
        <v>10</v>
      </c>
      <c r="L25" s="308">
        <v>42</v>
      </c>
      <c r="M25" s="309">
        <v>10</v>
      </c>
      <c r="N25" s="309">
        <v>36</v>
      </c>
      <c r="O25" s="308">
        <v>6</v>
      </c>
      <c r="P25" s="308">
        <v>41</v>
      </c>
      <c r="Q25" s="310">
        <v>0.55555555555555547</v>
      </c>
      <c r="R25" s="310">
        <v>0.41881613756613761</v>
      </c>
      <c r="S25" s="311">
        <v>0.6</v>
      </c>
      <c r="T25" s="311">
        <v>0.97619047619047616</v>
      </c>
      <c r="U25" s="314">
        <v>52</v>
      </c>
    </row>
    <row r="26" spans="3:21" x14ac:dyDescent="0.25">
      <c r="C26" s="196" t="s">
        <v>144</v>
      </c>
      <c r="D26" s="306">
        <v>0.51817129629629621</v>
      </c>
      <c r="E26" s="306">
        <v>0.63914351851851847</v>
      </c>
      <c r="F26" s="307">
        <v>0.63914351851851847</v>
      </c>
      <c r="G26" s="306">
        <v>0</v>
      </c>
      <c r="H26" s="306">
        <v>0.63914351851851847</v>
      </c>
      <c r="I26" s="307">
        <v>1.5787037037037037E-2</v>
      </c>
      <c r="J26" s="307">
        <v>0.19868055555555555</v>
      </c>
      <c r="K26" s="308">
        <v>2</v>
      </c>
      <c r="L26" s="308">
        <v>42</v>
      </c>
      <c r="M26" s="309">
        <v>2</v>
      </c>
      <c r="N26" s="309">
        <v>32</v>
      </c>
      <c r="O26" s="308">
        <v>1</v>
      </c>
      <c r="P26" s="308">
        <v>44</v>
      </c>
      <c r="Q26" s="310">
        <v>0.78935185185185186</v>
      </c>
      <c r="R26" s="310">
        <v>0.47304894179894186</v>
      </c>
      <c r="S26" s="311">
        <v>0.5</v>
      </c>
      <c r="T26" s="311">
        <v>1.0476190476190477</v>
      </c>
      <c r="U26" s="314">
        <v>44</v>
      </c>
    </row>
    <row r="27" spans="3:21" x14ac:dyDescent="0.25">
      <c r="C27" s="196" t="s">
        <v>143</v>
      </c>
      <c r="D27" s="306">
        <v>0.1259837962962963</v>
      </c>
      <c r="E27" s="306">
        <v>0.27314814814814814</v>
      </c>
      <c r="F27" s="307">
        <v>0.43281250000000004</v>
      </c>
      <c r="G27" s="306">
        <v>0.15966435185185185</v>
      </c>
      <c r="H27" s="306">
        <v>0.11348379629629629</v>
      </c>
      <c r="I27" s="307">
        <v>3.7499999999999999E-2</v>
      </c>
      <c r="J27" s="307">
        <v>4.5300925925925925E-2</v>
      </c>
      <c r="K27" s="308">
        <v>6</v>
      </c>
      <c r="L27" s="308">
        <v>7</v>
      </c>
      <c r="M27" s="309">
        <v>4</v>
      </c>
      <c r="N27" s="309">
        <v>7</v>
      </c>
      <c r="O27" s="308">
        <v>0</v>
      </c>
      <c r="P27" s="308">
        <v>4</v>
      </c>
      <c r="Q27" s="310">
        <v>0.625</v>
      </c>
      <c r="R27" s="310">
        <v>0.64715608465608465</v>
      </c>
      <c r="S27" s="311">
        <v>0</v>
      </c>
      <c r="T27" s="311">
        <v>0.5714285714285714</v>
      </c>
      <c r="U27" s="314">
        <v>13</v>
      </c>
    </row>
    <row r="28" spans="3:21" x14ac:dyDescent="0.25">
      <c r="C28" s="196" t="s">
        <v>142</v>
      </c>
      <c r="D28" s="306">
        <v>0.34777777777777774</v>
      </c>
      <c r="E28" s="306">
        <v>0.50614583333333329</v>
      </c>
      <c r="F28" s="307">
        <v>0.52642361111111113</v>
      </c>
      <c r="G28" s="306">
        <v>2.0277777777777777E-2</v>
      </c>
      <c r="H28" s="306">
        <v>0.48586805555555551</v>
      </c>
      <c r="I28" s="307">
        <v>6.6666666666666666E-2</v>
      </c>
      <c r="J28" s="307">
        <v>0.19967592592592592</v>
      </c>
      <c r="K28" s="308">
        <v>12</v>
      </c>
      <c r="L28" s="308">
        <v>34</v>
      </c>
      <c r="M28" s="309">
        <v>12</v>
      </c>
      <c r="N28" s="309">
        <v>28</v>
      </c>
      <c r="O28" s="308">
        <v>8</v>
      </c>
      <c r="P28" s="308">
        <v>33</v>
      </c>
      <c r="Q28" s="310">
        <v>0.55555555555555558</v>
      </c>
      <c r="R28" s="310">
        <v>0.58728213507625271</v>
      </c>
      <c r="S28" s="311">
        <v>0.66666666666666663</v>
      </c>
      <c r="T28" s="311">
        <v>0.97058823529411764</v>
      </c>
      <c r="U28" s="314">
        <v>46</v>
      </c>
    </row>
    <row r="29" spans="3:21" x14ac:dyDescent="0.25">
      <c r="C29" s="196" t="s">
        <v>141</v>
      </c>
      <c r="D29" s="306">
        <v>0.17159722222222221</v>
      </c>
      <c r="E29" s="306">
        <v>0.26600694444444445</v>
      </c>
      <c r="F29" s="307">
        <v>0.30459490740740747</v>
      </c>
      <c r="G29" s="306">
        <v>3.8587962962962963E-2</v>
      </c>
      <c r="H29" s="306">
        <v>0.22741898148148149</v>
      </c>
      <c r="I29" s="307">
        <v>1.6666666666666666E-2</v>
      </c>
      <c r="J29" s="307">
        <v>0.14754629629629629</v>
      </c>
      <c r="K29" s="308">
        <v>3</v>
      </c>
      <c r="L29" s="308">
        <v>27</v>
      </c>
      <c r="M29" s="309">
        <v>3</v>
      </c>
      <c r="N29" s="309">
        <v>26</v>
      </c>
      <c r="O29" s="308">
        <v>0</v>
      </c>
      <c r="P29" s="308">
        <v>15</v>
      </c>
      <c r="Q29" s="310">
        <v>0.55555555555555558</v>
      </c>
      <c r="R29" s="310">
        <v>0.54646776406035658</v>
      </c>
      <c r="S29" s="311">
        <v>0</v>
      </c>
      <c r="T29" s="311">
        <v>0.55555555555555558</v>
      </c>
      <c r="U29" s="314">
        <v>30</v>
      </c>
    </row>
    <row r="30" spans="3:21" x14ac:dyDescent="0.25">
      <c r="C30" s="196" t="s">
        <v>140</v>
      </c>
      <c r="D30" s="306">
        <v>0.34980324074074071</v>
      </c>
      <c r="E30" s="306">
        <v>0.54953703703703705</v>
      </c>
      <c r="F30" s="307">
        <v>0.6378935185185185</v>
      </c>
      <c r="G30" s="306">
        <v>8.835648148148148E-2</v>
      </c>
      <c r="H30" s="306">
        <v>0.46118055555555559</v>
      </c>
      <c r="I30" s="307">
        <v>0.11245370370370369</v>
      </c>
      <c r="J30" s="307">
        <v>0.23401620370370368</v>
      </c>
      <c r="K30" s="308">
        <v>13</v>
      </c>
      <c r="L30" s="308">
        <v>37</v>
      </c>
      <c r="M30" s="309">
        <v>13</v>
      </c>
      <c r="N30" s="309">
        <v>36</v>
      </c>
      <c r="O30" s="308">
        <v>7</v>
      </c>
      <c r="P30" s="308">
        <v>23</v>
      </c>
      <c r="Q30" s="310">
        <v>0.86502849002849003</v>
      </c>
      <c r="R30" s="310">
        <v>0.63247622622622612</v>
      </c>
      <c r="S30" s="311">
        <v>0.53846153846153844</v>
      </c>
      <c r="T30" s="311">
        <v>0.6216216216216216</v>
      </c>
      <c r="U30" s="314">
        <v>50</v>
      </c>
    </row>
    <row r="31" spans="3:21" x14ac:dyDescent="0.25">
      <c r="C31" s="196" t="s">
        <v>139</v>
      </c>
      <c r="D31" s="306">
        <v>0.60310185185185172</v>
      </c>
      <c r="E31" s="306">
        <v>0.62378472222222214</v>
      </c>
      <c r="F31" s="307">
        <v>0.62378472222222214</v>
      </c>
      <c r="G31" s="306">
        <v>0</v>
      </c>
      <c r="H31" s="306">
        <v>0.62378472222222214</v>
      </c>
      <c r="I31" s="307">
        <v>0.24956018518518519</v>
      </c>
      <c r="J31" s="307">
        <v>8.2037037037037033E-2</v>
      </c>
      <c r="K31" s="308">
        <v>41</v>
      </c>
      <c r="L31" s="308">
        <v>16</v>
      </c>
      <c r="M31" s="309">
        <v>32</v>
      </c>
      <c r="N31" s="309">
        <v>15</v>
      </c>
      <c r="O31" s="308">
        <v>23</v>
      </c>
      <c r="P31" s="308">
        <v>15</v>
      </c>
      <c r="Q31" s="310">
        <v>0.60868337850045173</v>
      </c>
      <c r="R31" s="310">
        <v>0.51273148148148151</v>
      </c>
      <c r="S31" s="311">
        <v>0.56097560975609762</v>
      </c>
      <c r="T31" s="311">
        <v>0.9375</v>
      </c>
      <c r="U31" s="314">
        <v>57</v>
      </c>
    </row>
    <row r="32" spans="3:21" x14ac:dyDescent="0.25">
      <c r="C32" s="196" t="s">
        <v>137</v>
      </c>
      <c r="D32" s="306">
        <v>0.56619212962962961</v>
      </c>
      <c r="E32" s="306">
        <v>0.59357638888888886</v>
      </c>
      <c r="F32" s="307">
        <v>0.59357638888888886</v>
      </c>
      <c r="G32" s="306">
        <v>0</v>
      </c>
      <c r="H32" s="306">
        <v>0.59357638888888886</v>
      </c>
      <c r="I32" s="307">
        <v>0.23239583333333333</v>
      </c>
      <c r="J32" s="307">
        <v>0.19494212962962965</v>
      </c>
      <c r="K32" s="308">
        <v>41</v>
      </c>
      <c r="L32" s="308">
        <v>39</v>
      </c>
      <c r="M32" s="309">
        <v>31</v>
      </c>
      <c r="N32" s="309">
        <v>36</v>
      </c>
      <c r="O32" s="308">
        <v>27</v>
      </c>
      <c r="P32" s="308">
        <v>31</v>
      </c>
      <c r="Q32" s="310">
        <v>0.56681910569105687</v>
      </c>
      <c r="R32" s="310">
        <v>0.49985161443494786</v>
      </c>
      <c r="S32" s="311">
        <v>0.65853658536585369</v>
      </c>
      <c r="T32" s="311">
        <v>0.79487179487179482</v>
      </c>
      <c r="U32" s="314">
        <v>80</v>
      </c>
    </row>
    <row r="33" spans="3:21" x14ac:dyDescent="0.25">
      <c r="C33" s="196" t="s">
        <v>135</v>
      </c>
      <c r="D33" s="306">
        <v>0.74459490740740741</v>
      </c>
      <c r="E33" s="306">
        <v>0.9274189814814815</v>
      </c>
      <c r="F33" s="307">
        <v>0.97133101851851855</v>
      </c>
      <c r="G33" s="306">
        <v>4.3912037037037041E-2</v>
      </c>
      <c r="H33" s="306">
        <v>0.88350694444444444</v>
      </c>
      <c r="I33" s="307">
        <v>0.38351851851851859</v>
      </c>
      <c r="J33" s="307">
        <v>0.27763888888888888</v>
      </c>
      <c r="K33" s="308">
        <v>68</v>
      </c>
      <c r="L33" s="308">
        <v>45</v>
      </c>
      <c r="M33" s="309">
        <v>67</v>
      </c>
      <c r="N33" s="309">
        <v>36</v>
      </c>
      <c r="O33" s="308">
        <v>10</v>
      </c>
      <c r="P33" s="308">
        <v>35</v>
      </c>
      <c r="Q33" s="310">
        <v>0.5639978213507626</v>
      </c>
      <c r="R33" s="310">
        <v>0.61697530864197525</v>
      </c>
      <c r="S33" s="311">
        <v>0.14705882352941177</v>
      </c>
      <c r="T33" s="311">
        <v>0.77777777777777779</v>
      </c>
      <c r="U33" s="314">
        <v>113</v>
      </c>
    </row>
    <row r="34" spans="3:21" x14ac:dyDescent="0.25">
      <c r="C34" s="196" t="s">
        <v>133</v>
      </c>
      <c r="D34" s="306">
        <v>0.77614583333333331</v>
      </c>
      <c r="E34" s="306">
        <v>0.8825115740740741</v>
      </c>
      <c r="F34" s="307">
        <v>0.96152777777777765</v>
      </c>
      <c r="G34" s="306">
        <v>7.90162037037037E-2</v>
      </c>
      <c r="H34" s="306">
        <v>0.80349537037037044</v>
      </c>
      <c r="I34" s="307">
        <v>0.26111111111111113</v>
      </c>
      <c r="J34" s="307">
        <v>0.25359953703703703</v>
      </c>
      <c r="K34" s="308">
        <v>47</v>
      </c>
      <c r="L34" s="308">
        <v>48</v>
      </c>
      <c r="M34" s="309">
        <v>47</v>
      </c>
      <c r="N34" s="309">
        <v>43</v>
      </c>
      <c r="O34" s="308">
        <v>33</v>
      </c>
      <c r="P34" s="308">
        <v>37</v>
      </c>
      <c r="Q34" s="310">
        <v>0.55555555555555558</v>
      </c>
      <c r="R34" s="310">
        <v>0.5283323688271605</v>
      </c>
      <c r="S34" s="311">
        <v>0.7021276595744681</v>
      </c>
      <c r="T34" s="311">
        <v>0.77083333333333337</v>
      </c>
      <c r="U34" s="314">
        <v>95</v>
      </c>
    </row>
    <row r="35" spans="3:21" x14ac:dyDescent="0.25">
      <c r="C35" s="196" t="s">
        <v>131</v>
      </c>
      <c r="D35" s="306">
        <v>0.18658564814814815</v>
      </c>
      <c r="E35" s="306">
        <v>0.66284722222222225</v>
      </c>
      <c r="F35" s="307">
        <v>0.68495370370370368</v>
      </c>
      <c r="G35" s="306">
        <v>2.210648148148148E-2</v>
      </c>
      <c r="H35" s="306">
        <v>0.64074074074074072</v>
      </c>
      <c r="I35" s="307">
        <v>0.12222222222222223</v>
      </c>
      <c r="J35" s="307">
        <v>6.3159722222222214E-2</v>
      </c>
      <c r="K35" s="308">
        <v>22</v>
      </c>
      <c r="L35" s="308">
        <v>12</v>
      </c>
      <c r="M35" s="309">
        <v>18</v>
      </c>
      <c r="N35" s="309">
        <v>12</v>
      </c>
      <c r="O35" s="308">
        <v>10</v>
      </c>
      <c r="P35" s="308">
        <v>33</v>
      </c>
      <c r="Q35" s="310">
        <v>0.55555555555555558</v>
      </c>
      <c r="R35" s="310">
        <v>0.52633101851851838</v>
      </c>
      <c r="S35" s="311">
        <v>0.45454545454545453</v>
      </c>
      <c r="T35" s="311">
        <v>2.75</v>
      </c>
      <c r="U35" s="314">
        <v>34</v>
      </c>
    </row>
    <row r="36" spans="3:21" x14ac:dyDescent="0.25">
      <c r="C36" s="196" t="s">
        <v>129</v>
      </c>
      <c r="D36" s="306">
        <v>0.19206018518518517</v>
      </c>
      <c r="E36" s="306">
        <v>0.6667129629629629</v>
      </c>
      <c r="F36" s="307">
        <v>0.66671296296296301</v>
      </c>
      <c r="G36" s="306">
        <v>0</v>
      </c>
      <c r="H36" s="306">
        <v>0.6667129629629629</v>
      </c>
      <c r="I36" s="307">
        <v>0.14444444444444443</v>
      </c>
      <c r="J36" s="307">
        <v>4.2280092592592591E-2</v>
      </c>
      <c r="K36" s="308">
        <v>26</v>
      </c>
      <c r="L36" s="308">
        <v>11</v>
      </c>
      <c r="M36" s="309">
        <v>21</v>
      </c>
      <c r="N36" s="309">
        <v>10</v>
      </c>
      <c r="O36" s="308">
        <v>19</v>
      </c>
      <c r="P36" s="308">
        <v>15</v>
      </c>
      <c r="Q36" s="310">
        <v>0.55555555555555547</v>
      </c>
      <c r="R36" s="310">
        <v>0.3843644781144781</v>
      </c>
      <c r="S36" s="311">
        <v>0.73076923076923073</v>
      </c>
      <c r="T36" s="311">
        <v>1.3636363636363635</v>
      </c>
      <c r="U36" s="314">
        <v>37</v>
      </c>
    </row>
    <row r="37" spans="3:21" x14ac:dyDescent="0.25">
      <c r="C37" s="196" t="s">
        <v>1009</v>
      </c>
      <c r="D37" s="306">
        <v>0.10559027777777778</v>
      </c>
      <c r="E37" s="306">
        <v>0.23131944444444444</v>
      </c>
      <c r="F37" s="307">
        <v>0.50969907407407411</v>
      </c>
      <c r="G37" s="306">
        <v>0.27837962962962964</v>
      </c>
      <c r="H37" s="306">
        <v>-4.7060185185185205E-2</v>
      </c>
      <c r="I37" s="307">
        <v>0</v>
      </c>
      <c r="J37" s="307">
        <v>3.1180555555555555E-2</v>
      </c>
      <c r="K37" s="308">
        <v>0</v>
      </c>
      <c r="L37" s="308">
        <v>4</v>
      </c>
      <c r="M37" s="309">
        <v>0</v>
      </c>
      <c r="N37" s="309">
        <v>4</v>
      </c>
      <c r="O37" s="308">
        <v>0</v>
      </c>
      <c r="P37" s="308">
        <v>0</v>
      </c>
      <c r="Q37" s="310">
        <v>0</v>
      </c>
      <c r="R37" s="310">
        <v>0.77951388888888884</v>
      </c>
      <c r="S37" s="311">
        <v>0</v>
      </c>
      <c r="T37" s="311">
        <v>0</v>
      </c>
      <c r="U37" s="314">
        <v>4</v>
      </c>
    </row>
    <row r="38" spans="3:21" x14ac:dyDescent="0.25">
      <c r="C38" s="196" t="s">
        <v>1007</v>
      </c>
      <c r="D38" s="306">
        <v>0.10947916666666667</v>
      </c>
      <c r="E38" s="306">
        <v>0.21728009259259259</v>
      </c>
      <c r="F38" s="307">
        <v>0.72447916666666667</v>
      </c>
      <c r="G38" s="306">
        <v>0.50719907407407405</v>
      </c>
      <c r="H38" s="306">
        <v>-0.28991898148148143</v>
      </c>
      <c r="I38" s="307">
        <v>0</v>
      </c>
      <c r="J38" s="307">
        <v>5.4675925925925926E-2</v>
      </c>
      <c r="K38" s="308">
        <v>0</v>
      </c>
      <c r="L38" s="308">
        <v>5</v>
      </c>
      <c r="M38" s="309">
        <v>0</v>
      </c>
      <c r="N38" s="309">
        <v>5</v>
      </c>
      <c r="O38" s="308">
        <v>0</v>
      </c>
      <c r="P38" s="308">
        <v>5</v>
      </c>
      <c r="Q38" s="310">
        <v>0</v>
      </c>
      <c r="R38" s="310">
        <v>1.0935185185185186</v>
      </c>
      <c r="S38" s="311">
        <v>0</v>
      </c>
      <c r="T38" s="311">
        <v>1</v>
      </c>
      <c r="U38" s="314">
        <v>5</v>
      </c>
    </row>
    <row r="39" spans="3:21" x14ac:dyDescent="0.25">
      <c r="C39" s="196" t="s">
        <v>1018</v>
      </c>
      <c r="D39" s="306">
        <v>0.33177083333333335</v>
      </c>
      <c r="E39" s="306">
        <v>0.38224537037037037</v>
      </c>
      <c r="F39" s="307">
        <v>0.58732638888888888</v>
      </c>
      <c r="G39" s="306">
        <v>0.20508101851851854</v>
      </c>
      <c r="H39" s="306">
        <v>0.17716435185185184</v>
      </c>
      <c r="I39" s="307">
        <v>0.26383101851851853</v>
      </c>
      <c r="J39" s="307">
        <v>1.9884259259259258E-2</v>
      </c>
      <c r="K39" s="308">
        <v>3</v>
      </c>
      <c r="L39" s="308">
        <v>3</v>
      </c>
      <c r="M39" s="309">
        <v>3</v>
      </c>
      <c r="N39" s="309">
        <v>3</v>
      </c>
      <c r="O39" s="308">
        <v>1</v>
      </c>
      <c r="P39" s="308">
        <v>2</v>
      </c>
      <c r="Q39" s="310">
        <v>8.7943672839506171</v>
      </c>
      <c r="R39" s="310">
        <v>0.66280864197530853</v>
      </c>
      <c r="S39" s="311">
        <v>0.33333333333333331</v>
      </c>
      <c r="T39" s="311">
        <v>0.66666666666666663</v>
      </c>
      <c r="U39" s="314">
        <v>6</v>
      </c>
    </row>
    <row r="40" spans="3:21" x14ac:dyDescent="0.25">
      <c r="C40" s="177" t="s">
        <v>128</v>
      </c>
      <c r="D40" s="179">
        <v>11.547662037037037</v>
      </c>
      <c r="E40" s="142">
        <v>17.769953703703706</v>
      </c>
      <c r="F40" s="142">
        <v>19.854282407407418</v>
      </c>
      <c r="G40" s="142">
        <v>2.0843287037037035</v>
      </c>
      <c r="H40" s="142">
        <v>15.685625000000002</v>
      </c>
      <c r="I40" s="142">
        <v>3.9524652777777773</v>
      </c>
      <c r="J40" s="142">
        <v>4.605312500000001</v>
      </c>
      <c r="K40" s="312">
        <v>673</v>
      </c>
      <c r="L40" s="312">
        <v>821</v>
      </c>
      <c r="M40" s="312">
        <v>628</v>
      </c>
      <c r="N40" s="312">
        <v>725</v>
      </c>
      <c r="O40" s="312">
        <v>391</v>
      </c>
      <c r="P40" s="312">
        <v>683</v>
      </c>
      <c r="Q40" s="143">
        <v>0.58729053161631173</v>
      </c>
      <c r="R40" s="143">
        <v>0.56093940316686985</v>
      </c>
      <c r="S40" s="143">
        <v>0.58098068350668652</v>
      </c>
      <c r="T40" s="143">
        <v>0.83191230207064559</v>
      </c>
      <c r="U40" s="313">
        <v>1494</v>
      </c>
    </row>
    <row r="41" spans="3:21" x14ac:dyDescent="0.25">
      <c r="C41"/>
      <c r="D41"/>
      <c r="E41"/>
      <c r="F41"/>
      <c r="G41"/>
      <c r="H41"/>
      <c r="I41"/>
      <c r="J41"/>
      <c r="K41"/>
      <c r="L41"/>
      <c r="M41"/>
      <c r="N41"/>
      <c r="O41"/>
      <c r="P41"/>
      <c r="Q41"/>
      <c r="R41"/>
      <c r="S41"/>
      <c r="T41"/>
      <c r="U41"/>
    </row>
    <row r="42" spans="3:21" x14ac:dyDescent="0.25">
      <c r="C42"/>
      <c r="D42"/>
      <c r="E42"/>
      <c r="F42"/>
      <c r="G42"/>
      <c r="H42"/>
      <c r="I42"/>
      <c r="J42"/>
      <c r="K42"/>
      <c r="L42"/>
      <c r="M42"/>
      <c r="N42"/>
      <c r="O42"/>
      <c r="P42"/>
      <c r="Q42"/>
      <c r="R42"/>
      <c r="S42"/>
      <c r="T42"/>
      <c r="U42"/>
    </row>
    <row r="43" spans="3:21" x14ac:dyDescent="0.25">
      <c r="C43"/>
      <c r="D43"/>
      <c r="E43"/>
      <c r="F43"/>
      <c r="G43"/>
      <c r="H43"/>
      <c r="I43"/>
      <c r="J43"/>
      <c r="K43"/>
      <c r="L43"/>
      <c r="M43"/>
      <c r="N43"/>
      <c r="O43"/>
      <c r="P43"/>
      <c r="Q43"/>
      <c r="R43"/>
      <c r="S43"/>
      <c r="T43"/>
      <c r="U43"/>
    </row>
    <row r="44" spans="3:21" x14ac:dyDescent="0.25">
      <c r="C44"/>
      <c r="D44"/>
      <c r="E44"/>
      <c r="F44"/>
      <c r="G44"/>
      <c r="H44"/>
      <c r="I44"/>
      <c r="J44"/>
      <c r="K44"/>
      <c r="L44"/>
      <c r="M44"/>
      <c r="N44"/>
      <c r="O44"/>
      <c r="P44"/>
      <c r="Q44"/>
      <c r="R44"/>
      <c r="S44"/>
      <c r="T44"/>
      <c r="U44"/>
    </row>
    <row r="45" spans="3:21" x14ac:dyDescent="0.25">
      <c r="C45"/>
      <c r="D45"/>
      <c r="E45"/>
      <c r="F45"/>
      <c r="G45"/>
      <c r="H45"/>
      <c r="I45"/>
      <c r="J45"/>
      <c r="K45"/>
      <c r="L45"/>
      <c r="M45"/>
      <c r="N45"/>
      <c r="O45"/>
      <c r="P45"/>
      <c r="Q45"/>
      <c r="R45"/>
      <c r="S45"/>
      <c r="T45"/>
      <c r="U45"/>
    </row>
    <row r="46" spans="3:21" x14ac:dyDescent="0.25">
      <c r="C46"/>
      <c r="D46"/>
      <c r="E46"/>
      <c r="F46"/>
      <c r="G46"/>
      <c r="H46"/>
      <c r="I46"/>
      <c r="J46"/>
      <c r="K46"/>
      <c r="L46"/>
      <c r="M46"/>
      <c r="N46"/>
      <c r="O46"/>
      <c r="P46"/>
      <c r="Q46"/>
      <c r="R46"/>
      <c r="S46"/>
      <c r="T46"/>
      <c r="U46"/>
    </row>
    <row r="47" spans="3:21" x14ac:dyDescent="0.25">
      <c r="C47"/>
      <c r="D47"/>
      <c r="E47"/>
      <c r="F47"/>
      <c r="G47"/>
      <c r="H47"/>
      <c r="I47"/>
      <c r="J47"/>
      <c r="K47"/>
      <c r="L47"/>
      <c r="M47"/>
      <c r="N47"/>
      <c r="O47"/>
      <c r="P47"/>
      <c r="Q47"/>
      <c r="R47"/>
      <c r="S47"/>
      <c r="T47"/>
      <c r="U47"/>
    </row>
    <row r="48" spans="3:21" x14ac:dyDescent="0.25">
      <c r="C48"/>
      <c r="D48"/>
      <c r="E48"/>
      <c r="F48"/>
      <c r="G48"/>
      <c r="H48"/>
      <c r="I48"/>
      <c r="J48"/>
      <c r="K48"/>
      <c r="L48"/>
      <c r="M48"/>
      <c r="N48"/>
      <c r="O48"/>
      <c r="P48"/>
      <c r="Q48"/>
      <c r="R48"/>
      <c r="S48"/>
      <c r="T48"/>
      <c r="U48"/>
    </row>
    <row r="49" spans="2:22" x14ac:dyDescent="0.25">
      <c r="C49"/>
      <c r="D49"/>
      <c r="E49"/>
      <c r="F49"/>
      <c r="G49"/>
      <c r="H49"/>
      <c r="I49"/>
      <c r="J49"/>
      <c r="K49"/>
      <c r="L49"/>
      <c r="M49"/>
      <c r="N49"/>
      <c r="O49"/>
      <c r="P49"/>
      <c r="Q49"/>
      <c r="R49"/>
      <c r="S49"/>
      <c r="T49"/>
      <c r="U49"/>
    </row>
    <row r="50" spans="2:22" x14ac:dyDescent="0.25">
      <c r="C50"/>
      <c r="D50"/>
      <c r="E50"/>
      <c r="F50"/>
      <c r="G50"/>
      <c r="H50"/>
      <c r="I50"/>
      <c r="J50"/>
      <c r="K50"/>
      <c r="L50"/>
      <c r="M50"/>
      <c r="N50"/>
      <c r="O50"/>
      <c r="P50"/>
      <c r="Q50"/>
      <c r="R50"/>
      <c r="S50"/>
      <c r="T50"/>
      <c r="U50"/>
    </row>
    <row r="51" spans="2:22" x14ac:dyDescent="0.25">
      <c r="C51"/>
      <c r="D51"/>
      <c r="E51"/>
      <c r="F51"/>
      <c r="G51"/>
      <c r="H51"/>
      <c r="I51"/>
      <c r="J51"/>
      <c r="K51"/>
      <c r="L51"/>
      <c r="M51"/>
      <c r="N51"/>
      <c r="O51"/>
      <c r="P51"/>
      <c r="Q51"/>
      <c r="R51"/>
      <c r="S51"/>
      <c r="T51"/>
      <c r="U51"/>
    </row>
    <row r="52" spans="2:22" x14ac:dyDescent="0.25">
      <c r="C52"/>
      <c r="D52"/>
      <c r="E52"/>
      <c r="F52"/>
      <c r="G52"/>
      <c r="H52"/>
      <c r="I52"/>
      <c r="J52"/>
      <c r="K52"/>
      <c r="L52"/>
      <c r="M52"/>
      <c r="N52"/>
      <c r="O52"/>
      <c r="P52"/>
      <c r="Q52"/>
      <c r="R52"/>
      <c r="S52"/>
      <c r="T52"/>
      <c r="U52"/>
    </row>
    <row r="53" spans="2:22" x14ac:dyDescent="0.25">
      <c r="C53"/>
      <c r="D53"/>
      <c r="E53"/>
      <c r="F53"/>
      <c r="G53"/>
      <c r="H53"/>
      <c r="I53"/>
      <c r="J53"/>
      <c r="K53"/>
      <c r="L53"/>
      <c r="M53"/>
      <c r="N53"/>
      <c r="O53"/>
      <c r="P53"/>
      <c r="Q53"/>
      <c r="R53"/>
      <c r="S53"/>
      <c r="T53"/>
      <c r="U53"/>
    </row>
    <row r="54" spans="2:22" x14ac:dyDescent="0.25">
      <c r="C54"/>
      <c r="D54"/>
      <c r="E54"/>
      <c r="F54"/>
      <c r="G54"/>
      <c r="H54"/>
      <c r="I54"/>
      <c r="J54"/>
      <c r="K54"/>
      <c r="L54"/>
      <c r="M54"/>
      <c r="N54"/>
      <c r="O54"/>
      <c r="P54"/>
      <c r="Q54"/>
      <c r="R54"/>
      <c r="S54"/>
      <c r="T54"/>
      <c r="U54"/>
    </row>
    <row r="55" spans="2:22" x14ac:dyDescent="0.25">
      <c r="C55"/>
      <c r="D55"/>
      <c r="E55"/>
      <c r="F55"/>
      <c r="G55"/>
      <c r="H55"/>
      <c r="I55"/>
      <c r="J55"/>
      <c r="K55"/>
      <c r="L55"/>
      <c r="M55"/>
      <c r="N55"/>
      <c r="O55"/>
      <c r="P55"/>
      <c r="Q55"/>
      <c r="R55"/>
      <c r="S55"/>
      <c r="T55"/>
      <c r="U55"/>
    </row>
    <row r="56" spans="2:22" x14ac:dyDescent="0.25">
      <c r="C56"/>
      <c r="D56"/>
      <c r="E56"/>
      <c r="F56"/>
      <c r="G56"/>
      <c r="H56"/>
      <c r="I56"/>
      <c r="J56"/>
      <c r="K56"/>
      <c r="L56"/>
      <c r="M56"/>
      <c r="N56"/>
      <c r="O56"/>
      <c r="P56"/>
      <c r="Q56"/>
      <c r="R56"/>
      <c r="S56"/>
      <c r="T56"/>
      <c r="U56"/>
    </row>
    <row r="57" spans="2:22" hidden="1" x14ac:dyDescent="0.25">
      <c r="C57"/>
      <c r="D57"/>
      <c r="E57"/>
      <c r="F57"/>
      <c r="G57"/>
      <c r="H57"/>
      <c r="I57"/>
      <c r="J57"/>
      <c r="K57"/>
      <c r="L57"/>
      <c r="M57"/>
      <c r="N57"/>
      <c r="O57"/>
      <c r="P57"/>
      <c r="Q57"/>
      <c r="R57"/>
      <c r="S57"/>
      <c r="T57"/>
      <c r="U57"/>
      <c r="V57" s="114"/>
    </row>
    <row r="58" spans="2:22" hidden="1" x14ac:dyDescent="0.25">
      <c r="C58"/>
      <c r="D58"/>
      <c r="E58"/>
      <c r="F58"/>
      <c r="G58"/>
      <c r="H58"/>
      <c r="I58"/>
      <c r="J58"/>
      <c r="K58"/>
      <c r="L58"/>
      <c r="M58"/>
      <c r="N58"/>
      <c r="O58"/>
      <c r="P58"/>
      <c r="Q58"/>
      <c r="R58"/>
      <c r="S58"/>
      <c r="T58"/>
      <c r="U58"/>
    </row>
    <row r="59" spans="2:22" hidden="1" x14ac:dyDescent="0.25">
      <c r="C59"/>
      <c r="D59"/>
      <c r="E59"/>
      <c r="F59"/>
      <c r="G59"/>
      <c r="H59"/>
      <c r="I59"/>
      <c r="J59"/>
      <c r="K59"/>
      <c r="L59"/>
      <c r="M59"/>
      <c r="N59"/>
      <c r="O59"/>
      <c r="P59"/>
      <c r="Q59"/>
      <c r="R59"/>
      <c r="S59"/>
      <c r="T59"/>
      <c r="U59"/>
    </row>
    <row r="60" spans="2:22" hidden="1" x14ac:dyDescent="0.25">
      <c r="C60"/>
      <c r="D60"/>
      <c r="E60"/>
      <c r="F60"/>
      <c r="G60"/>
      <c r="H60"/>
      <c r="I60"/>
      <c r="J60"/>
      <c r="K60"/>
      <c r="L60"/>
      <c r="M60"/>
      <c r="N60"/>
      <c r="O60"/>
      <c r="P60"/>
      <c r="Q60"/>
      <c r="R60"/>
      <c r="S60"/>
      <c r="T60"/>
      <c r="U60"/>
    </row>
    <row r="61" spans="2:22" hidden="1" x14ac:dyDescent="0.25">
      <c r="C61"/>
      <c r="D61"/>
      <c r="E61"/>
      <c r="F61"/>
      <c r="G61"/>
      <c r="H61"/>
      <c r="I61"/>
      <c r="J61"/>
      <c r="K61"/>
      <c r="L61"/>
      <c r="M61"/>
      <c r="N61"/>
      <c r="O61"/>
      <c r="P61"/>
      <c r="Q61"/>
      <c r="R61"/>
      <c r="S61"/>
      <c r="T61"/>
      <c r="U61"/>
    </row>
    <row r="62" spans="2:22" hidden="1" x14ac:dyDescent="0.25">
      <c r="C62"/>
      <c r="D62"/>
      <c r="E62"/>
      <c r="F62"/>
      <c r="G62"/>
      <c r="H62"/>
      <c r="I62"/>
      <c r="J62"/>
      <c r="K62"/>
      <c r="L62"/>
      <c r="M62"/>
      <c r="N62"/>
      <c r="O62"/>
      <c r="P62"/>
      <c r="Q62"/>
      <c r="R62"/>
      <c r="S62"/>
      <c r="T62"/>
      <c r="U62"/>
    </row>
    <row r="63" spans="2:22" ht="6" customHeight="1" x14ac:dyDescent="0.25">
      <c r="B63" s="165"/>
      <c r="C63" s="166"/>
      <c r="D63" s="166"/>
      <c r="E63" s="166"/>
      <c r="F63" s="166"/>
      <c r="G63" s="166"/>
      <c r="H63" s="166"/>
      <c r="I63" s="166"/>
      <c r="J63" s="166"/>
      <c r="K63" s="166"/>
      <c r="L63" s="166"/>
      <c r="M63" s="166"/>
      <c r="N63" s="166"/>
      <c r="O63" s="166"/>
      <c r="P63" s="166"/>
      <c r="Q63" s="166"/>
      <c r="R63" s="166"/>
      <c r="S63" s="166"/>
      <c r="T63" s="166"/>
      <c r="U63" s="166"/>
      <c r="V63" s="167"/>
    </row>
    <row r="64" spans="2:22" ht="8.25" customHeight="1" x14ac:dyDescent="0.25">
      <c r="C64"/>
      <c r="D64"/>
      <c r="E64"/>
      <c r="F64"/>
      <c r="G64"/>
      <c r="H64"/>
      <c r="I64"/>
      <c r="J64"/>
      <c r="K64"/>
      <c r="L64"/>
      <c r="M64"/>
      <c r="N64"/>
      <c r="O64"/>
      <c r="P64"/>
      <c r="Q64"/>
      <c r="R64"/>
      <c r="S64"/>
      <c r="T64"/>
      <c r="U64"/>
    </row>
    <row r="65" spans="3:21" hidden="1" x14ac:dyDescent="0.25">
      <c r="C65"/>
      <c r="D65"/>
      <c r="E65"/>
      <c r="F65"/>
      <c r="G65"/>
      <c r="H65"/>
      <c r="I65"/>
      <c r="J65"/>
      <c r="K65"/>
      <c r="L65"/>
      <c r="M65"/>
      <c r="N65"/>
      <c r="O65"/>
      <c r="P65"/>
      <c r="Q65"/>
      <c r="R65"/>
      <c r="S65"/>
      <c r="T65"/>
      <c r="U65"/>
    </row>
    <row r="66" spans="3:21" hidden="1" x14ac:dyDescent="0.25">
      <c r="C66"/>
      <c r="D66"/>
      <c r="E66"/>
      <c r="F66"/>
      <c r="G66"/>
      <c r="H66"/>
      <c r="I66"/>
      <c r="J66"/>
      <c r="K66"/>
      <c r="L66"/>
      <c r="M66"/>
      <c r="N66"/>
      <c r="O66"/>
      <c r="P66"/>
      <c r="Q66"/>
      <c r="R66"/>
      <c r="S66"/>
      <c r="T66"/>
      <c r="U66"/>
    </row>
    <row r="67" spans="3:21" hidden="1" x14ac:dyDescent="0.25">
      <c r="C67"/>
      <c r="D67"/>
      <c r="E67"/>
      <c r="F67"/>
      <c r="G67"/>
      <c r="H67"/>
      <c r="I67"/>
      <c r="J67"/>
      <c r="K67"/>
      <c r="L67"/>
      <c r="M67"/>
      <c r="N67"/>
      <c r="O67"/>
      <c r="P67"/>
      <c r="Q67"/>
      <c r="R67"/>
      <c r="S67"/>
      <c r="T67"/>
      <c r="U67"/>
    </row>
    <row r="68" spans="3:21" hidden="1" x14ac:dyDescent="0.25">
      <c r="C68"/>
      <c r="D68"/>
      <c r="E68"/>
      <c r="F68"/>
      <c r="G68"/>
      <c r="H68"/>
      <c r="I68"/>
      <c r="J68"/>
      <c r="K68"/>
      <c r="L68"/>
      <c r="M68"/>
      <c r="N68"/>
      <c r="O68"/>
      <c r="P68"/>
      <c r="Q68"/>
      <c r="R68"/>
      <c r="S68"/>
      <c r="T68"/>
      <c r="U68"/>
    </row>
    <row r="69" spans="3:21" hidden="1" x14ac:dyDescent="0.25">
      <c r="C69"/>
      <c r="D69"/>
      <c r="E69"/>
      <c r="F69"/>
      <c r="G69"/>
      <c r="H69"/>
      <c r="I69"/>
      <c r="J69"/>
      <c r="K69"/>
      <c r="L69"/>
      <c r="M69"/>
      <c r="N69"/>
      <c r="O69"/>
      <c r="P69"/>
      <c r="Q69"/>
      <c r="R69"/>
      <c r="S69"/>
      <c r="T69"/>
      <c r="U69"/>
    </row>
    <row r="70" spans="3:21" ht="16.5" hidden="1" customHeight="1" x14ac:dyDescent="0.25"/>
    <row r="71" spans="3:21" ht="16.5" hidden="1" customHeight="1" x14ac:dyDescent="0.25"/>
    <row r="72" spans="3:21" ht="16.5" hidden="1" customHeight="1" x14ac:dyDescent="0.25"/>
    <row r="73" spans="3:21" hidden="1" x14ac:dyDescent="0.25"/>
    <row r="74" spans="3:21" hidden="1" x14ac:dyDescent="0.25"/>
    <row r="75" spans="3:21" hidden="1" x14ac:dyDescent="0.25"/>
    <row r="76" spans="3:21" hidden="1" x14ac:dyDescent="0.25"/>
    <row r="77" spans="3:21" hidden="1" x14ac:dyDescent="0.25"/>
    <row r="78" spans="3:21" hidden="1" x14ac:dyDescent="0.25"/>
    <row r="79" spans="3:21" hidden="1" x14ac:dyDescent="0.25"/>
    <row r="80" spans="3:21"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sheetData>
  <sheetProtection algorithmName="SHA-512" hashValue="UZdWGUrJ32CZuHHW8cOG/j9Sn9MBh/kNAbi3gzG6XE0w0A0ae5VjfCG+KXP5zyIBYenWGO2gZisWRGKj/i8bAA==" saltValue="/pqVADGlovQ1s/7MLBAeOQ==" spinCount="100000" sheet="1" autoFilter="0" pivotTables="0"/>
  <pageMargins left="0.7" right="0.7" top="0.75" bottom="0.75" header="0.3" footer="0.3"/>
  <pageSetup orientation="portrait" horizontalDpi="300" verticalDpi="0"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557DA-2F2C-4CB1-A9AD-BC460B72AFF1}">
  <sheetPr>
    <tabColor theme="2" tint="-9.9978637043366805E-2"/>
  </sheetPr>
  <dimension ref="A1:BD2681"/>
  <sheetViews>
    <sheetView showGridLines="0" showRowColHeaders="0" topLeftCell="B1" zoomScale="85" zoomScaleNormal="85" workbookViewId="0">
      <pane ySplit="1" topLeftCell="A2" activePane="bottomLeft" state="frozen"/>
      <selection activeCell="G33" sqref="G33:G34"/>
      <selection pane="bottomLeft" activeCell="J18" sqref="J18"/>
    </sheetView>
  </sheetViews>
  <sheetFormatPr defaultColWidth="0" defaultRowHeight="15" x14ac:dyDescent="0.25"/>
  <cols>
    <col min="1" max="1" width="5" style="169" customWidth="1"/>
    <col min="2" max="2" width="9.28515625" style="173" customWidth="1"/>
    <col min="3" max="3" width="19.28515625" style="176" customWidth="1"/>
    <col min="4" max="4" width="20.5703125" style="174" bestFit="1" customWidth="1"/>
    <col min="5" max="5" width="9.28515625" style="175" customWidth="1"/>
    <col min="6" max="6" width="9.140625" style="175" customWidth="1"/>
    <col min="7" max="7" width="12.85546875" style="15" customWidth="1"/>
    <col min="8" max="21" width="12.85546875" style="16" customWidth="1"/>
    <col min="22" max="22" width="9.140625" style="109" customWidth="1"/>
    <col min="23" max="23" width="12.140625" style="9" customWidth="1"/>
    <col min="24" max="24" width="13.28515625" style="10" bestFit="1" customWidth="1"/>
    <col min="25" max="25" width="12.140625" style="11" customWidth="1"/>
    <col min="26" max="26" width="10.7109375" style="6" customWidth="1"/>
    <col min="27" max="27" width="8" style="7" customWidth="1"/>
    <col min="28" max="28" width="8" style="8" customWidth="1"/>
    <col min="29" max="29" width="9.7109375" style="12" customWidth="1"/>
    <col min="30" max="30" width="8.7109375" style="14" customWidth="1"/>
    <col min="31" max="31" width="8.7109375" style="12" customWidth="1"/>
    <col min="32" max="32" width="8.7109375" style="14" customWidth="1"/>
    <col min="33" max="33" width="8.7109375" style="13" customWidth="1"/>
    <col min="34" max="34" width="9.7109375" style="138" customWidth="1"/>
    <col min="35" max="35" width="10" style="47" customWidth="1"/>
    <col min="36" max="36" width="10" style="78" customWidth="1"/>
    <col min="37" max="37" width="7.85546875" style="47" customWidth="1"/>
    <col min="38" max="38" width="7.85546875" style="48" customWidth="1"/>
    <col min="39" max="39" width="7.7109375" style="45" customWidth="1"/>
    <col min="40" max="40" width="9.140625" style="46" customWidth="1"/>
    <col min="41" max="42" width="9.140625" style="47" customWidth="1"/>
    <col min="43" max="43" width="9.42578125" style="48" customWidth="1"/>
    <col min="44" max="44" width="10.42578125" style="45" customWidth="1"/>
    <col min="45" max="45" width="10.42578125" style="46" customWidth="1"/>
    <col min="46" max="46" width="9.85546875" style="45" customWidth="1"/>
    <col min="47" max="47" width="9.85546875" style="46" customWidth="1"/>
    <col min="48" max="48" width="3.140625" customWidth="1"/>
    <col min="49" max="49" width="9.140625" hidden="1" customWidth="1"/>
    <col min="50" max="51" width="8.5703125" hidden="1" customWidth="1"/>
    <col min="52" max="53" width="9.140625" hidden="1" customWidth="1"/>
    <col min="54" max="56" width="8.5703125" hidden="1" customWidth="1"/>
    <col min="57" max="16384" width="9.140625" hidden="1"/>
  </cols>
  <sheetData>
    <row r="1" spans="1:47" s="5" customFormat="1" ht="34.5" customHeight="1" x14ac:dyDescent="0.2">
      <c r="A1" s="168" t="str" cm="1">
        <f t="array" ref="A1">IFERROR(_xlfn.DAYS(RAW[[#This Row],[Date]],INDEX(Table1[Date hired],MATCH(TEXT(RAW[[#This Row],[UID]],0),TEXT(Table1[UID],0),0))),"")</f>
        <v/>
      </c>
      <c r="B1" s="144" t="s">
        <v>172</v>
      </c>
      <c r="C1" s="145" t="s">
        <v>202</v>
      </c>
      <c r="D1" s="144" t="s">
        <v>203</v>
      </c>
      <c r="E1" s="145" t="s">
        <v>107</v>
      </c>
      <c r="F1" s="145" t="s">
        <v>204</v>
      </c>
      <c r="G1" s="17" t="s">
        <v>113</v>
      </c>
      <c r="H1" s="18" t="s">
        <v>205</v>
      </c>
      <c r="I1" s="18" t="s">
        <v>114</v>
      </c>
      <c r="J1" s="18" t="s">
        <v>206</v>
      </c>
      <c r="K1" s="18" t="s">
        <v>207</v>
      </c>
      <c r="L1" s="18" t="s">
        <v>208</v>
      </c>
      <c r="M1" s="18" t="s">
        <v>209</v>
      </c>
      <c r="N1" s="18" t="s">
        <v>210</v>
      </c>
      <c r="O1" s="18" t="s">
        <v>211</v>
      </c>
      <c r="P1" s="18" t="s">
        <v>212</v>
      </c>
      <c r="Q1" s="18" t="s">
        <v>213</v>
      </c>
      <c r="R1" s="18" t="s">
        <v>116</v>
      </c>
      <c r="S1" s="18" t="s">
        <v>214</v>
      </c>
      <c r="T1" s="18" t="s">
        <v>215</v>
      </c>
      <c r="U1" s="18" t="s">
        <v>216</v>
      </c>
      <c r="V1" s="108" t="s">
        <v>102</v>
      </c>
      <c r="W1" s="19" t="s">
        <v>217</v>
      </c>
      <c r="X1" s="20" t="s">
        <v>109</v>
      </c>
      <c r="Y1" s="21" t="s">
        <v>106</v>
      </c>
      <c r="Z1" s="22" t="s">
        <v>218</v>
      </c>
      <c r="AA1" s="23" t="s">
        <v>108</v>
      </c>
      <c r="AB1" s="24" t="s">
        <v>219</v>
      </c>
      <c r="AC1" s="25" t="s">
        <v>28</v>
      </c>
      <c r="AD1" s="26" t="s">
        <v>24</v>
      </c>
      <c r="AE1" s="25" t="s">
        <v>36</v>
      </c>
      <c r="AF1" s="26" t="s">
        <v>40</v>
      </c>
      <c r="AG1" s="27" t="s">
        <v>220</v>
      </c>
      <c r="AH1" s="139" t="s">
        <v>221</v>
      </c>
      <c r="AI1" s="43" t="s">
        <v>222</v>
      </c>
      <c r="AJ1" s="44" t="s">
        <v>223</v>
      </c>
      <c r="AK1" s="41" t="s">
        <v>224</v>
      </c>
      <c r="AL1" s="42" t="s">
        <v>225</v>
      </c>
      <c r="AM1" s="41" t="s">
        <v>226</v>
      </c>
      <c r="AN1" s="42" t="s">
        <v>227</v>
      </c>
      <c r="AO1" s="41" t="s">
        <v>52</v>
      </c>
      <c r="AP1" s="186" t="s">
        <v>228</v>
      </c>
      <c r="AQ1" s="42" t="s">
        <v>229</v>
      </c>
      <c r="AR1" s="41" t="s">
        <v>230</v>
      </c>
      <c r="AS1" s="42" t="s">
        <v>231</v>
      </c>
      <c r="AT1" s="41" t="s">
        <v>81</v>
      </c>
      <c r="AU1" s="42" t="s">
        <v>84</v>
      </c>
    </row>
    <row r="2" spans="1:47" x14ac:dyDescent="0.25">
      <c r="A2" s="169" cm="1">
        <f t="array" ref="A2">IFERROR(_xlfn.DAYS(RAW[[#This Row],[Date]],INDEX(Table1[Date hired],MATCH(TEXT(RAW[[#This Row],[UID]],0),TEXT(Table1[UID],0),0))),"")</f>
        <v>754</v>
      </c>
      <c r="B2" s="172">
        <f>IFERROR(INDEX(Table1[UID],MATCH(RAW[[#This Row],[Username]],Table1[Name],0)),"CHECK")</f>
        <v>108526</v>
      </c>
      <c r="C2" s="176" t="s">
        <v>133</v>
      </c>
      <c r="D2" s="174" t="str" cm="1">
        <f t="array" ref="D2">INDEX(Table1[Team Manager],MATCH(TEXT(RAW[[#This Row],[UID]],0),TEXT(Table1[UID],0),0))</f>
        <v>Anna Mae Bastero</v>
      </c>
      <c r="E2" s="175" t="str">
        <f>INDEX(Config!V:V,MATCH(RAW[[#This Row],[Market]],Config!W:W,0))</f>
        <v>Canada</v>
      </c>
      <c r="F2" s="175" t="str" cm="1">
        <f t="array" ref="F2">INDEX(Table1[Job function],MATCH(TEXT(RAW[[#This Row],[UID]],0),TEXT(Table1[UID],0),0))</f>
        <v>CSR</v>
      </c>
      <c r="G2" s="15">
        <v>3.4016203703703729E-2</v>
      </c>
      <c r="H2" s="16">
        <v>0</v>
      </c>
      <c r="I2" s="16">
        <v>0.13233796296296307</v>
      </c>
      <c r="J2" s="16">
        <v>4.1145833333333437E-2</v>
      </c>
      <c r="K2" s="16">
        <v>1.1504629629629726E-2</v>
      </c>
      <c r="L2" s="16">
        <v>0</v>
      </c>
      <c r="M2" s="16">
        <v>1.0034722222222126E-2</v>
      </c>
      <c r="N2" s="16">
        <v>0</v>
      </c>
      <c r="O2" s="16">
        <v>1.2812499999999893E-2</v>
      </c>
      <c r="P2" s="16">
        <v>0</v>
      </c>
      <c r="Q2" s="16">
        <v>0</v>
      </c>
      <c r="R2" s="16">
        <v>7.7777777777777779E-2</v>
      </c>
      <c r="S2" s="16">
        <v>5.6319444444444366E-2</v>
      </c>
      <c r="T2" s="16">
        <v>0</v>
      </c>
      <c r="U2" s="16">
        <v>0</v>
      </c>
      <c r="V2" s="109">
        <v>0.37594907407407407</v>
      </c>
      <c r="W2" s="9">
        <v>45444</v>
      </c>
      <c r="X2" s="10">
        <f>EOMONTH(RAW[[#This Row],[Date]],0)</f>
        <v>45473</v>
      </c>
      <c r="Y2" s="11" t="str">
        <f t="shared" ref="Y2:Y3" si="0">_xlfn.CONCAT("Week"," ",_xlfn.ISOWEEKNUM(W2))</f>
        <v>Week 22</v>
      </c>
      <c r="Z2" s="6" t="str">
        <f>IFERROR(INDEX(Table1[Market],MATCH(RAW[[#This Row],[UID]],Table1[UID],0)),"-")</f>
        <v>CA</v>
      </c>
      <c r="AA2" s="7" t="str">
        <f>IFERROR(INDEX(Table1[Region],MATCH(RAW[[#This Row],[UID]],Table1[UID],0)),"-")</f>
        <v>APAC</v>
      </c>
      <c r="AB2" s="8" t="str">
        <f>IFERROR(INDEX(Table1[Site],MATCH(RAW[[#This Row],[UID]],Table1[UID],0)),"-")</f>
        <v>ILO</v>
      </c>
      <c r="AC2" s="12">
        <f>SUM(RAW[[#This Row],[Available]],RAW[[#This Row],[Outbound Call]],RAW[[#This Row],[Busy]],RAW[[#This Row],[After Call Work]],RAW[[#This Row],[Chat]],RAW[[#This Row],[Tickets]],RAW[[#This Row],[Social Media]])*24</f>
        <v>7.4516666666666662</v>
      </c>
      <c r="AD2" s="14">
        <f>SUM(RAW[[#This Row],[Outbound Call]],RAW[[#This Row],[Busy]],RAW[[#This Row],[After Call Work]],RAW[[#This Row],[Chat]],RAW[[#This Row],[Tickets]],RAW[[#This Row],[Social Media]])*24</f>
        <v>6.6352777777777767</v>
      </c>
      <c r="AE2" s="12">
        <f>SUM(RAW[[#This Row],[Meeting]],RAW[[#This Row],[Training]],RAW[[#This Row],[Personal Needs]],RAW[[#This Row],[Quality ]],RAW[[#This Row],[Disconnected]])*24</f>
        <v>0.27611111111111342</v>
      </c>
      <c r="AF2" s="14">
        <f>SUM(RAW[[#This Row],[Available]],RAW[[#This Row],[Outbound Call]],RAW[[#This Row],[Busy]],RAW[[#This Row],[Meeting]],RAW[[#This Row],[Training]],RAW[[#This Row],[After Call Work]],RAW[[#This Row],[Quality ]],RAW[[#This Row],[Chat]],RAW[[#This Row],[Social Media]])*24</f>
        <v>5.8611111111111125</v>
      </c>
      <c r="AG2" s="13">
        <f>((RAW[[#This Row],[Total Time]]*24)-((RAW[[#This Row],[Lunch Break]]*24)+(RAW[[#This Row],[Break]]*24)))</f>
        <v>7.7277777777777779</v>
      </c>
      <c r="AH2" s="138">
        <f t="shared" ref="AH2:AH33" si="1">IF($A2&lt;=14,0,7.67)</f>
        <v>7.67</v>
      </c>
      <c r="AI2" s="47">
        <f>IFERROR(SUMIFS([1]!EmailRaw[in-AHT Target],[1]!EmailRaw[DATE],RAW[[#This Row],[Date]],[1]!EmailRaw[UID],RAW[[#This Row],[UID]]),"-")</f>
        <v>11</v>
      </c>
      <c r="AJ2" s="78">
        <f>IFERROR(SUMIFS([1]!InboundRaw[in-AHT Target],[1]!InboundRaw[Date],RAW[[#This Row],[Date]],[1]!InboundRaw[Agent ID],TEXT(RAW[[#This Row],[UID]],0)),"-")</f>
        <v>15</v>
      </c>
      <c r="AK2" s="47">
        <f>IFERROR(SUM(SUMIFS([1]!EmailRaw[Within HOOPS SLA],[1]!EmailRaw[DATE],RAW[[#This Row],[Date]],[1]!EmailRaw[UID],RAW[[#This Row],[UID]]),SUMIFS([1]!EmailRaw[Outside HOOPS SLA],[1]!EmailRaw[DATE],RAW[[#This Row],[Date]],[1]!EmailRaw[UID],RAW[[#This Row],[UID]])),"-")</f>
        <v>14</v>
      </c>
      <c r="AL2" s="48">
        <f>IFERROR(SUMIFS([1]!InboundRaw[InSL],[1]!InboundRaw[Date],RAW[[#This Row],[Date]],[1]!InboundRaw[Agent ID],TEXT(RAW[[#This Row],[UID]],0),[1]!InboundRaw[Duration_1],"&gt;=180"),"-")</f>
        <v>16</v>
      </c>
      <c r="AM2" s="45">
        <f>IFERROR(RAW[[#This Row],[Tickets]]*24,"-")</f>
        <v>1.8666666666666667</v>
      </c>
      <c r="AN2" s="46">
        <f>IFERROR(RAW[[#This Row],[Busy]]*24,"-")</f>
        <v>3.1761111111111138</v>
      </c>
      <c r="AO2" s="47">
        <f>SUMIFS([1]!EmailRaw[Resolved],[1]!EmailRaw[DATE],RAW[[#This Row],[Date]],[1]!EmailRaw[UID],RAW[[#This Row],[UID]])</f>
        <v>14</v>
      </c>
      <c r="AP2" s="78">
        <f>SUMIFS([1]!ChatRaw[Completed],[1]!ChatRaw[UID],RAW[[#This Row],[UID]],[1]!ChatRaw[Date],RAW[[#This Row],[Date]])</f>
        <v>0</v>
      </c>
      <c r="AQ2" s="48">
        <f>SUMIFS([1]!InboundRaw[HANDLED],[1]!InboundRaw[Date],RAW[[#This Row],[Date]],[1]!InboundRaw[Agent ID],TEXT(RAW[[#This Row],[UID]],0),[1]!InboundRaw[Duration_1],"&gt;=180")</f>
        <v>21</v>
      </c>
      <c r="AR2" s="45">
        <f>IFERROR((RAW[[#This Row],[Tickets Handled]]/RAW[[#This Row],[Tickets Time]]),0)</f>
        <v>7.5</v>
      </c>
      <c r="AS2" s="46">
        <f>IFERROR((RAW[[#This Row],[Inbound Handled]]/RAW[[#This Row],[Inbounds Time]]),0)</f>
        <v>6.6118593668007639</v>
      </c>
      <c r="AT2" s="45">
        <f>IFERROR((RAW[[#This Row],[Ticket Handled in Target]]/RAW[[#This Row],[Tickets Handled]]),0)</f>
        <v>0.7857142857142857</v>
      </c>
      <c r="AU2" s="46">
        <f>IFERROR(RAW[[#This Row],[Inbound Handled in Target]]/RAW[[#This Row],[Inbound Handled]],0)</f>
        <v>0.7142857142857143</v>
      </c>
    </row>
    <row r="3" spans="1:47" x14ac:dyDescent="0.25">
      <c r="A3" s="169" cm="1">
        <f t="array" ref="A3">IFERROR(_xlfn.DAYS(RAW[[#This Row],[Date]],INDEX(Table1[Date hired],MATCH(TEXT(RAW[[#This Row],[UID]],0),TEXT(Table1[UID],0),0))),"")</f>
        <v>50</v>
      </c>
      <c r="B3" s="172">
        <f>IFERROR(INDEX(Table1[UID],MATCH(RAW[[#This Row],[Username]],Table1[Name],0)),"CHECK")</f>
        <v>113502</v>
      </c>
      <c r="C3" s="176" t="s">
        <v>135</v>
      </c>
      <c r="D3" s="174" t="str" cm="1">
        <f t="array" ref="D3">INDEX(Table1[Team Manager],MATCH(TEXT(RAW[[#This Row],[UID]],0),TEXT(Table1[UID],0),0))</f>
        <v>Eden Loyola</v>
      </c>
      <c r="E3" s="175" t="str">
        <f>INDEX(Config!V:V,MATCH(RAW[[#This Row],[Market]],Config!W:W,0))</f>
        <v>US English</v>
      </c>
      <c r="F3" s="175" t="str" cm="1">
        <f t="array" ref="F3">INDEX(Table1[Job function],MATCH(TEXT(RAW[[#This Row],[UID]],0),TEXT(Table1[UID],0),0))</f>
        <v>CSR</v>
      </c>
      <c r="G3" s="15">
        <v>0</v>
      </c>
      <c r="H3" s="16">
        <v>0</v>
      </c>
      <c r="I3" s="16">
        <v>0.11777777777777776</v>
      </c>
      <c r="J3" s="16">
        <v>4.1064814814814721E-2</v>
      </c>
      <c r="K3" s="16">
        <v>0</v>
      </c>
      <c r="L3" s="16">
        <v>0</v>
      </c>
      <c r="M3" s="16">
        <v>3.0173611111111054E-2</v>
      </c>
      <c r="N3" s="16">
        <v>0</v>
      </c>
      <c r="O3" s="16">
        <v>1.4016203703703711E-2</v>
      </c>
      <c r="P3" s="16">
        <v>0</v>
      </c>
      <c r="Q3" s="16">
        <v>0</v>
      </c>
      <c r="R3" s="16">
        <v>0.17721064814814813</v>
      </c>
      <c r="S3" s="16">
        <v>0</v>
      </c>
      <c r="T3" s="16">
        <v>0</v>
      </c>
      <c r="U3" s="16">
        <v>0</v>
      </c>
      <c r="V3" s="109">
        <v>0.3802430555555556</v>
      </c>
      <c r="W3" s="9">
        <v>45444</v>
      </c>
      <c r="X3" s="10">
        <f>EOMONTH(RAW[[#This Row],[Date]],0)</f>
        <v>45473</v>
      </c>
      <c r="Y3" s="11" t="str">
        <f t="shared" si="0"/>
        <v>Week 22</v>
      </c>
      <c r="Z3" s="6" t="str">
        <f>IFERROR(INDEX(Table1[Market],MATCH(RAW[[#This Row],[UID]],Table1[UID],0)),"-")</f>
        <v>US</v>
      </c>
      <c r="AA3" s="7" t="str">
        <f>IFERROR(INDEX(Table1[Region],MATCH(RAW[[#This Row],[UID]],Table1[UID],0)),"-")</f>
        <v>APAC</v>
      </c>
      <c r="AB3" s="8" t="str">
        <f>IFERROR(INDEX(Table1[Site],MATCH(RAW[[#This Row],[UID]],Table1[UID],0)),"-")</f>
        <v>DVO</v>
      </c>
      <c r="AC3" s="12">
        <f>SUM(RAW[[#This Row],[Available]],RAW[[#This Row],[Outbound Call]],RAW[[#This Row],[Busy]],RAW[[#This Row],[After Call Work]],RAW[[#This Row],[Chat]],RAW[[#This Row],[Tickets]],RAW[[#This Row],[Social Media]])*24</f>
        <v>7.8038888888888867</v>
      </c>
      <c r="AD3" s="14">
        <f>SUM(RAW[[#This Row],[Outbound Call]],RAW[[#This Row],[Busy]],RAW[[#This Row],[After Call Work]],RAW[[#This Row],[Chat]],RAW[[#This Row],[Tickets]],RAW[[#This Row],[Social Media]])*24</f>
        <v>7.8038888888888867</v>
      </c>
      <c r="AE3" s="12">
        <f>SUM(RAW[[#This Row],[Meeting]],RAW[[#This Row],[Training]],RAW[[#This Row],[Personal Needs]],RAW[[#This Row],[Quality ]],RAW[[#This Row],[Disconnected]])*24</f>
        <v>0</v>
      </c>
      <c r="AF3" s="14">
        <f>SUM(RAW[[#This Row],[Available]],RAW[[#This Row],[Outbound Call]],RAW[[#This Row],[Busy]],RAW[[#This Row],[Meeting]],RAW[[#This Row],[Training]],RAW[[#This Row],[After Call Work]],RAW[[#This Row],[Quality ]],RAW[[#This Row],[Chat]],RAW[[#This Row],[Social Media]])*24</f>
        <v>3.5508333333333315</v>
      </c>
      <c r="AG3" s="13">
        <f>((RAW[[#This Row],[Total Time]]*24)-((RAW[[#This Row],[Lunch Break]]*24)+(RAW[[#This Row],[Break]]*24)))</f>
        <v>7.803888888888892</v>
      </c>
      <c r="AH3" s="138">
        <f t="shared" si="1"/>
        <v>7.67</v>
      </c>
      <c r="AI3" s="47">
        <f>IFERROR(SUMIFS([1]!EmailRaw[in-AHT Target],[1]!EmailRaw[DATE],RAW[[#This Row],[Date]],[1]!EmailRaw[UID],RAW[[#This Row],[UID]]),"-")</f>
        <v>1</v>
      </c>
      <c r="AJ3" s="78">
        <f>IFERROR(SUMIFS([1]!InboundRaw[in-AHT Target],[1]!InboundRaw[Date],RAW[[#This Row],[Date]],[1]!InboundRaw[Agent ID],TEXT(RAW[[#This Row],[UID]],0)),"-")</f>
        <v>12</v>
      </c>
      <c r="AK3" s="47">
        <f>IFERROR(SUM(SUMIFS([1]!EmailRaw[Within HOOPS SLA],[1]!EmailRaw[DATE],RAW[[#This Row],[Date]],[1]!EmailRaw[UID],RAW[[#This Row],[UID]]),SUMIFS([1]!EmailRaw[Outside HOOPS SLA],[1]!EmailRaw[DATE],RAW[[#This Row],[Date]],[1]!EmailRaw[UID],RAW[[#This Row],[UID]])),"-")</f>
        <v>33</v>
      </c>
      <c r="AL3" s="48">
        <f>IFERROR(SUMIFS([1]!InboundRaw[InSL],[1]!InboundRaw[Date],RAW[[#This Row],[Date]],[1]!InboundRaw[Agent ID],TEXT(RAW[[#This Row],[UID]],0),[1]!InboundRaw[Duration_1],"&gt;=180"),"-")</f>
        <v>11</v>
      </c>
      <c r="AM3" s="45">
        <f>IFERROR(RAW[[#This Row],[Tickets]]*24,"-")</f>
        <v>4.2530555555555551</v>
      </c>
      <c r="AN3" s="46">
        <f>IFERROR(RAW[[#This Row],[Busy]]*24,"-")</f>
        <v>2.8266666666666662</v>
      </c>
      <c r="AO3" s="47">
        <f>SUMIFS([1]!EmailRaw[Resolved],[1]!EmailRaw[DATE],RAW[[#This Row],[Date]],[1]!EmailRaw[UID],RAW[[#This Row],[UID]])</f>
        <v>33</v>
      </c>
      <c r="AP3" s="78">
        <f>SUMIFS([1]!ChatRaw[Completed],[1]!ChatRaw[UID],RAW[[#This Row],[UID]],[1]!ChatRaw[Date],RAW[[#This Row],[Date]])</f>
        <v>0</v>
      </c>
      <c r="AQ3" s="48">
        <f>SUMIFS([1]!InboundRaw[HANDLED],[1]!InboundRaw[Date],RAW[[#This Row],[Date]],[1]!InboundRaw[Agent ID],TEXT(RAW[[#This Row],[UID]],0),[1]!InboundRaw[Duration_1],"&gt;=180")</f>
        <v>18</v>
      </c>
      <c r="AR3" s="45">
        <f>IFERROR((RAW[[#This Row],[Tickets Handled]]/RAW[[#This Row],[Tickets Time]]),0)</f>
        <v>7.7591274247273212</v>
      </c>
      <c r="AS3" s="46">
        <f>IFERROR((RAW[[#This Row],[Inbound Handled]]/RAW[[#This Row],[Inbounds Time]]),0)</f>
        <v>6.3679245283018879</v>
      </c>
      <c r="AT3" s="45">
        <f>IFERROR((RAW[[#This Row],[Ticket Handled in Target]]/RAW[[#This Row],[Tickets Handled]]),0)</f>
        <v>3.0303030303030304E-2</v>
      </c>
      <c r="AU3" s="46">
        <f>IFERROR(RAW[[#This Row],[Inbound Handled in Target]]/RAW[[#This Row],[Inbound Handled]],0)</f>
        <v>0.66666666666666663</v>
      </c>
    </row>
    <row r="4" spans="1:47" x14ac:dyDescent="0.25">
      <c r="A4" s="169" cm="1">
        <f t="array" ref="A4">IFERROR(_xlfn.DAYS(RAW[[#This Row],[Date]],INDEX(Table1[Date hired],MATCH(TEXT(RAW[[#This Row],[UID]],0),TEXT(Table1[UID],0),0))),"")</f>
        <v>344</v>
      </c>
      <c r="B4" s="172">
        <f>IFERROR(INDEX(Table1[UID],MATCH(RAW[[#This Row],[Username]],Table1[Name],0)),"CHECK")</f>
        <v>112006</v>
      </c>
      <c r="C4" s="176" t="s">
        <v>148</v>
      </c>
      <c r="D4" s="297" t="str" cm="1">
        <f t="array" ref="D4">INDEX(Table1[Team Manager],MATCH(TEXT(RAW[[#This Row],[UID]],0),TEXT(Table1[UID],0),0))</f>
        <v>Anna Mae Bastero</v>
      </c>
      <c r="E4" s="298" t="str">
        <f>INDEX(Config!V:V,MATCH(RAW[[#This Row],[Market]],Config!W:W,0))</f>
        <v>US English</v>
      </c>
      <c r="F4" s="298" t="str" cm="1">
        <f t="array" ref="F4">INDEX(Table1[Job function],MATCH(TEXT(RAW[[#This Row],[UID]],0),TEXT(Table1[UID],0),0))</f>
        <v>CSR</v>
      </c>
      <c r="G4" s="15">
        <v>2.8738425925926014E-2</v>
      </c>
      <c r="H4" s="16">
        <v>0</v>
      </c>
      <c r="I4" s="16">
        <v>0.15166666666666662</v>
      </c>
      <c r="J4" s="16">
        <v>4.1585648148148247E-2</v>
      </c>
      <c r="K4" s="16">
        <v>4.37037037037038E-2</v>
      </c>
      <c r="L4" s="16">
        <v>0</v>
      </c>
      <c r="M4" s="16">
        <v>1.3148148148148131E-2</v>
      </c>
      <c r="N4" s="16">
        <v>0</v>
      </c>
      <c r="O4" s="16">
        <v>1.3634259259259318E-2</v>
      </c>
      <c r="P4" s="16">
        <v>0</v>
      </c>
      <c r="Q4" s="16">
        <v>0</v>
      </c>
      <c r="R4" s="16">
        <v>0.05</v>
      </c>
      <c r="S4" s="16">
        <v>3.3067129629629655E-2</v>
      </c>
      <c r="T4" s="16">
        <v>0</v>
      </c>
      <c r="U4" s="16">
        <v>0</v>
      </c>
      <c r="V4" s="109">
        <v>0.37554398148148138</v>
      </c>
      <c r="W4" s="9">
        <v>45444</v>
      </c>
      <c r="X4" s="10">
        <f>EOMONTH(RAW[[#This Row],[Date]],0)</f>
        <v>45473</v>
      </c>
      <c r="Y4" s="299" t="str">
        <f t="shared" ref="Y4:Y35" si="2">_xlfn.CONCAT("Week"," ",_xlfn.ISOWEEKNUM(W4))</f>
        <v>Week 22</v>
      </c>
      <c r="Z4" s="300" t="str">
        <f>IFERROR(INDEX(Table1[Market],MATCH(RAW[[#This Row],[UID]],Table1[UID],0)),"-")</f>
        <v>US</v>
      </c>
      <c r="AA4" s="301" t="str">
        <f>IFERROR(INDEX(Table1[Region],MATCH(RAW[[#This Row],[UID]],Table1[UID],0)),"-")</f>
        <v>APAC</v>
      </c>
      <c r="AB4" s="302" t="str">
        <f>IFERROR(INDEX(Table1[Site],MATCH(RAW[[#This Row],[UID]],Table1[UID],0)),"-")</f>
        <v>ILO</v>
      </c>
      <c r="AC4" s="12">
        <f>SUM(RAW[[#This Row],[Available]],RAW[[#This Row],[Outbound Call]],RAW[[#This Row],[Busy]],RAW[[#This Row],[After Call Work]],RAW[[#This Row],[Chat]],RAW[[#This Row],[Tickets]],RAW[[#This Row],[Social Media]])*24</f>
        <v>6.6388888888888893</v>
      </c>
      <c r="AD4" s="14">
        <f>SUM(RAW[[#This Row],[Outbound Call]],RAW[[#This Row],[Busy]],RAW[[#This Row],[After Call Work]],RAW[[#This Row],[Chat]],RAW[[#This Row],[Tickets]],RAW[[#This Row],[Social Media]])*24</f>
        <v>5.9491666666666649</v>
      </c>
      <c r="AE4" s="12">
        <f>SUM(RAW[[#This Row],[Meeting]],RAW[[#This Row],[Training]],RAW[[#This Row],[Personal Needs]],RAW[[#This Row],[Quality ]],RAW[[#This Row],[Disconnected]])*24</f>
        <v>1.0488888888888912</v>
      </c>
      <c r="AF4" s="14">
        <f>SUM(RAW[[#This Row],[Available]],RAW[[#This Row],[Outbound Call]],RAW[[#This Row],[Busy]],RAW[[#This Row],[Meeting]],RAW[[#This Row],[Training]],RAW[[#This Row],[After Call Work]],RAW[[#This Row],[Quality ]],RAW[[#This Row],[Chat]],RAW[[#This Row],[Social Media]])*24</f>
        <v>6.4877777777777812</v>
      </c>
      <c r="AG4" s="13">
        <f>((RAW[[#This Row],[Total Time]]*24)-((RAW[[#This Row],[Lunch Break]]*24)+(RAW[[#This Row],[Break]]*24)))</f>
        <v>7.6877777777777716</v>
      </c>
      <c r="AH4" s="138">
        <f t="shared" si="1"/>
        <v>7.67</v>
      </c>
      <c r="AI4" s="303">
        <f>IFERROR(SUMIFS([1]!EmailRaw[in-AHT Target],[1]!EmailRaw[DATE],RAW[[#This Row],[Date]],[1]!EmailRaw[UID],RAW[[#This Row],[UID]]),"-")</f>
        <v>9</v>
      </c>
      <c r="AJ4" s="304">
        <f>IFERROR(SUMIFS([1]!InboundRaw[in-AHT Target],[1]!InboundRaw[Date],RAW[[#This Row],[Date]],[1]!InboundRaw[Agent ID],TEXT(RAW[[#This Row],[UID]],0)),"-")</f>
        <v>16</v>
      </c>
      <c r="AK4" s="303">
        <f>IFERROR(SUM(SUMIFS([1]!EmailRaw[Within HOOPS SLA],[1]!EmailRaw[DATE],RAW[[#This Row],[Date]],[1]!EmailRaw[UID],RAW[[#This Row],[UID]]),SUMIFS([1]!EmailRaw[Outside HOOPS SLA],[1]!EmailRaw[DATE],RAW[[#This Row],[Date]],[1]!EmailRaw[UID],RAW[[#This Row],[UID]])),"-")</f>
        <v>9</v>
      </c>
      <c r="AL4" s="305">
        <f>IFERROR(SUMIFS([1]!InboundRaw[InSL],[1]!InboundRaw[Date],RAW[[#This Row],[Date]],[1]!InboundRaw[Agent ID],TEXT(RAW[[#This Row],[UID]],0),[1]!InboundRaw[Duration_1],"&gt;=180"),"-")</f>
        <v>18</v>
      </c>
      <c r="AM4" s="45">
        <f>IFERROR(RAW[[#This Row],[Tickets]]*24,"-")</f>
        <v>1.2000000000000002</v>
      </c>
      <c r="AN4" s="46">
        <f>IFERROR(RAW[[#This Row],[Busy]]*24,"-")</f>
        <v>3.6399999999999988</v>
      </c>
      <c r="AO4" s="303">
        <f>SUMIFS([1]!EmailRaw[Resolved],[1]!EmailRaw[DATE],RAW[[#This Row],[Date]],[1]!EmailRaw[UID],RAW[[#This Row],[UID]])</f>
        <v>9</v>
      </c>
      <c r="AP4" s="304">
        <f>SUMIFS([1]!ChatRaw[Completed],[1]!ChatRaw[UID],RAW[[#This Row],[UID]],[1]!ChatRaw[Date],RAW[[#This Row],[Date]])</f>
        <v>0</v>
      </c>
      <c r="AQ4" s="305">
        <f>SUMIFS([1]!InboundRaw[HANDLED],[1]!InboundRaw[Date],RAW[[#This Row],[Date]],[1]!InboundRaw[Agent ID],TEXT(RAW[[#This Row],[UID]],0),[1]!InboundRaw[Duration_1],"&gt;=180")</f>
        <v>23</v>
      </c>
      <c r="AR4" s="45">
        <f>IFERROR((RAW[[#This Row],[Tickets Handled]]/RAW[[#This Row],[Tickets Time]]),0)</f>
        <v>7.4999999999999991</v>
      </c>
      <c r="AS4" s="46">
        <f>IFERROR((RAW[[#This Row],[Inbound Handled]]/RAW[[#This Row],[Inbounds Time]]),0)</f>
        <v>6.3186813186813211</v>
      </c>
      <c r="AT4" s="45">
        <f>IFERROR((RAW[[#This Row],[Ticket Handled in Target]]/RAW[[#This Row],[Tickets Handled]]),0)</f>
        <v>1</v>
      </c>
      <c r="AU4" s="46">
        <f>IFERROR(RAW[[#This Row],[Inbound Handled in Target]]/RAW[[#This Row],[Inbound Handled]],0)</f>
        <v>0.69565217391304346</v>
      </c>
    </row>
    <row r="5" spans="1:47" x14ac:dyDescent="0.25">
      <c r="A5" s="169" cm="1">
        <f t="array" ref="A5">IFERROR(_xlfn.DAYS(RAW[[#This Row],[Date]],INDEX(Table1[Date hired],MATCH(TEXT(RAW[[#This Row],[UID]],0),TEXT(Table1[UID],0),0))),"")</f>
        <v>344</v>
      </c>
      <c r="B5" s="172">
        <f>IFERROR(INDEX(Table1[UID],MATCH(RAW[[#This Row],[Username]],Table1[Name],0)),"CHECK")</f>
        <v>112004</v>
      </c>
      <c r="C5" s="176" t="s">
        <v>154</v>
      </c>
      <c r="D5" s="297" t="str" cm="1">
        <f t="array" ref="D5">INDEX(Table1[Team Manager],MATCH(TEXT(RAW[[#This Row],[UID]],0),TEXT(Table1[UID],0),0))</f>
        <v>Anna Mae Bastero</v>
      </c>
      <c r="E5" s="298" t="str">
        <f>INDEX(Config!V:V,MATCH(RAW[[#This Row],[Market]],Config!W:W,0))</f>
        <v>US English</v>
      </c>
      <c r="F5" s="298" t="str" cm="1">
        <f t="array" ref="F5">INDEX(Table1[Job function],MATCH(TEXT(RAW[[#This Row],[UID]],0),TEXT(Table1[UID],0),0))</f>
        <v>CSR</v>
      </c>
      <c r="G5" s="15">
        <v>7.1666666666666601E-2</v>
      </c>
      <c r="H5" s="16">
        <v>0</v>
      </c>
      <c r="I5" s="16">
        <v>0.1339583333333334</v>
      </c>
      <c r="J5" s="16">
        <v>4.1516203703703791E-2</v>
      </c>
      <c r="K5" s="16">
        <v>1.3067129629629637E-2</v>
      </c>
      <c r="L5" s="16">
        <v>0</v>
      </c>
      <c r="M5" s="16">
        <v>7.8703703703704164E-3</v>
      </c>
      <c r="N5" s="16">
        <v>0</v>
      </c>
      <c r="O5" s="16">
        <v>1.3854166666666723E-2</v>
      </c>
      <c r="P5" s="16">
        <v>0</v>
      </c>
      <c r="Q5" s="16">
        <v>0</v>
      </c>
      <c r="R5" s="16">
        <v>9.4444444444444442E-2</v>
      </c>
      <c r="S5" s="16">
        <v>0</v>
      </c>
      <c r="T5" s="16">
        <v>0</v>
      </c>
      <c r="U5" s="16">
        <v>0</v>
      </c>
      <c r="V5" s="109">
        <v>0.37637731481481485</v>
      </c>
      <c r="W5" s="9">
        <v>45444</v>
      </c>
      <c r="X5" s="10">
        <f>EOMONTH(RAW[[#This Row],[Date]],0)</f>
        <v>45473</v>
      </c>
      <c r="Y5" s="299" t="str">
        <f t="shared" si="2"/>
        <v>Week 22</v>
      </c>
      <c r="Z5" s="300" t="str">
        <f>IFERROR(INDEX(Table1[Market],MATCH(RAW[[#This Row],[UID]],Table1[UID],0)),"-")</f>
        <v>US</v>
      </c>
      <c r="AA5" s="301" t="str">
        <f>IFERROR(INDEX(Table1[Region],MATCH(RAW[[#This Row],[UID]],Table1[UID],0)),"-")</f>
        <v>APAC</v>
      </c>
      <c r="AB5" s="302" t="str">
        <f>IFERROR(INDEX(Table1[Site],MATCH(RAW[[#This Row],[UID]],Table1[UID],0)),"-")</f>
        <v>ILO</v>
      </c>
      <c r="AC5" s="12">
        <f>SUM(RAW[[#This Row],[Available]],RAW[[#This Row],[Outbound Call]],RAW[[#This Row],[Busy]],RAW[[#This Row],[After Call Work]],RAW[[#This Row],[Chat]],RAW[[#This Row],[Tickets]],RAW[[#This Row],[Social Media]])*24</f>
        <v>7.3905555555555562</v>
      </c>
      <c r="AD5" s="14">
        <f>SUM(RAW[[#This Row],[Outbound Call]],RAW[[#This Row],[Busy]],RAW[[#This Row],[After Call Work]],RAW[[#This Row],[Chat]],RAW[[#This Row],[Tickets]],RAW[[#This Row],[Social Media]])*24</f>
        <v>5.6705555555555582</v>
      </c>
      <c r="AE5" s="12">
        <f>SUM(RAW[[#This Row],[Meeting]],RAW[[#This Row],[Training]],RAW[[#This Row],[Personal Needs]],RAW[[#This Row],[Quality ]],RAW[[#This Row],[Disconnected]])*24</f>
        <v>0.31361111111111128</v>
      </c>
      <c r="AF5" s="14">
        <f>SUM(RAW[[#This Row],[Available]],RAW[[#This Row],[Outbound Call]],RAW[[#This Row],[Busy]],RAW[[#This Row],[Meeting]],RAW[[#This Row],[Training]],RAW[[#This Row],[After Call Work]],RAW[[#This Row],[Quality ]],RAW[[#This Row],[Chat]],RAW[[#This Row],[Social Media]])*24</f>
        <v>5.4375000000000018</v>
      </c>
      <c r="AG5" s="13">
        <f>((RAW[[#This Row],[Total Time]]*24)-((RAW[[#This Row],[Lunch Break]]*24)+(RAW[[#This Row],[Break]]*24)))</f>
        <v>7.7041666666666639</v>
      </c>
      <c r="AH5" s="138">
        <f t="shared" si="1"/>
        <v>7.67</v>
      </c>
      <c r="AI5" s="303">
        <f>IFERROR(SUMIFS([1]!EmailRaw[in-AHT Target],[1]!EmailRaw[DATE],RAW[[#This Row],[Date]],[1]!EmailRaw[UID],RAW[[#This Row],[UID]]),"-")</f>
        <v>6</v>
      </c>
      <c r="AJ5" s="304">
        <f>IFERROR(SUMIFS([1]!InboundRaw[in-AHT Target],[1]!InboundRaw[Date],RAW[[#This Row],[Date]],[1]!InboundRaw[Agent ID],TEXT(RAW[[#This Row],[UID]],0)),"-")</f>
        <v>12</v>
      </c>
      <c r="AK5" s="303">
        <f>IFERROR(SUM(SUMIFS([1]!EmailRaw[Within HOOPS SLA],[1]!EmailRaw[DATE],RAW[[#This Row],[Date]],[1]!EmailRaw[UID],RAW[[#This Row],[UID]]),SUMIFS([1]!EmailRaw[Outside HOOPS SLA],[1]!EmailRaw[DATE],RAW[[#This Row],[Date]],[1]!EmailRaw[UID],RAW[[#This Row],[UID]])),"-")</f>
        <v>17</v>
      </c>
      <c r="AL5" s="305">
        <f>IFERROR(SUMIFS([1]!InboundRaw[InSL],[1]!InboundRaw[Date],RAW[[#This Row],[Date]],[1]!InboundRaw[Agent ID],TEXT(RAW[[#This Row],[UID]],0),[1]!InboundRaw[Duration_1],"&gt;=180"),"-")</f>
        <v>16</v>
      </c>
      <c r="AM5" s="45">
        <f>IFERROR(RAW[[#This Row],[Tickets]]*24,"-")</f>
        <v>2.2666666666666666</v>
      </c>
      <c r="AN5" s="46">
        <f>IFERROR(RAW[[#This Row],[Busy]]*24,"-")</f>
        <v>3.2150000000000016</v>
      </c>
      <c r="AO5" s="303">
        <f>SUMIFS([1]!EmailRaw[Resolved],[1]!EmailRaw[DATE],RAW[[#This Row],[Date]],[1]!EmailRaw[UID],RAW[[#This Row],[UID]])</f>
        <v>17</v>
      </c>
      <c r="AP5" s="304">
        <f>SUMIFS([1]!ChatRaw[Completed],[1]!ChatRaw[UID],RAW[[#This Row],[UID]],[1]!ChatRaw[Date],RAW[[#This Row],[Date]])</f>
        <v>0</v>
      </c>
      <c r="AQ5" s="305">
        <f>SUMIFS([1]!InboundRaw[HANDLED],[1]!InboundRaw[Date],RAW[[#This Row],[Date]],[1]!InboundRaw[Agent ID],TEXT(RAW[[#This Row],[UID]],0),[1]!InboundRaw[Duration_1],"&gt;=180")</f>
        <v>20</v>
      </c>
      <c r="AR5" s="45">
        <f>IFERROR((RAW[[#This Row],[Tickets Handled]]/RAW[[#This Row],[Tickets Time]]),0)</f>
        <v>7.5</v>
      </c>
      <c r="AS5" s="46">
        <f>IFERROR((RAW[[#This Row],[Inbound Handled]]/RAW[[#This Row],[Inbounds Time]]),0)</f>
        <v>6.2208398133748029</v>
      </c>
      <c r="AT5" s="45">
        <f>IFERROR((RAW[[#This Row],[Ticket Handled in Target]]/RAW[[#This Row],[Tickets Handled]]),0)</f>
        <v>0.35294117647058826</v>
      </c>
      <c r="AU5" s="46">
        <f>IFERROR(RAW[[#This Row],[Inbound Handled in Target]]/RAW[[#This Row],[Inbound Handled]],0)</f>
        <v>0.6</v>
      </c>
    </row>
    <row r="6" spans="1:47" x14ac:dyDescent="0.25">
      <c r="A6" s="169" cm="1">
        <f t="array" ref="A6">IFERROR(_xlfn.DAYS(RAW[[#This Row],[Date]],INDEX(Table1[Date hired],MATCH(TEXT(RAW[[#This Row],[UID]],0),TEXT(Table1[UID],0),0))),"")</f>
        <v>264</v>
      </c>
      <c r="B6" s="172">
        <f>IFERROR(INDEX(Table1[UID],MATCH(RAW[[#This Row],[Username]],Table1[Name],0)),"CHECK")</f>
        <v>112377</v>
      </c>
      <c r="C6" s="176" t="s">
        <v>157</v>
      </c>
      <c r="D6" s="297" t="str" cm="1">
        <f t="array" ref="D6">INDEX(Table1[Team Manager],MATCH(TEXT(RAW[[#This Row],[UID]],0),TEXT(Table1[UID],0),0))</f>
        <v>Daniel Alexe</v>
      </c>
      <c r="E6" s="298" t="str">
        <f>INDEX(Config!V:V,MATCH(RAW[[#This Row],[Market]],Config!W:W,0))</f>
        <v>France</v>
      </c>
      <c r="F6" s="298" t="str" cm="1">
        <f t="array" ref="F6">INDEX(Table1[Job function],MATCH(TEXT(RAW[[#This Row],[UID]],0),TEXT(Table1[UID],0),0))</f>
        <v>CSR</v>
      </c>
      <c r="G6" s="15">
        <v>0.13251157407407407</v>
      </c>
      <c r="H6" s="16">
        <v>3.472222222222765E-4</v>
      </c>
      <c r="I6" s="16">
        <v>0.11922453703703706</v>
      </c>
      <c r="J6" s="16">
        <v>3.009259259259256E-2</v>
      </c>
      <c r="K6" s="16">
        <v>0</v>
      </c>
      <c r="L6" s="16">
        <v>0</v>
      </c>
      <c r="M6" s="16">
        <v>5.8680555555554736E-3</v>
      </c>
      <c r="N6" s="16">
        <v>0</v>
      </c>
      <c r="O6" s="16">
        <v>1.0405092592592702E-2</v>
      </c>
      <c r="P6" s="16">
        <v>0</v>
      </c>
      <c r="Q6" s="16">
        <v>0</v>
      </c>
      <c r="R6" s="16">
        <v>7.7777777777777779E-2</v>
      </c>
      <c r="S6" s="16">
        <v>0</v>
      </c>
      <c r="T6" s="16">
        <v>0</v>
      </c>
      <c r="U6" s="16">
        <v>0</v>
      </c>
      <c r="V6" s="109">
        <v>0.3762268518518519</v>
      </c>
      <c r="W6" s="9">
        <v>45444</v>
      </c>
      <c r="X6" s="10">
        <f>EOMONTH(RAW[[#This Row],[Date]],0)</f>
        <v>45473</v>
      </c>
      <c r="Y6" s="299" t="str">
        <f t="shared" si="2"/>
        <v>Week 22</v>
      </c>
      <c r="Z6" s="300" t="str">
        <f>IFERROR(INDEX(Table1[Market],MATCH(RAW[[#This Row],[UID]],Table1[UID],0)),"-")</f>
        <v>FR</v>
      </c>
      <c r="AA6" s="301" t="str">
        <f>IFERROR(INDEX(Table1[Region],MATCH(RAW[[#This Row],[UID]],Table1[UID],0)),"-")</f>
        <v>EU</v>
      </c>
      <c r="AB6" s="302" t="str">
        <f>IFERROR(INDEX(Table1[Site],MATCH(RAW[[#This Row],[UID]],Table1[UID],0)),"-")</f>
        <v>BUC</v>
      </c>
      <c r="AC6" s="12">
        <f>SUM(RAW[[#This Row],[Available]],RAW[[#This Row],[Outbound Call]],RAW[[#This Row],[Busy]],RAW[[#This Row],[After Call Work]],RAW[[#This Row],[Chat]],RAW[[#This Row],[Tickets]],RAW[[#This Row],[Social Media]])*24</f>
        <v>8.057500000000001</v>
      </c>
      <c r="AD6" s="14">
        <f>SUM(RAW[[#This Row],[Outbound Call]],RAW[[#This Row],[Busy]],RAW[[#This Row],[After Call Work]],RAW[[#This Row],[Chat]],RAW[[#This Row],[Tickets]],RAW[[#This Row],[Social Media]])*24</f>
        <v>4.8772222222222226</v>
      </c>
      <c r="AE6" s="12">
        <f>SUM(RAW[[#This Row],[Meeting]],RAW[[#This Row],[Training]],RAW[[#This Row],[Personal Needs]],RAW[[#This Row],[Quality ]],RAW[[#This Row],[Disconnected]])*24</f>
        <v>0</v>
      </c>
      <c r="AF6" s="14">
        <f>SUM(RAW[[#This Row],[Available]],RAW[[#This Row],[Outbound Call]],RAW[[#This Row],[Busy]],RAW[[#This Row],[Meeting]],RAW[[#This Row],[Training]],RAW[[#This Row],[After Call Work]],RAW[[#This Row],[Quality ]],RAW[[#This Row],[Chat]],RAW[[#This Row],[Social Media]])*24</f>
        <v>6.1908333333333339</v>
      </c>
      <c r="AG6" s="13">
        <f>((RAW[[#This Row],[Total Time]]*24)-((RAW[[#This Row],[Lunch Break]]*24)+(RAW[[#This Row],[Break]]*24)))</f>
        <v>8.0574999999999992</v>
      </c>
      <c r="AH6" s="138">
        <f t="shared" si="1"/>
        <v>7.67</v>
      </c>
      <c r="AI6" s="303">
        <f>IFERROR(SUMIFS([1]!EmailRaw[in-AHT Target],[1]!EmailRaw[DATE],RAW[[#This Row],[Date]],[1]!EmailRaw[UID],RAW[[#This Row],[UID]]),"-")</f>
        <v>1</v>
      </c>
      <c r="AJ6" s="304">
        <f>IFERROR(SUMIFS([1]!InboundRaw[in-AHT Target],[1]!InboundRaw[Date],RAW[[#This Row],[Date]],[1]!InboundRaw[Agent ID],TEXT(RAW[[#This Row],[UID]],0)),"-")</f>
        <v>9</v>
      </c>
      <c r="AK6" s="303">
        <f>IFERROR(SUM(SUMIFS([1]!EmailRaw[Within HOOPS SLA],[1]!EmailRaw[DATE],RAW[[#This Row],[Date]],[1]!EmailRaw[UID],RAW[[#This Row],[UID]]),SUMIFS([1]!EmailRaw[Outside HOOPS SLA],[1]!EmailRaw[DATE],RAW[[#This Row],[Date]],[1]!EmailRaw[UID],RAW[[#This Row],[UID]])),"-")</f>
        <v>11</v>
      </c>
      <c r="AL6" s="305">
        <f>IFERROR(SUMIFS([1]!InboundRaw[InSL],[1]!InboundRaw[Date],RAW[[#This Row],[Date]],[1]!InboundRaw[Agent ID],TEXT(RAW[[#This Row],[UID]],0),[1]!InboundRaw[Duration_1],"&gt;=180"),"-")</f>
        <v>15</v>
      </c>
      <c r="AM6" s="45">
        <f>IFERROR(RAW[[#This Row],[Tickets]]*24,"-")</f>
        <v>1.8666666666666667</v>
      </c>
      <c r="AN6" s="46">
        <f>IFERROR(RAW[[#This Row],[Busy]]*24,"-")</f>
        <v>2.8613888888888894</v>
      </c>
      <c r="AO6" s="303">
        <f>SUMIFS([1]!EmailRaw[Resolved],[1]!EmailRaw[DATE],RAW[[#This Row],[Date]],[1]!EmailRaw[UID],RAW[[#This Row],[UID]])</f>
        <v>14</v>
      </c>
      <c r="AP6" s="304">
        <f>SUMIFS([1]!ChatRaw[Completed],[1]!ChatRaw[UID],RAW[[#This Row],[UID]],[1]!ChatRaw[Date],RAW[[#This Row],[Date]])</f>
        <v>0</v>
      </c>
      <c r="AQ6" s="305">
        <f>SUMIFS([1]!InboundRaw[HANDLED],[1]!InboundRaw[Date],RAW[[#This Row],[Date]],[1]!InboundRaw[Agent ID],TEXT(RAW[[#This Row],[UID]],0),[1]!InboundRaw[Duration_1],"&gt;=180")</f>
        <v>16</v>
      </c>
      <c r="AR6" s="45">
        <f>IFERROR((RAW[[#This Row],[Tickets Handled]]/RAW[[#This Row],[Tickets Time]]),0)</f>
        <v>7.5</v>
      </c>
      <c r="AS6" s="46">
        <f>IFERROR((RAW[[#This Row],[Inbound Handled]]/RAW[[#This Row],[Inbounds Time]]),0)</f>
        <v>5.591690127172118</v>
      </c>
      <c r="AT6" s="45">
        <f>IFERROR((RAW[[#This Row],[Ticket Handled in Target]]/RAW[[#This Row],[Tickets Handled]]),0)</f>
        <v>7.1428571428571425E-2</v>
      </c>
      <c r="AU6" s="46">
        <f>IFERROR(RAW[[#This Row],[Inbound Handled in Target]]/RAW[[#This Row],[Inbound Handled]],0)</f>
        <v>0.5625</v>
      </c>
    </row>
    <row r="7" spans="1:47" x14ac:dyDescent="0.25">
      <c r="A7" s="169" cm="1">
        <f t="array" ref="A7">IFERROR(_xlfn.DAYS(RAW[[#This Row],[Date]],INDEX(Table1[Date hired],MATCH(TEXT(RAW[[#This Row],[UID]],0),TEXT(Table1[UID],0),0))),"")</f>
        <v>313</v>
      </c>
      <c r="B7" s="172">
        <f>IFERROR(INDEX(Table1[UID],MATCH(RAW[[#This Row],[Username]],Table1[Name],0)),"CHECK")</f>
        <v>112087</v>
      </c>
      <c r="C7" s="176" t="s">
        <v>158</v>
      </c>
      <c r="D7" s="297" t="str" cm="1">
        <f t="array" ref="D7">INDEX(Table1[Team Manager],MATCH(TEXT(RAW[[#This Row],[UID]],0),TEXT(Table1[UID],0),0))</f>
        <v>Daniel Alexe</v>
      </c>
      <c r="E7" s="298" t="str">
        <f>INDEX(Config!V:V,MATCH(RAW[[#This Row],[Market]],Config!W:W,0))</f>
        <v>France</v>
      </c>
      <c r="F7" s="298" t="str" cm="1">
        <f t="array" ref="F7">INDEX(Table1[Job function],MATCH(TEXT(RAW[[#This Row],[UID]],0),TEXT(Table1[UID],0),0))</f>
        <v>CSR</v>
      </c>
      <c r="G7" s="15">
        <v>0.22400462962962961</v>
      </c>
      <c r="H7" s="16">
        <v>0</v>
      </c>
      <c r="I7" s="16">
        <v>2.6504629629629628E-2</v>
      </c>
      <c r="J7" s="16">
        <v>2.1076388888888964E-2</v>
      </c>
      <c r="K7" s="16">
        <v>0</v>
      </c>
      <c r="L7" s="16">
        <v>0</v>
      </c>
      <c r="M7" s="16">
        <v>1.1377314814814854E-2</v>
      </c>
      <c r="N7" s="16">
        <v>0</v>
      </c>
      <c r="O7" s="16">
        <v>2.2650462962962914E-2</v>
      </c>
      <c r="P7" s="16">
        <v>0</v>
      </c>
      <c r="Q7" s="16">
        <v>0</v>
      </c>
      <c r="R7" s="16">
        <v>7.2222222222222229E-2</v>
      </c>
      <c r="S7" s="16">
        <v>0</v>
      </c>
      <c r="T7" s="16">
        <v>0</v>
      </c>
      <c r="U7" s="16">
        <v>0</v>
      </c>
      <c r="V7" s="109">
        <v>0.37783564814814818</v>
      </c>
      <c r="W7" s="9">
        <v>45444</v>
      </c>
      <c r="X7" s="10">
        <f>EOMONTH(RAW[[#This Row],[Date]],0)</f>
        <v>45473</v>
      </c>
      <c r="Y7" s="299" t="str">
        <f t="shared" si="2"/>
        <v>Week 22</v>
      </c>
      <c r="Z7" s="300" t="str">
        <f>IFERROR(INDEX(Table1[Market],MATCH(RAW[[#This Row],[UID]],Table1[UID],0)),"-")</f>
        <v>FR</v>
      </c>
      <c r="AA7" s="301" t="str">
        <f>IFERROR(INDEX(Table1[Region],MATCH(RAW[[#This Row],[UID]],Table1[UID],0)),"-")</f>
        <v>EU</v>
      </c>
      <c r="AB7" s="302" t="str">
        <f>IFERROR(INDEX(Table1[Site],MATCH(RAW[[#This Row],[UID]],Table1[UID],0)),"-")</f>
        <v>BUC</v>
      </c>
      <c r="AC7" s="12">
        <f>SUM(RAW[[#This Row],[Available]],RAW[[#This Row],[Outbound Call]],RAW[[#This Row],[Busy]],RAW[[#This Row],[After Call Work]],RAW[[#This Row],[Chat]],RAW[[#This Row],[Tickets]],RAW[[#This Row],[Social Media]])*24</f>
        <v>8.0186111111111131</v>
      </c>
      <c r="AD7" s="14">
        <f>SUM(RAW[[#This Row],[Outbound Call]],RAW[[#This Row],[Busy]],RAW[[#This Row],[After Call Work]],RAW[[#This Row],[Chat]],RAW[[#This Row],[Tickets]],RAW[[#This Row],[Social Media]])*24</f>
        <v>2.642500000000001</v>
      </c>
      <c r="AE7" s="12">
        <f>SUM(RAW[[#This Row],[Meeting]],RAW[[#This Row],[Training]],RAW[[#This Row],[Personal Needs]],RAW[[#This Row],[Quality ]],RAW[[#This Row],[Disconnected]])*24</f>
        <v>0</v>
      </c>
      <c r="AF7" s="14">
        <f>SUM(RAW[[#This Row],[Available]],RAW[[#This Row],[Outbound Call]],RAW[[#This Row],[Busy]],RAW[[#This Row],[Meeting]],RAW[[#This Row],[Training]],RAW[[#This Row],[After Call Work]],RAW[[#This Row],[Quality ]],RAW[[#This Row],[Chat]],RAW[[#This Row],[Social Media]])*24</f>
        <v>6.2852777777777789</v>
      </c>
      <c r="AG7" s="13">
        <f>((RAW[[#This Row],[Total Time]]*24)-((RAW[[#This Row],[Lunch Break]]*24)+(RAW[[#This Row],[Break]]*24)))</f>
        <v>8.0186111111111114</v>
      </c>
      <c r="AH7" s="138">
        <f t="shared" si="1"/>
        <v>7.67</v>
      </c>
      <c r="AI7" s="303">
        <f>IFERROR(SUMIFS([1]!EmailRaw[in-AHT Target],[1]!EmailRaw[DATE],RAW[[#This Row],[Date]],[1]!EmailRaw[UID],RAW[[#This Row],[UID]]),"-")</f>
        <v>12</v>
      </c>
      <c r="AJ7" s="304">
        <f>IFERROR(SUMIFS([1]!InboundRaw[in-AHT Target],[1]!InboundRaw[Date],RAW[[#This Row],[Date]],[1]!InboundRaw[Agent ID],TEXT(RAW[[#This Row],[UID]],0)),"-")</f>
        <v>3</v>
      </c>
      <c r="AK7" s="303">
        <f>IFERROR(SUM(SUMIFS([1]!EmailRaw[Within HOOPS SLA],[1]!EmailRaw[DATE],RAW[[#This Row],[Date]],[1]!EmailRaw[UID],RAW[[#This Row],[UID]]),SUMIFS([1]!EmailRaw[Outside HOOPS SLA],[1]!EmailRaw[DATE],RAW[[#This Row],[Date]],[1]!EmailRaw[UID],RAW[[#This Row],[UID]])),"-")</f>
        <v>13</v>
      </c>
      <c r="AL7" s="305">
        <f>IFERROR(SUMIFS([1]!InboundRaw[InSL],[1]!InboundRaw[Date],RAW[[#This Row],[Date]],[1]!InboundRaw[Agent ID],TEXT(RAW[[#This Row],[UID]],0),[1]!InboundRaw[Duration_1],"&gt;=180"),"-")</f>
        <v>3</v>
      </c>
      <c r="AM7" s="45">
        <f>IFERROR(RAW[[#This Row],[Tickets]]*24,"-")</f>
        <v>1.7333333333333334</v>
      </c>
      <c r="AN7" s="46">
        <f>IFERROR(RAW[[#This Row],[Busy]]*24,"-")</f>
        <v>0.63611111111111107</v>
      </c>
      <c r="AO7" s="303">
        <f>SUMIFS([1]!EmailRaw[Resolved],[1]!EmailRaw[DATE],RAW[[#This Row],[Date]],[1]!EmailRaw[UID],RAW[[#This Row],[UID]])</f>
        <v>13</v>
      </c>
      <c r="AP7" s="304">
        <f>SUMIFS([1]!ChatRaw[Completed],[1]!ChatRaw[UID],RAW[[#This Row],[UID]],[1]!ChatRaw[Date],RAW[[#This Row],[Date]])</f>
        <v>0</v>
      </c>
      <c r="AQ7" s="305">
        <f>SUMIFS([1]!InboundRaw[HANDLED],[1]!InboundRaw[Date],RAW[[#This Row],[Date]],[1]!InboundRaw[Agent ID],TEXT(RAW[[#This Row],[UID]],0),[1]!InboundRaw[Duration_1],"&gt;=180")</f>
        <v>5</v>
      </c>
      <c r="AR7" s="45">
        <f>IFERROR((RAW[[#This Row],[Tickets Handled]]/RAW[[#This Row],[Tickets Time]]),0)</f>
        <v>7.5</v>
      </c>
      <c r="AS7" s="46">
        <f>IFERROR((RAW[[#This Row],[Inbound Handled]]/RAW[[#This Row],[Inbounds Time]]),0)</f>
        <v>7.860262008733625</v>
      </c>
      <c r="AT7" s="45">
        <f>IFERROR((RAW[[#This Row],[Ticket Handled in Target]]/RAW[[#This Row],[Tickets Handled]]),0)</f>
        <v>0.92307692307692313</v>
      </c>
      <c r="AU7" s="46">
        <f>IFERROR(RAW[[#This Row],[Inbound Handled in Target]]/RAW[[#This Row],[Inbound Handled]],0)</f>
        <v>0.6</v>
      </c>
    </row>
    <row r="8" spans="1:47" x14ac:dyDescent="0.25">
      <c r="A8" s="169" cm="1">
        <f t="array" ref="A8">IFERROR(_xlfn.DAYS(RAW[[#This Row],[Date]],INDEX(Table1[Date hired],MATCH(TEXT(RAW[[#This Row],[UID]],0),TEXT(Table1[UID],0),0))),"")</f>
        <v>173</v>
      </c>
      <c r="B8" s="172">
        <f>IFERROR(INDEX(Table1[UID],MATCH(RAW[[#This Row],[Username]],Table1[Name],0)),"CHECK")</f>
        <v>112909</v>
      </c>
      <c r="C8" s="176" t="s">
        <v>163</v>
      </c>
      <c r="D8" s="297" t="str" cm="1">
        <f t="array" ref="D8">INDEX(Table1[Team Manager],MATCH(TEXT(RAW[[#This Row],[UID]],0),TEXT(Table1[UID],0),0))</f>
        <v>Daniel Alexe</v>
      </c>
      <c r="E8" s="298" t="str">
        <f>INDEX(Config!V:V,MATCH(RAW[[#This Row],[Market]],Config!W:W,0))</f>
        <v>France</v>
      </c>
      <c r="F8" s="298" t="str" cm="1">
        <f t="array" ref="F8">INDEX(Table1[Job function],MATCH(TEXT(RAW[[#This Row],[UID]],0),TEXT(Table1[UID],0),0))</f>
        <v>CSR</v>
      </c>
      <c r="G8" s="15">
        <v>0.28760416666666666</v>
      </c>
      <c r="H8" s="16">
        <v>0</v>
      </c>
      <c r="I8" s="16">
        <v>0</v>
      </c>
      <c r="J8" s="16">
        <v>4.1759259259259274E-2</v>
      </c>
      <c r="K8" s="16">
        <v>0</v>
      </c>
      <c r="L8" s="16">
        <v>0</v>
      </c>
      <c r="M8" s="16">
        <v>0</v>
      </c>
      <c r="N8" s="16">
        <v>0</v>
      </c>
      <c r="O8" s="16">
        <v>0</v>
      </c>
      <c r="P8" s="16">
        <v>0</v>
      </c>
      <c r="Q8" s="16">
        <v>0</v>
      </c>
      <c r="R8" s="16">
        <v>2.777777777777778E-2</v>
      </c>
      <c r="S8" s="16">
        <v>0</v>
      </c>
      <c r="T8" s="16">
        <v>8.796296296296191E-4</v>
      </c>
      <c r="U8" s="16">
        <v>0</v>
      </c>
      <c r="V8" s="109">
        <v>0.35802083333333323</v>
      </c>
      <c r="W8" s="9">
        <v>45444</v>
      </c>
      <c r="X8" s="10">
        <f>EOMONTH(RAW[[#This Row],[Date]],0)</f>
        <v>45473</v>
      </c>
      <c r="Y8" s="299" t="str">
        <f t="shared" si="2"/>
        <v>Week 22</v>
      </c>
      <c r="Z8" s="300" t="str">
        <f>IFERROR(INDEX(Table1[Market],MATCH(RAW[[#This Row],[UID]],Table1[UID],0)),"-")</f>
        <v>FR</v>
      </c>
      <c r="AA8" s="301" t="str">
        <f>IFERROR(INDEX(Table1[Region],MATCH(RAW[[#This Row],[UID]],Table1[UID],0)),"-")</f>
        <v>EU</v>
      </c>
      <c r="AB8" s="302" t="str">
        <f>IFERROR(INDEX(Table1[Site],MATCH(RAW[[#This Row],[UID]],Table1[UID],0)),"-")</f>
        <v>BUC</v>
      </c>
      <c r="AC8" s="12">
        <f>SUM(RAW[[#This Row],[Available]],RAW[[#This Row],[Outbound Call]],RAW[[#This Row],[Busy]],RAW[[#This Row],[After Call Work]],RAW[[#This Row],[Chat]],RAW[[#This Row],[Tickets]],RAW[[#This Row],[Social Media]])*24</f>
        <v>7.5691666666666668</v>
      </c>
      <c r="AD8" s="14">
        <f>SUM(RAW[[#This Row],[Outbound Call]],RAW[[#This Row],[Busy]],RAW[[#This Row],[After Call Work]],RAW[[#This Row],[Chat]],RAW[[#This Row],[Tickets]],RAW[[#This Row],[Social Media]])*24</f>
        <v>0.66666666666666674</v>
      </c>
      <c r="AE8" s="12">
        <f>SUM(RAW[[#This Row],[Meeting]],RAW[[#This Row],[Training]],RAW[[#This Row],[Personal Needs]],RAW[[#This Row],[Quality ]],RAW[[#This Row],[Disconnected]])*24</f>
        <v>2.1111111111110858E-2</v>
      </c>
      <c r="AF8" s="14">
        <f>SUM(RAW[[#This Row],[Available]],RAW[[#This Row],[Outbound Call]],RAW[[#This Row],[Busy]],RAW[[#This Row],[Meeting]],RAW[[#This Row],[Training]],RAW[[#This Row],[After Call Work]],RAW[[#This Row],[Quality ]],RAW[[#This Row],[Chat]],RAW[[#This Row],[Social Media]])*24</f>
        <v>6.9024999999999999</v>
      </c>
      <c r="AG8" s="13">
        <f>((RAW[[#This Row],[Total Time]]*24)-((RAW[[#This Row],[Lunch Break]]*24)+(RAW[[#This Row],[Break]]*24)))</f>
        <v>7.590277777777775</v>
      </c>
      <c r="AH8" s="138">
        <f t="shared" si="1"/>
        <v>7.67</v>
      </c>
      <c r="AI8" s="303">
        <f>IFERROR(SUMIFS([1]!EmailRaw[in-AHT Target],[1]!EmailRaw[DATE],RAW[[#This Row],[Date]],[1]!EmailRaw[UID],RAW[[#This Row],[UID]]),"-")</f>
        <v>0</v>
      </c>
      <c r="AJ8" s="304">
        <f>IFERROR(SUMIFS([1]!InboundRaw[in-AHT Target],[1]!InboundRaw[Date],RAW[[#This Row],[Date]],[1]!InboundRaw[Agent ID],TEXT(RAW[[#This Row],[UID]],0)),"-")</f>
        <v>0</v>
      </c>
      <c r="AK8" s="303">
        <f>IFERROR(SUM(SUMIFS([1]!EmailRaw[Within HOOPS SLA],[1]!EmailRaw[DATE],RAW[[#This Row],[Date]],[1]!EmailRaw[UID],RAW[[#This Row],[UID]]),SUMIFS([1]!EmailRaw[Outside HOOPS SLA],[1]!EmailRaw[DATE],RAW[[#This Row],[Date]],[1]!EmailRaw[UID],RAW[[#This Row],[UID]])),"-")</f>
        <v>5</v>
      </c>
      <c r="AL8" s="305">
        <f>IFERROR(SUMIFS([1]!InboundRaw[InSL],[1]!InboundRaw[Date],RAW[[#This Row],[Date]],[1]!InboundRaw[Agent ID],TEXT(RAW[[#This Row],[UID]],0),[1]!InboundRaw[Duration_1],"&gt;=180"),"-")</f>
        <v>0</v>
      </c>
      <c r="AM8" s="45">
        <f>IFERROR(RAW[[#This Row],[Tickets]]*24,"-")</f>
        <v>0.66666666666666674</v>
      </c>
      <c r="AN8" s="46">
        <f>IFERROR(RAW[[#This Row],[Busy]]*24,"-")</f>
        <v>0</v>
      </c>
      <c r="AO8" s="303">
        <f>SUMIFS([1]!EmailRaw[Resolved],[1]!EmailRaw[DATE],RAW[[#This Row],[Date]],[1]!EmailRaw[UID],RAW[[#This Row],[UID]])</f>
        <v>5</v>
      </c>
      <c r="AP8" s="304">
        <f>SUMIFS([1]!ChatRaw[Completed],[1]!ChatRaw[UID],RAW[[#This Row],[UID]],[1]!ChatRaw[Date],RAW[[#This Row],[Date]])</f>
        <v>0</v>
      </c>
      <c r="AQ8" s="305">
        <f>SUMIFS([1]!InboundRaw[HANDLED],[1]!InboundRaw[Date],RAW[[#This Row],[Date]],[1]!InboundRaw[Agent ID],TEXT(RAW[[#This Row],[UID]],0),[1]!InboundRaw[Duration_1],"&gt;=180")</f>
        <v>0</v>
      </c>
      <c r="AR8" s="45">
        <f>IFERROR((RAW[[#This Row],[Tickets Handled]]/RAW[[#This Row],[Tickets Time]]),0)</f>
        <v>7.4999999999999991</v>
      </c>
      <c r="AS8" s="46">
        <f>IFERROR((RAW[[#This Row],[Inbound Handled]]/RAW[[#This Row],[Inbounds Time]]),0)</f>
        <v>0</v>
      </c>
      <c r="AT8" s="45">
        <f>IFERROR((RAW[[#This Row],[Ticket Handled in Target]]/RAW[[#This Row],[Tickets Handled]]),0)</f>
        <v>0</v>
      </c>
      <c r="AU8" s="46">
        <f>IFERROR(RAW[[#This Row],[Inbound Handled in Target]]/RAW[[#This Row],[Inbound Handled]],0)</f>
        <v>0</v>
      </c>
    </row>
    <row r="9" spans="1:47" x14ac:dyDescent="0.25">
      <c r="A9" s="169" cm="1">
        <f t="array" ref="A9">IFERROR(_xlfn.DAYS(RAW[[#This Row],[Date]],INDEX(Table1[Date hired],MATCH(TEXT(RAW[[#This Row],[UID]],0),TEXT(Table1[UID],0),0))),"")</f>
        <v>51</v>
      </c>
      <c r="B9" s="172">
        <f>IFERROR(INDEX(Table1[UID],MATCH(RAW[[#This Row],[Username]],Table1[Name],0)),"CHECK")</f>
        <v>113502</v>
      </c>
      <c r="C9" s="176" t="s">
        <v>135</v>
      </c>
      <c r="D9" s="297" t="str" cm="1">
        <f t="array" ref="D9">INDEX(Table1[Team Manager],MATCH(TEXT(RAW[[#This Row],[UID]],0),TEXT(Table1[UID],0),0))</f>
        <v>Eden Loyola</v>
      </c>
      <c r="E9" s="298" t="str">
        <f>INDEX(Config!V:V,MATCH(RAW[[#This Row],[Market]],Config!W:W,0))</f>
        <v>US English</v>
      </c>
      <c r="F9" s="298" t="str" cm="1">
        <f t="array" ref="F9">INDEX(Table1[Job function],MATCH(TEXT(RAW[[#This Row],[UID]],0),TEXT(Table1[UID],0),0))</f>
        <v>CSR</v>
      </c>
      <c r="G9" s="15">
        <v>0.10586805555555556</v>
      </c>
      <c r="H9" s="16">
        <v>0</v>
      </c>
      <c r="I9" s="16">
        <v>5.9143518518518512E-2</v>
      </c>
      <c r="J9" s="16">
        <v>4.0787037037037122E-2</v>
      </c>
      <c r="K9" s="16">
        <v>1.9907407407406819E-3</v>
      </c>
      <c r="L9" s="16">
        <v>0</v>
      </c>
      <c r="M9" s="16">
        <v>2.0011574074074057E-2</v>
      </c>
      <c r="N9" s="16">
        <v>0</v>
      </c>
      <c r="O9" s="16">
        <v>9.1087962962963509E-3</v>
      </c>
      <c r="P9" s="16">
        <v>0</v>
      </c>
      <c r="Q9" s="16">
        <v>0</v>
      </c>
      <c r="R9" s="16">
        <v>0.1388888888888889</v>
      </c>
      <c r="S9" s="16">
        <v>0</v>
      </c>
      <c r="T9" s="16">
        <v>0</v>
      </c>
      <c r="U9" s="16">
        <v>0</v>
      </c>
      <c r="V9" s="109">
        <v>0.37579861111111112</v>
      </c>
      <c r="W9" s="9">
        <v>45445</v>
      </c>
      <c r="X9" s="10">
        <f>EOMONTH(RAW[[#This Row],[Date]],0)</f>
        <v>45473</v>
      </c>
      <c r="Y9" s="299" t="str">
        <f t="shared" si="2"/>
        <v>Week 22</v>
      </c>
      <c r="Z9" s="300" t="str">
        <f>IFERROR(INDEX(Table1[Market],MATCH(RAW[[#This Row],[UID]],Table1[UID],0)),"-")</f>
        <v>US</v>
      </c>
      <c r="AA9" s="301" t="str">
        <f>IFERROR(INDEX(Table1[Region],MATCH(RAW[[#This Row],[UID]],Table1[UID],0)),"-")</f>
        <v>APAC</v>
      </c>
      <c r="AB9" s="302" t="str">
        <f>IFERROR(INDEX(Table1[Site],MATCH(RAW[[#This Row],[UID]],Table1[UID],0)),"-")</f>
        <v>DVO</v>
      </c>
      <c r="AC9" s="12">
        <f>SUM(RAW[[#This Row],[Available]],RAW[[#This Row],[Outbound Call]],RAW[[#This Row],[Busy]],RAW[[#This Row],[After Call Work]],RAW[[#This Row],[Chat]],RAW[[#This Row],[Tickets]],RAW[[#This Row],[Social Media]])*24</f>
        <v>7.7738888888888891</v>
      </c>
      <c r="AD9" s="14">
        <f>SUM(RAW[[#This Row],[Outbound Call]],RAW[[#This Row],[Busy]],RAW[[#This Row],[After Call Work]],RAW[[#This Row],[Chat]],RAW[[#This Row],[Tickets]],RAW[[#This Row],[Social Media]])*24</f>
        <v>5.2330555555555556</v>
      </c>
      <c r="AE9" s="12">
        <f>SUM(RAW[[#This Row],[Meeting]],RAW[[#This Row],[Training]],RAW[[#This Row],[Personal Needs]],RAW[[#This Row],[Quality ]],RAW[[#This Row],[Disconnected]])*24</f>
        <v>4.7777777777776365E-2</v>
      </c>
      <c r="AF9" s="14">
        <f>SUM(RAW[[#This Row],[Available]],RAW[[#This Row],[Outbound Call]],RAW[[#This Row],[Busy]],RAW[[#This Row],[Meeting]],RAW[[#This Row],[Training]],RAW[[#This Row],[After Call Work]],RAW[[#This Row],[Quality ]],RAW[[#This Row],[Chat]],RAW[[#This Row],[Social Media]])*24</f>
        <v>4.4883333333333315</v>
      </c>
      <c r="AG9" s="13">
        <f>((RAW[[#This Row],[Total Time]]*24)-((RAW[[#This Row],[Lunch Break]]*24)+(RAW[[#This Row],[Break]]*24)))</f>
        <v>7.8216666666666637</v>
      </c>
      <c r="AH9" s="138">
        <f t="shared" si="1"/>
        <v>7.67</v>
      </c>
      <c r="AI9" s="303">
        <f>IFERROR(SUMIFS([1]!EmailRaw[in-AHT Target],[1]!EmailRaw[DATE],RAW[[#This Row],[Date]],[1]!EmailRaw[UID],RAW[[#This Row],[UID]]),"-")</f>
        <v>8</v>
      </c>
      <c r="AJ9" s="304">
        <f>IFERROR(SUMIFS([1]!InboundRaw[in-AHT Target],[1]!InboundRaw[Date],RAW[[#This Row],[Date]],[1]!InboundRaw[Agent ID],TEXT(RAW[[#This Row],[UID]],0)),"-")</f>
        <v>8</v>
      </c>
      <c r="AK9" s="303">
        <f>IFERROR(SUM(SUMIFS([1]!EmailRaw[Within HOOPS SLA],[1]!EmailRaw[DATE],RAW[[#This Row],[Date]],[1]!EmailRaw[UID],RAW[[#This Row],[UID]]),SUMIFS([1]!EmailRaw[Outside HOOPS SLA],[1]!EmailRaw[DATE],RAW[[#This Row],[Date]],[1]!EmailRaw[UID],RAW[[#This Row],[UID]])),"-")</f>
        <v>24</v>
      </c>
      <c r="AL9" s="305">
        <f>IFERROR(SUMIFS([1]!InboundRaw[InSL],[1]!InboundRaw[Date],RAW[[#This Row],[Date]],[1]!InboundRaw[Agent ID],TEXT(RAW[[#This Row],[UID]],0),[1]!InboundRaw[Duration_1],"&gt;=180"),"-")</f>
        <v>8</v>
      </c>
      <c r="AM9" s="45">
        <f>IFERROR(RAW[[#This Row],[Tickets]]*24,"-")</f>
        <v>3.3333333333333335</v>
      </c>
      <c r="AN9" s="46">
        <f>IFERROR(RAW[[#This Row],[Busy]]*24,"-")</f>
        <v>1.4194444444444443</v>
      </c>
      <c r="AO9" s="303">
        <f>SUMIFS([1]!EmailRaw[Resolved],[1]!EmailRaw[DATE],RAW[[#This Row],[Date]],[1]!EmailRaw[UID],RAW[[#This Row],[UID]])</f>
        <v>25</v>
      </c>
      <c r="AP9" s="304">
        <f>SUMIFS([1]!ChatRaw[Completed],[1]!ChatRaw[UID],RAW[[#This Row],[UID]],[1]!ChatRaw[Date],RAW[[#This Row],[Date]])</f>
        <v>0</v>
      </c>
      <c r="AQ9" s="305">
        <f>SUMIFS([1]!InboundRaw[HANDLED],[1]!InboundRaw[Date],RAW[[#This Row],[Date]],[1]!InboundRaw[Agent ID],TEXT(RAW[[#This Row],[UID]],0),[1]!InboundRaw[Duration_1],"&gt;=180")</f>
        <v>8</v>
      </c>
      <c r="AR9" s="45">
        <f>IFERROR((RAW[[#This Row],[Tickets Handled]]/RAW[[#This Row],[Tickets Time]]),0)</f>
        <v>7.5</v>
      </c>
      <c r="AS9" s="46">
        <f>IFERROR((RAW[[#This Row],[Inbound Handled]]/RAW[[#This Row],[Inbounds Time]]),0)</f>
        <v>5.6360078277886503</v>
      </c>
      <c r="AT9" s="45">
        <f>IFERROR((RAW[[#This Row],[Ticket Handled in Target]]/RAW[[#This Row],[Tickets Handled]]),0)</f>
        <v>0.32</v>
      </c>
      <c r="AU9" s="46">
        <f>IFERROR(RAW[[#This Row],[Inbound Handled in Target]]/RAW[[#This Row],[Inbound Handled]],0)</f>
        <v>1</v>
      </c>
    </row>
    <row r="10" spans="1:47" x14ac:dyDescent="0.25">
      <c r="A10" s="169" cm="1">
        <f t="array" ref="A10">IFERROR(_xlfn.DAYS(RAW[[#This Row],[Date]],INDEX(Table1[Date hired],MATCH(TEXT(RAW[[#This Row],[UID]],0),TEXT(Table1[UID],0),0))),"")</f>
        <v>345</v>
      </c>
      <c r="B10" s="172">
        <f>IFERROR(INDEX(Table1[UID],MATCH(RAW[[#This Row],[Username]],Table1[Name],0)),"CHECK")</f>
        <v>112006</v>
      </c>
      <c r="C10" s="176" t="s">
        <v>148</v>
      </c>
      <c r="D10" s="297" t="str" cm="1">
        <f t="array" ref="D10">INDEX(Table1[Team Manager],MATCH(TEXT(RAW[[#This Row],[UID]],0),TEXT(Table1[UID],0),0))</f>
        <v>Anna Mae Bastero</v>
      </c>
      <c r="E10" s="298" t="str">
        <f>INDEX(Config!V:V,MATCH(RAW[[#This Row],[Market]],Config!W:W,0))</f>
        <v>US English</v>
      </c>
      <c r="F10" s="298" t="str" cm="1">
        <f t="array" ref="F10">INDEX(Table1[Job function],MATCH(TEXT(RAW[[#This Row],[UID]],0),TEXT(Table1[UID],0),0))</f>
        <v>CSR</v>
      </c>
      <c r="G10" s="15">
        <v>9.9918981481481484E-2</v>
      </c>
      <c r="H10" s="16">
        <v>0</v>
      </c>
      <c r="I10" s="16">
        <v>5.3831018518518459E-2</v>
      </c>
      <c r="J10" s="16">
        <v>4.1331018518518503E-2</v>
      </c>
      <c r="K10" s="16">
        <v>0</v>
      </c>
      <c r="L10" s="16">
        <v>0</v>
      </c>
      <c r="M10" s="16">
        <v>0</v>
      </c>
      <c r="N10" s="16">
        <v>0</v>
      </c>
      <c r="O10" s="16">
        <v>1.3576388888888902E-2</v>
      </c>
      <c r="P10" s="16">
        <v>0</v>
      </c>
      <c r="Q10" s="16">
        <v>0</v>
      </c>
      <c r="R10" s="16">
        <v>9.4444444444444442E-2</v>
      </c>
      <c r="S10" s="16">
        <v>7.2789351851851869E-2</v>
      </c>
      <c r="T10" s="16">
        <v>0</v>
      </c>
      <c r="U10" s="16">
        <v>0</v>
      </c>
      <c r="V10" s="109">
        <v>0.37589120370370366</v>
      </c>
      <c r="W10" s="9">
        <v>45445</v>
      </c>
      <c r="X10" s="10">
        <f>EOMONTH(RAW[[#This Row],[Date]],0)</f>
        <v>45473</v>
      </c>
      <c r="Y10" s="299" t="str">
        <f t="shared" si="2"/>
        <v>Week 22</v>
      </c>
      <c r="Z10" s="300" t="str">
        <f>IFERROR(INDEX(Table1[Market],MATCH(RAW[[#This Row],[UID]],Table1[UID],0)),"-")</f>
        <v>US</v>
      </c>
      <c r="AA10" s="301" t="str">
        <f>IFERROR(INDEX(Table1[Region],MATCH(RAW[[#This Row],[UID]],Table1[UID],0)),"-")</f>
        <v>APAC</v>
      </c>
      <c r="AB10" s="302" t="str">
        <f>IFERROR(INDEX(Table1[Site],MATCH(RAW[[#This Row],[UID]],Table1[UID],0)),"-")</f>
        <v>ILO</v>
      </c>
      <c r="AC10" s="12">
        <f>SUM(RAW[[#This Row],[Available]],RAW[[#This Row],[Outbound Call]],RAW[[#This Row],[Busy]],RAW[[#This Row],[After Call Work]],RAW[[#This Row],[Chat]],RAW[[#This Row],[Tickets]],RAW[[#This Row],[Social Media]])*24</f>
        <v>7.7036111111111101</v>
      </c>
      <c r="AD10" s="14">
        <f>SUM(RAW[[#This Row],[Outbound Call]],RAW[[#This Row],[Busy]],RAW[[#This Row],[After Call Work]],RAW[[#This Row],[Chat]],RAW[[#This Row],[Tickets]],RAW[[#This Row],[Social Media]])*24</f>
        <v>5.3055555555555545</v>
      </c>
      <c r="AE10" s="12">
        <f>SUM(RAW[[#This Row],[Meeting]],RAW[[#This Row],[Training]],RAW[[#This Row],[Personal Needs]],RAW[[#This Row],[Quality ]],RAW[[#This Row],[Disconnected]])*24</f>
        <v>0</v>
      </c>
      <c r="AF10" s="14">
        <f>SUM(RAW[[#This Row],[Available]],RAW[[#This Row],[Outbound Call]],RAW[[#This Row],[Busy]],RAW[[#This Row],[Meeting]],RAW[[#This Row],[Training]],RAW[[#This Row],[After Call Work]],RAW[[#This Row],[Quality ]],RAW[[#This Row],[Chat]],RAW[[#This Row],[Social Media]])*24</f>
        <v>5.4369444444444435</v>
      </c>
      <c r="AG10" s="13">
        <f>((RAW[[#This Row],[Total Time]]*24)-((RAW[[#This Row],[Lunch Break]]*24)+(RAW[[#This Row],[Break]]*24)))</f>
        <v>7.7036111111111101</v>
      </c>
      <c r="AH10" s="138">
        <f t="shared" si="1"/>
        <v>7.67</v>
      </c>
      <c r="AI10" s="303">
        <f>IFERROR(SUMIFS([1]!EmailRaw[in-AHT Target],[1]!EmailRaw[DATE],RAW[[#This Row],[Date]],[1]!EmailRaw[UID],RAW[[#This Row],[UID]]),"-")</f>
        <v>15</v>
      </c>
      <c r="AJ10" s="304">
        <f>IFERROR(SUMIFS([1]!InboundRaw[in-AHT Target],[1]!InboundRaw[Date],RAW[[#This Row],[Date]],[1]!InboundRaw[Agent ID],TEXT(RAW[[#This Row],[UID]],0)),"-")</f>
        <v>9</v>
      </c>
      <c r="AK10" s="303">
        <f>IFERROR(SUM(SUMIFS([1]!EmailRaw[Within HOOPS SLA],[1]!EmailRaw[DATE],RAW[[#This Row],[Date]],[1]!EmailRaw[UID],RAW[[#This Row],[UID]]),SUMIFS([1]!EmailRaw[Outside HOOPS SLA],[1]!EmailRaw[DATE],RAW[[#This Row],[Date]],[1]!EmailRaw[UID],RAW[[#This Row],[UID]])),"-")</f>
        <v>13</v>
      </c>
      <c r="AL10" s="305">
        <f>IFERROR(SUMIFS([1]!InboundRaw[InSL],[1]!InboundRaw[Date],RAW[[#This Row],[Date]],[1]!InboundRaw[Agent ID],TEXT(RAW[[#This Row],[UID]],0),[1]!InboundRaw[Duration_1],"&gt;=180"),"-")</f>
        <v>10</v>
      </c>
      <c r="AM10" s="45">
        <f>IFERROR(RAW[[#This Row],[Tickets]]*24,"-")</f>
        <v>2.2666666666666666</v>
      </c>
      <c r="AN10" s="46">
        <f>IFERROR(RAW[[#This Row],[Busy]]*24,"-")</f>
        <v>1.291944444444443</v>
      </c>
      <c r="AO10" s="303">
        <f>SUMIFS([1]!EmailRaw[Resolved],[1]!EmailRaw[DATE],RAW[[#This Row],[Date]],[1]!EmailRaw[UID],RAW[[#This Row],[UID]])</f>
        <v>17</v>
      </c>
      <c r="AP10" s="304">
        <f>SUMIFS([1]!ChatRaw[Completed],[1]!ChatRaw[UID],RAW[[#This Row],[UID]],[1]!ChatRaw[Date],RAW[[#This Row],[Date]])</f>
        <v>0</v>
      </c>
      <c r="AQ10" s="305">
        <f>SUMIFS([1]!InboundRaw[HANDLED],[1]!InboundRaw[Date],RAW[[#This Row],[Date]],[1]!InboundRaw[Agent ID],TEXT(RAW[[#This Row],[UID]],0),[1]!InboundRaw[Duration_1],"&gt;=180")</f>
        <v>10</v>
      </c>
      <c r="AR10" s="45">
        <f>IFERROR((RAW[[#This Row],[Tickets Handled]]/RAW[[#This Row],[Tickets Time]]),0)</f>
        <v>7.5</v>
      </c>
      <c r="AS10" s="46">
        <f>IFERROR((RAW[[#This Row],[Inbound Handled]]/RAW[[#This Row],[Inbounds Time]]),0)</f>
        <v>7.7402709094818407</v>
      </c>
      <c r="AT10" s="45">
        <f>IFERROR((RAW[[#This Row],[Ticket Handled in Target]]/RAW[[#This Row],[Tickets Handled]]),0)</f>
        <v>0.88235294117647056</v>
      </c>
      <c r="AU10" s="46">
        <f>IFERROR(RAW[[#This Row],[Inbound Handled in Target]]/RAW[[#This Row],[Inbound Handled]],0)</f>
        <v>0.9</v>
      </c>
    </row>
    <row r="11" spans="1:47" x14ac:dyDescent="0.25">
      <c r="A11" s="169" cm="1">
        <f t="array" ref="A11">IFERROR(_xlfn.DAYS(RAW[[#This Row],[Date]],INDEX(Table1[Date hired],MATCH(TEXT(RAW[[#This Row],[UID]],0),TEXT(Table1[UID],0),0))),"")</f>
        <v>345</v>
      </c>
      <c r="B11" s="172">
        <f>IFERROR(INDEX(Table1[UID],MATCH(RAW[[#This Row],[Username]],Table1[Name],0)),"CHECK")</f>
        <v>112004</v>
      </c>
      <c r="C11" s="176" t="s">
        <v>154</v>
      </c>
      <c r="D11" s="297" t="str" cm="1">
        <f t="array" ref="D11">INDEX(Table1[Team Manager],MATCH(TEXT(RAW[[#This Row],[UID]],0),TEXT(Table1[UID],0),0))</f>
        <v>Anna Mae Bastero</v>
      </c>
      <c r="E11" s="298" t="str">
        <f>INDEX(Config!V:V,MATCH(RAW[[#This Row],[Market]],Config!W:W,0))</f>
        <v>US English</v>
      </c>
      <c r="F11" s="298" t="str" cm="1">
        <f t="array" ref="F11">INDEX(Table1[Job function],MATCH(TEXT(RAW[[#This Row],[UID]],0),TEXT(Table1[UID],0),0))</f>
        <v>CSR</v>
      </c>
      <c r="G11" s="15">
        <v>0.18497685185185186</v>
      </c>
      <c r="H11" s="16">
        <v>0</v>
      </c>
      <c r="I11" s="16">
        <v>4.5069444444444384E-2</v>
      </c>
      <c r="J11" s="16">
        <v>4.1585648148148247E-2</v>
      </c>
      <c r="K11" s="16">
        <v>1.7164351851851833E-2</v>
      </c>
      <c r="L11" s="16">
        <v>0</v>
      </c>
      <c r="M11" s="16">
        <v>1.8518518518517713E-3</v>
      </c>
      <c r="N11" s="16">
        <v>0</v>
      </c>
      <c r="O11" s="16">
        <v>1.3425925925925952E-2</v>
      </c>
      <c r="P11" s="16">
        <v>0</v>
      </c>
      <c r="Q11" s="16">
        <v>0</v>
      </c>
      <c r="R11" s="16">
        <v>7.1851851851851847E-2</v>
      </c>
      <c r="S11" s="16">
        <v>0</v>
      </c>
      <c r="T11" s="16">
        <v>0</v>
      </c>
      <c r="U11" s="16">
        <v>0</v>
      </c>
      <c r="V11" s="109">
        <v>0.375925925925926</v>
      </c>
      <c r="W11" s="9">
        <v>45445</v>
      </c>
      <c r="X11" s="10">
        <f>EOMONTH(RAW[[#This Row],[Date]],0)</f>
        <v>45473</v>
      </c>
      <c r="Y11" s="299" t="str">
        <f t="shared" si="2"/>
        <v>Week 22</v>
      </c>
      <c r="Z11" s="300" t="str">
        <f>IFERROR(INDEX(Table1[Market],MATCH(RAW[[#This Row],[UID]],Table1[UID],0)),"-")</f>
        <v>US</v>
      </c>
      <c r="AA11" s="301" t="str">
        <f>IFERROR(INDEX(Table1[Region],MATCH(RAW[[#This Row],[UID]],Table1[UID],0)),"-")</f>
        <v>APAC</v>
      </c>
      <c r="AB11" s="302" t="str">
        <f>IFERROR(INDEX(Table1[Site],MATCH(RAW[[#This Row],[UID]],Table1[UID],0)),"-")</f>
        <v>ILO</v>
      </c>
      <c r="AC11" s="12">
        <f>SUM(RAW[[#This Row],[Available]],RAW[[#This Row],[Outbound Call]],RAW[[#This Row],[Busy]],RAW[[#This Row],[After Call Work]],RAW[[#This Row],[Chat]],RAW[[#This Row],[Tickets]],RAW[[#This Row],[Social Media]])*24</f>
        <v>7.2899999999999965</v>
      </c>
      <c r="AD11" s="14">
        <f>SUM(RAW[[#This Row],[Outbound Call]],RAW[[#This Row],[Busy]],RAW[[#This Row],[After Call Work]],RAW[[#This Row],[Chat]],RAW[[#This Row],[Tickets]],RAW[[#This Row],[Social Media]])*24</f>
        <v>2.8505555555555522</v>
      </c>
      <c r="AE11" s="12">
        <f>SUM(RAW[[#This Row],[Meeting]],RAW[[#This Row],[Training]],RAW[[#This Row],[Personal Needs]],RAW[[#This Row],[Quality ]],RAW[[#This Row],[Disconnected]])*24</f>
        <v>0.411944444444444</v>
      </c>
      <c r="AF11" s="14">
        <f>SUM(RAW[[#This Row],[Available]],RAW[[#This Row],[Outbound Call]],RAW[[#This Row],[Busy]],RAW[[#This Row],[Meeting]],RAW[[#This Row],[Training]],RAW[[#This Row],[After Call Work]],RAW[[#This Row],[Quality ]],RAW[[#This Row],[Chat]],RAW[[#This Row],[Social Media]])*24</f>
        <v>5.9774999999999965</v>
      </c>
      <c r="AG11" s="13">
        <f>((RAW[[#This Row],[Total Time]]*24)-((RAW[[#This Row],[Lunch Break]]*24)+(RAW[[#This Row],[Break]]*24)))</f>
        <v>7.7019444444444431</v>
      </c>
      <c r="AH11" s="138">
        <f t="shared" si="1"/>
        <v>7.67</v>
      </c>
      <c r="AI11" s="303">
        <f>IFERROR(SUMIFS([1]!EmailRaw[in-AHT Target],[1]!EmailRaw[DATE],RAW[[#This Row],[Date]],[1]!EmailRaw[UID],RAW[[#This Row],[UID]]),"-")</f>
        <v>5</v>
      </c>
      <c r="AJ11" s="304">
        <f>IFERROR(SUMIFS([1]!InboundRaw[in-AHT Target],[1]!InboundRaw[Date],RAW[[#This Row],[Date]],[1]!InboundRaw[Agent ID],TEXT(RAW[[#This Row],[UID]],0)),"-")</f>
        <v>9</v>
      </c>
      <c r="AK11" s="303">
        <f>IFERROR(SUM(SUMIFS([1]!EmailRaw[Within HOOPS SLA],[1]!EmailRaw[DATE],RAW[[#This Row],[Date]],[1]!EmailRaw[UID],RAW[[#This Row],[UID]]),SUMIFS([1]!EmailRaw[Outside HOOPS SLA],[1]!EmailRaw[DATE],RAW[[#This Row],[Date]],[1]!EmailRaw[UID],RAW[[#This Row],[UID]])),"-")</f>
        <v>11</v>
      </c>
      <c r="AL11" s="305">
        <f>IFERROR(SUMIFS([1]!InboundRaw[InSL],[1]!InboundRaw[Date],RAW[[#This Row],[Date]],[1]!InboundRaw[Agent ID],TEXT(RAW[[#This Row],[UID]],0),[1]!InboundRaw[Duration_1],"&gt;=180"),"-")</f>
        <v>10</v>
      </c>
      <c r="AM11" s="45">
        <f>IFERROR(RAW[[#This Row],[Tickets]]*24,"-")</f>
        <v>1.7244444444444444</v>
      </c>
      <c r="AN11" s="46">
        <f>IFERROR(RAW[[#This Row],[Busy]]*24,"-")</f>
        <v>1.0816666666666652</v>
      </c>
      <c r="AO11" s="303">
        <f>SUMIFS([1]!EmailRaw[Resolved],[1]!EmailRaw[DATE],RAW[[#This Row],[Date]],[1]!EmailRaw[UID],RAW[[#This Row],[UID]])</f>
        <v>12</v>
      </c>
      <c r="AP11" s="304">
        <f>SUMIFS([1]!ChatRaw[Completed],[1]!ChatRaw[UID],RAW[[#This Row],[UID]],[1]!ChatRaw[Date],RAW[[#This Row],[Date]])</f>
        <v>0</v>
      </c>
      <c r="AQ11" s="305">
        <f>SUMIFS([1]!InboundRaw[HANDLED],[1]!InboundRaw[Date],RAW[[#This Row],[Date]],[1]!InboundRaw[Agent ID],TEXT(RAW[[#This Row],[UID]],0),[1]!InboundRaw[Duration_1],"&gt;=180")</f>
        <v>10</v>
      </c>
      <c r="AR11" s="45">
        <f>IFERROR((RAW[[#This Row],[Tickets Handled]]/RAW[[#This Row],[Tickets Time]]),0)</f>
        <v>6.9587628865979383</v>
      </c>
      <c r="AS11" s="46">
        <f>IFERROR((RAW[[#This Row],[Inbound Handled]]/RAW[[#This Row],[Inbounds Time]]),0)</f>
        <v>9.244992295839765</v>
      </c>
      <c r="AT11" s="45">
        <f>IFERROR((RAW[[#This Row],[Ticket Handled in Target]]/RAW[[#This Row],[Tickets Handled]]),0)</f>
        <v>0.41666666666666669</v>
      </c>
      <c r="AU11" s="46">
        <f>IFERROR(RAW[[#This Row],[Inbound Handled in Target]]/RAW[[#This Row],[Inbound Handled]],0)</f>
        <v>0.9</v>
      </c>
    </row>
    <row r="12" spans="1:47" x14ac:dyDescent="0.25">
      <c r="A12" s="169" cm="1">
        <f t="array" ref="A12">IFERROR(_xlfn.DAYS(RAW[[#This Row],[Date]],INDEX(Table1[Date hired],MATCH(TEXT(RAW[[#This Row],[UID]],0),TEXT(Table1[UID],0),0))),"")</f>
        <v>72</v>
      </c>
      <c r="B12" s="172">
        <f>IFERROR(INDEX(Table1[UID],MATCH(RAW[[#This Row],[Username]],Table1[Name],0)),"CHECK")</f>
        <v>113407</v>
      </c>
      <c r="C12" s="176" t="s">
        <v>165</v>
      </c>
      <c r="D12" s="297" t="str" cm="1">
        <f t="array" ref="D12">INDEX(Table1[Team Manager],MATCH(TEXT(RAW[[#This Row],[UID]],0),TEXT(Table1[UID],0),0))</f>
        <v>Eden Loyola</v>
      </c>
      <c r="E12" s="298" t="str">
        <f>INDEX(Config!V:V,MATCH(RAW[[#This Row],[Market]],Config!W:W,0))</f>
        <v>US English</v>
      </c>
      <c r="F12" s="298" t="str" cm="1">
        <f t="array" ref="F12">INDEX(Table1[Job function],MATCH(TEXT(RAW[[#This Row],[UID]],0),TEXT(Table1[UID],0),0))</f>
        <v>CSR</v>
      </c>
      <c r="G12" s="15">
        <v>0.16663194444444446</v>
      </c>
      <c r="H12" s="16">
        <v>0</v>
      </c>
      <c r="I12" s="16">
        <v>5.9965277777777715E-2</v>
      </c>
      <c r="J12" s="16">
        <v>4.1655092592592702E-2</v>
      </c>
      <c r="K12" s="16">
        <v>1.2071759259259185E-2</v>
      </c>
      <c r="L12" s="16">
        <v>0</v>
      </c>
      <c r="M12" s="16">
        <v>2.4537037037037912E-3</v>
      </c>
      <c r="N12" s="16">
        <v>0</v>
      </c>
      <c r="O12" s="16">
        <v>1.431712962962961E-2</v>
      </c>
      <c r="P12" s="16">
        <v>0</v>
      </c>
      <c r="Q12" s="16">
        <v>0</v>
      </c>
      <c r="R12" s="16">
        <v>7.7777777777777779E-2</v>
      </c>
      <c r="S12" s="16">
        <v>0</v>
      </c>
      <c r="T12" s="16">
        <v>0</v>
      </c>
      <c r="U12" s="16">
        <v>0</v>
      </c>
      <c r="V12" s="109">
        <v>0.37487268518518513</v>
      </c>
      <c r="W12" s="9">
        <v>45445</v>
      </c>
      <c r="X12" s="10">
        <f>EOMONTH(RAW[[#This Row],[Date]],0)</f>
        <v>45473</v>
      </c>
      <c r="Y12" s="299" t="str">
        <f t="shared" si="2"/>
        <v>Week 22</v>
      </c>
      <c r="Z12" s="300" t="str">
        <f>IFERROR(INDEX(Table1[Market],MATCH(RAW[[#This Row],[UID]],Table1[UID],0)),"-")</f>
        <v>US</v>
      </c>
      <c r="AA12" s="301" t="str">
        <f>IFERROR(INDEX(Table1[Region],MATCH(RAW[[#This Row],[UID]],Table1[UID],0)),"-")</f>
        <v>APAC</v>
      </c>
      <c r="AB12" s="302" t="str">
        <f>IFERROR(INDEX(Table1[Site],MATCH(RAW[[#This Row],[UID]],Table1[UID],0)),"-")</f>
        <v>DVO</v>
      </c>
      <c r="AC12" s="12">
        <f>SUM(RAW[[#This Row],[Available]],RAW[[#This Row],[Outbound Call]],RAW[[#This Row],[Busy]],RAW[[#This Row],[After Call Work]],RAW[[#This Row],[Chat]],RAW[[#This Row],[Tickets]],RAW[[#This Row],[Social Media]])*24</f>
        <v>7.3638888888888898</v>
      </c>
      <c r="AD12" s="14">
        <f>SUM(RAW[[#This Row],[Outbound Call]],RAW[[#This Row],[Busy]],RAW[[#This Row],[After Call Work]],RAW[[#This Row],[Chat]],RAW[[#This Row],[Tickets]],RAW[[#This Row],[Social Media]])*24</f>
        <v>3.3647222222222228</v>
      </c>
      <c r="AE12" s="12">
        <f>SUM(RAW[[#This Row],[Meeting]],RAW[[#This Row],[Training]],RAW[[#This Row],[Personal Needs]],RAW[[#This Row],[Quality ]],RAW[[#This Row],[Disconnected]])*24</f>
        <v>0.28972222222222044</v>
      </c>
      <c r="AF12" s="14">
        <f>SUM(RAW[[#This Row],[Available]],RAW[[#This Row],[Outbound Call]],RAW[[#This Row],[Busy]],RAW[[#This Row],[Meeting]],RAW[[#This Row],[Training]],RAW[[#This Row],[After Call Work]],RAW[[#This Row],[Quality ]],RAW[[#This Row],[Chat]],RAW[[#This Row],[Social Media]])*24</f>
        <v>5.786944444444444</v>
      </c>
      <c r="AG12" s="13">
        <f>((RAW[[#This Row],[Total Time]]*24)-((RAW[[#This Row],[Lunch Break]]*24)+(RAW[[#This Row],[Break]]*24)))</f>
        <v>7.6536111111111076</v>
      </c>
      <c r="AH12" s="138">
        <f t="shared" si="1"/>
        <v>7.67</v>
      </c>
      <c r="AI12" s="303">
        <f>IFERROR(SUMIFS([1]!EmailRaw[in-AHT Target],[1]!EmailRaw[DATE],RAW[[#This Row],[Date]],[1]!EmailRaw[UID],RAW[[#This Row],[UID]]),"-")</f>
        <v>5</v>
      </c>
      <c r="AJ12" s="304">
        <f>IFERROR(SUMIFS([1]!InboundRaw[in-AHT Target],[1]!InboundRaw[Date],RAW[[#This Row],[Date]],[1]!InboundRaw[Agent ID],TEXT(RAW[[#This Row],[UID]],0)),"-")</f>
        <v>10</v>
      </c>
      <c r="AK12" s="303">
        <f>IFERROR(SUM(SUMIFS([1]!EmailRaw[Within HOOPS SLA],[1]!EmailRaw[DATE],RAW[[#This Row],[Date]],[1]!EmailRaw[UID],RAW[[#This Row],[UID]]),SUMIFS([1]!EmailRaw[Outside HOOPS SLA],[1]!EmailRaw[DATE],RAW[[#This Row],[Date]],[1]!EmailRaw[UID],RAW[[#This Row],[UID]])),"-")</f>
        <v>13</v>
      </c>
      <c r="AL12" s="305">
        <f>IFERROR(SUMIFS([1]!InboundRaw[InSL],[1]!InboundRaw[Date],RAW[[#This Row],[Date]],[1]!InboundRaw[Agent ID],TEXT(RAW[[#This Row],[UID]],0),[1]!InboundRaw[Duration_1],"&gt;=180"),"-")</f>
        <v>11</v>
      </c>
      <c r="AM12" s="45">
        <f>IFERROR(RAW[[#This Row],[Tickets]]*24,"-")</f>
        <v>1.8666666666666667</v>
      </c>
      <c r="AN12" s="46">
        <f>IFERROR(RAW[[#This Row],[Busy]]*24,"-")</f>
        <v>1.4391666666666652</v>
      </c>
      <c r="AO12" s="303">
        <f>SUMIFS([1]!EmailRaw[Resolved],[1]!EmailRaw[DATE],RAW[[#This Row],[Date]],[1]!EmailRaw[UID],RAW[[#This Row],[UID]])</f>
        <v>14</v>
      </c>
      <c r="AP12" s="304">
        <f>SUMIFS([1]!ChatRaw[Completed],[1]!ChatRaw[UID],RAW[[#This Row],[UID]],[1]!ChatRaw[Date],RAW[[#This Row],[Date]])</f>
        <v>0</v>
      </c>
      <c r="AQ12" s="305">
        <f>SUMIFS([1]!InboundRaw[HANDLED],[1]!InboundRaw[Date],RAW[[#This Row],[Date]],[1]!InboundRaw[Agent ID],TEXT(RAW[[#This Row],[UID]],0),[1]!InboundRaw[Duration_1],"&gt;=180")</f>
        <v>11</v>
      </c>
      <c r="AR12" s="45">
        <f>IFERROR((RAW[[#This Row],[Tickets Handled]]/RAW[[#This Row],[Tickets Time]]),0)</f>
        <v>7.5</v>
      </c>
      <c r="AS12" s="46">
        <f>IFERROR((RAW[[#This Row],[Inbound Handled]]/RAW[[#This Row],[Inbounds Time]]),0)</f>
        <v>7.6433121019108361</v>
      </c>
      <c r="AT12" s="45">
        <f>IFERROR((RAW[[#This Row],[Ticket Handled in Target]]/RAW[[#This Row],[Tickets Handled]]),0)</f>
        <v>0.35714285714285715</v>
      </c>
      <c r="AU12" s="46">
        <f>IFERROR(RAW[[#This Row],[Inbound Handled in Target]]/RAW[[#This Row],[Inbound Handled]],0)</f>
        <v>0.90909090909090906</v>
      </c>
    </row>
    <row r="13" spans="1:47" x14ac:dyDescent="0.25">
      <c r="A13" s="169" cm="1">
        <f t="array" ref="A13">IFERROR(_xlfn.DAYS(RAW[[#This Row],[Date]],INDEX(Table1[Date hired],MATCH(TEXT(RAW[[#This Row],[UID]],0),TEXT(Table1[UID],0),0))),"")</f>
        <v>733</v>
      </c>
      <c r="B13" s="172">
        <f>IFERROR(INDEX(Table1[UID],MATCH(RAW[[#This Row],[Username]],Table1[Name],0)),"CHECK")</f>
        <v>108754</v>
      </c>
      <c r="C13" s="176" t="s">
        <v>166</v>
      </c>
      <c r="D13" s="297" t="str" cm="1">
        <f t="array" ref="D13">INDEX(Table1[Team Manager],MATCH(TEXT(RAW[[#This Row],[UID]],0),TEXT(Table1[UID],0),0))</f>
        <v>Daniel Alexe</v>
      </c>
      <c r="E13" s="298" t="str">
        <f>INDEX(Config!V:V,MATCH(RAW[[#This Row],[Market]],Config!W:W,0))</f>
        <v>France</v>
      </c>
      <c r="F13" s="298" t="str" cm="1">
        <f t="array" ref="F13">INDEX(Table1[Job function],MATCH(TEXT(RAW[[#This Row],[UID]],0),TEXT(Table1[UID],0),0))</f>
        <v>CSR</v>
      </c>
      <c r="G13" s="15">
        <v>0.18024305555555556</v>
      </c>
      <c r="H13" s="16">
        <v>0</v>
      </c>
      <c r="I13" s="16">
        <v>1.5925925925925899E-2</v>
      </c>
      <c r="J13" s="16">
        <v>4.1828703703703729E-2</v>
      </c>
      <c r="K13" s="16">
        <v>0</v>
      </c>
      <c r="L13" s="16">
        <v>0</v>
      </c>
      <c r="M13" s="16">
        <v>0</v>
      </c>
      <c r="N13" s="16">
        <v>0</v>
      </c>
      <c r="O13" s="16">
        <v>0</v>
      </c>
      <c r="P13" s="16">
        <v>0</v>
      </c>
      <c r="Q13" s="16">
        <v>0</v>
      </c>
      <c r="R13" s="16">
        <v>0.12222222222222223</v>
      </c>
      <c r="S13" s="16">
        <v>0</v>
      </c>
      <c r="T13" s="16">
        <v>4.0046296296296635E-3</v>
      </c>
      <c r="U13" s="16">
        <v>0</v>
      </c>
      <c r="V13" s="109">
        <v>0.36422453703703694</v>
      </c>
      <c r="W13" s="9">
        <v>45445</v>
      </c>
      <c r="X13" s="10">
        <f>EOMONTH(RAW[[#This Row],[Date]],0)</f>
        <v>45473</v>
      </c>
      <c r="Y13" s="299" t="str">
        <f t="shared" si="2"/>
        <v>Week 22</v>
      </c>
      <c r="Z13" s="300" t="str">
        <f>IFERROR(INDEX(Table1[Market],MATCH(RAW[[#This Row],[UID]],Table1[UID],0)),"-")</f>
        <v>FR</v>
      </c>
      <c r="AA13" s="301" t="str">
        <f>IFERROR(INDEX(Table1[Region],MATCH(RAW[[#This Row],[UID]],Table1[UID],0)),"-")</f>
        <v>EU</v>
      </c>
      <c r="AB13" s="302" t="str">
        <f>IFERROR(INDEX(Table1[Site],MATCH(RAW[[#This Row],[UID]],Table1[UID],0)),"-")</f>
        <v>BUC</v>
      </c>
      <c r="AC13" s="12">
        <f>SUM(RAW[[#This Row],[Available]],RAW[[#This Row],[Outbound Call]],RAW[[#This Row],[Busy]],RAW[[#This Row],[After Call Work]],RAW[[#This Row],[Chat]],RAW[[#This Row],[Tickets]],RAW[[#This Row],[Social Media]])*24</f>
        <v>7.6413888888888879</v>
      </c>
      <c r="AD13" s="14">
        <f>SUM(RAW[[#This Row],[Outbound Call]],RAW[[#This Row],[Busy]],RAW[[#This Row],[After Call Work]],RAW[[#This Row],[Chat]],RAW[[#This Row],[Tickets]],RAW[[#This Row],[Social Media]])*24</f>
        <v>3.3155555555555551</v>
      </c>
      <c r="AE13" s="12">
        <f>SUM(RAW[[#This Row],[Meeting]],RAW[[#This Row],[Training]],RAW[[#This Row],[Personal Needs]],RAW[[#This Row],[Quality ]],RAW[[#This Row],[Disconnected]])*24</f>
        <v>9.6111111111111924E-2</v>
      </c>
      <c r="AF13" s="14">
        <f>SUM(RAW[[#This Row],[Available]],RAW[[#This Row],[Outbound Call]],RAW[[#This Row],[Busy]],RAW[[#This Row],[Meeting]],RAW[[#This Row],[Training]],RAW[[#This Row],[After Call Work]],RAW[[#This Row],[Quality ]],RAW[[#This Row],[Chat]],RAW[[#This Row],[Social Media]])*24</f>
        <v>4.7080555555555552</v>
      </c>
      <c r="AG13" s="13">
        <f>((RAW[[#This Row],[Total Time]]*24)-((RAW[[#This Row],[Lunch Break]]*24)+(RAW[[#This Row],[Break]]*24)))</f>
        <v>7.7374999999999972</v>
      </c>
      <c r="AH13" s="138">
        <f t="shared" si="1"/>
        <v>7.67</v>
      </c>
      <c r="AI13" s="303">
        <f>IFERROR(SUMIFS([1]!EmailRaw[in-AHT Target],[1]!EmailRaw[DATE],RAW[[#This Row],[Date]],[1]!EmailRaw[UID],RAW[[#This Row],[UID]]),"-")</f>
        <v>17</v>
      </c>
      <c r="AJ13" s="304">
        <f>IFERROR(SUMIFS([1]!InboundRaw[in-AHT Target],[1]!InboundRaw[Date],RAW[[#This Row],[Date]],[1]!InboundRaw[Agent ID],TEXT(RAW[[#This Row],[UID]],0)),"-")</f>
        <v>1</v>
      </c>
      <c r="AK13" s="303">
        <f>IFERROR(SUM(SUMIFS([1]!EmailRaw[Within HOOPS SLA],[1]!EmailRaw[DATE],RAW[[#This Row],[Date]],[1]!EmailRaw[UID],RAW[[#This Row],[UID]]),SUMIFS([1]!EmailRaw[Outside HOOPS SLA],[1]!EmailRaw[DATE],RAW[[#This Row],[Date]],[1]!EmailRaw[UID],RAW[[#This Row],[UID]])),"-")</f>
        <v>17</v>
      </c>
      <c r="AL13" s="305">
        <f>IFERROR(SUMIFS([1]!InboundRaw[InSL],[1]!InboundRaw[Date],RAW[[#This Row],[Date]],[1]!InboundRaw[Agent ID],TEXT(RAW[[#This Row],[UID]],0),[1]!InboundRaw[Duration_1],"&gt;=180"),"-")</f>
        <v>2</v>
      </c>
      <c r="AM13" s="45">
        <f>IFERROR(RAW[[#This Row],[Tickets]]*24,"-")</f>
        <v>2.9333333333333336</v>
      </c>
      <c r="AN13" s="46">
        <f>IFERROR(RAW[[#This Row],[Busy]]*24,"-")</f>
        <v>0.38222222222222157</v>
      </c>
      <c r="AO13" s="303">
        <f>SUMIFS([1]!EmailRaw[Resolved],[1]!EmailRaw[DATE],RAW[[#This Row],[Date]],[1]!EmailRaw[UID],RAW[[#This Row],[UID]])</f>
        <v>22</v>
      </c>
      <c r="AP13" s="304">
        <f>SUMIFS([1]!ChatRaw[Completed],[1]!ChatRaw[UID],RAW[[#This Row],[UID]],[1]!ChatRaw[Date],RAW[[#This Row],[Date]])</f>
        <v>0</v>
      </c>
      <c r="AQ13" s="305">
        <f>SUMIFS([1]!InboundRaw[HANDLED],[1]!InboundRaw[Date],RAW[[#This Row],[Date]],[1]!InboundRaw[Agent ID],TEXT(RAW[[#This Row],[UID]],0),[1]!InboundRaw[Duration_1],"&gt;=180")</f>
        <v>2</v>
      </c>
      <c r="AR13" s="45">
        <f>IFERROR((RAW[[#This Row],[Tickets Handled]]/RAW[[#This Row],[Tickets Time]]),0)</f>
        <v>7.4999999999999991</v>
      </c>
      <c r="AS13" s="46">
        <f>IFERROR((RAW[[#This Row],[Inbound Handled]]/RAW[[#This Row],[Inbounds Time]]),0)</f>
        <v>5.232558139534893</v>
      </c>
      <c r="AT13" s="45">
        <f>IFERROR((RAW[[#This Row],[Ticket Handled in Target]]/RAW[[#This Row],[Tickets Handled]]),0)</f>
        <v>0.77272727272727271</v>
      </c>
      <c r="AU13" s="46">
        <f>IFERROR(RAW[[#This Row],[Inbound Handled in Target]]/RAW[[#This Row],[Inbound Handled]],0)</f>
        <v>0.5</v>
      </c>
    </row>
    <row r="14" spans="1:47" x14ac:dyDescent="0.25">
      <c r="A14" s="169" cm="1">
        <f t="array" ref="A14">IFERROR(_xlfn.DAYS(RAW[[#This Row],[Date]],INDEX(Table1[Date hired],MATCH(TEXT(RAW[[#This Row],[UID]],0),TEXT(Table1[UID],0),0))),"")</f>
        <v>35</v>
      </c>
      <c r="B14" s="172">
        <f>IFERROR(INDEX(Table1[UID],MATCH(RAW[[#This Row],[Username]],Table1[Name],0)),"CHECK")</f>
        <v>113563</v>
      </c>
      <c r="C14" s="176" t="s">
        <v>129</v>
      </c>
      <c r="D14" s="297" t="str" cm="1">
        <f t="array" ref="D14">INDEX(Table1[Team Manager],MATCH(TEXT(RAW[[#This Row],[UID]],0),TEXT(Table1[UID],0),0))</f>
        <v>Daniel Alexe</v>
      </c>
      <c r="E14" s="298" t="str">
        <f>INDEX(Config!V:V,MATCH(RAW[[#This Row],[Market]],Config!W:W,0))</f>
        <v>Germany</v>
      </c>
      <c r="F14" s="298" t="str" cm="1">
        <f t="array" ref="F14">INDEX(Table1[Job function],MATCH(TEXT(RAW[[#This Row],[UID]],0),TEXT(Table1[UID],0),0))</f>
        <v>CSR</v>
      </c>
      <c r="G14" s="15">
        <v>0.20165509259259262</v>
      </c>
      <c r="H14" s="16">
        <v>0</v>
      </c>
      <c r="I14" s="16">
        <v>2.4212962962963047E-2</v>
      </c>
      <c r="J14" s="16">
        <v>4.152777777777783E-2</v>
      </c>
      <c r="K14" s="16">
        <v>0</v>
      </c>
      <c r="L14" s="16">
        <v>0</v>
      </c>
      <c r="M14" s="16">
        <v>0</v>
      </c>
      <c r="N14" s="16">
        <v>0</v>
      </c>
      <c r="O14" s="16">
        <v>0</v>
      </c>
      <c r="P14" s="16">
        <v>0</v>
      </c>
      <c r="Q14" s="16">
        <v>0</v>
      </c>
      <c r="R14" s="16">
        <v>0.10555555555555556</v>
      </c>
      <c r="S14" s="16">
        <v>0</v>
      </c>
      <c r="T14" s="16">
        <v>0</v>
      </c>
      <c r="U14" s="16">
        <v>0</v>
      </c>
      <c r="V14" s="109">
        <v>0.3729513888888889</v>
      </c>
      <c r="W14" s="9">
        <v>45446</v>
      </c>
      <c r="X14" s="10">
        <f>EOMONTH(RAW[[#This Row],[Date]],0)</f>
        <v>45473</v>
      </c>
      <c r="Y14" s="299" t="str">
        <f t="shared" si="2"/>
        <v>Week 23</v>
      </c>
      <c r="Z14" s="300" t="str">
        <f>IFERROR(INDEX(Table1[Market],MATCH(RAW[[#This Row],[UID]],Table1[UID],0)),"-")</f>
        <v>DE</v>
      </c>
      <c r="AA14" s="301" t="str">
        <f>IFERROR(INDEX(Table1[Region],MATCH(RAW[[#This Row],[UID]],Table1[UID],0)),"-")</f>
        <v>EU</v>
      </c>
      <c r="AB14" s="302" t="str">
        <f>IFERROR(INDEX(Table1[Site],MATCH(RAW[[#This Row],[UID]],Table1[UID],0)),"-")</f>
        <v>BUC</v>
      </c>
      <c r="AC14" s="12">
        <f>SUM(RAW[[#This Row],[Available]],RAW[[#This Row],[Outbound Call]],RAW[[#This Row],[Busy]],RAW[[#This Row],[After Call Work]],RAW[[#This Row],[Chat]],RAW[[#This Row],[Tickets]],RAW[[#This Row],[Social Media]])*24</f>
        <v>7.9541666666666693</v>
      </c>
      <c r="AD14" s="14">
        <f>SUM(RAW[[#This Row],[Outbound Call]],RAW[[#This Row],[Busy]],RAW[[#This Row],[After Call Work]],RAW[[#This Row],[Chat]],RAW[[#This Row],[Tickets]],RAW[[#This Row],[Social Media]])*24</f>
        <v>3.1144444444444468</v>
      </c>
      <c r="AE14" s="12">
        <f>SUM(RAW[[#This Row],[Meeting]],RAW[[#This Row],[Training]],RAW[[#This Row],[Personal Needs]],RAW[[#This Row],[Quality ]],RAW[[#This Row],[Disconnected]])*24</f>
        <v>0</v>
      </c>
      <c r="AF14" s="14">
        <f>SUM(RAW[[#This Row],[Available]],RAW[[#This Row],[Outbound Call]],RAW[[#This Row],[Busy]],RAW[[#This Row],[Meeting]],RAW[[#This Row],[Training]],RAW[[#This Row],[After Call Work]],RAW[[#This Row],[Quality ]],RAW[[#This Row],[Chat]],RAW[[#This Row],[Social Media]])*24</f>
        <v>5.4208333333333361</v>
      </c>
      <c r="AG14" s="13">
        <f>((RAW[[#This Row],[Total Time]]*24)-((RAW[[#This Row],[Lunch Break]]*24)+(RAW[[#This Row],[Break]]*24)))</f>
        <v>7.9541666666666657</v>
      </c>
      <c r="AH14" s="138">
        <f t="shared" si="1"/>
        <v>7.67</v>
      </c>
      <c r="AI14" s="303">
        <f>IFERROR(SUMIFS([1]!EmailRaw[in-AHT Target],[1]!EmailRaw[DATE],RAW[[#This Row],[Date]],[1]!EmailRaw[UID],RAW[[#This Row],[UID]]),"-")</f>
        <v>14</v>
      </c>
      <c r="AJ14" s="304">
        <f>IFERROR(SUMIFS([1]!InboundRaw[in-AHT Target],[1]!InboundRaw[Date],RAW[[#This Row],[Date]],[1]!InboundRaw[Agent ID],TEXT(RAW[[#This Row],[UID]],0)),"-")</f>
        <v>8</v>
      </c>
      <c r="AK14" s="303">
        <f>IFERROR(SUM(SUMIFS([1]!EmailRaw[Within HOOPS SLA],[1]!EmailRaw[DATE],RAW[[#This Row],[Date]],[1]!EmailRaw[UID],RAW[[#This Row],[UID]]),SUMIFS([1]!EmailRaw[Outside HOOPS SLA],[1]!EmailRaw[DATE],RAW[[#This Row],[Date]],[1]!EmailRaw[UID],RAW[[#This Row],[UID]])),"-")</f>
        <v>14</v>
      </c>
      <c r="AL14" s="305">
        <f>IFERROR(SUMIFS([1]!InboundRaw[InSL],[1]!InboundRaw[Date],RAW[[#This Row],[Date]],[1]!InboundRaw[Agent ID],TEXT(RAW[[#This Row],[UID]],0),[1]!InboundRaw[Duration_1],"&gt;=180"),"-")</f>
        <v>6</v>
      </c>
      <c r="AM14" s="45">
        <f>IFERROR(RAW[[#This Row],[Tickets]]*24,"-")</f>
        <v>2.5333333333333332</v>
      </c>
      <c r="AN14" s="46">
        <f>IFERROR(RAW[[#This Row],[Busy]]*24,"-")</f>
        <v>0.58111111111111313</v>
      </c>
      <c r="AO14" s="303">
        <f>SUMIFS([1]!EmailRaw[Resolved],[1]!EmailRaw[DATE],RAW[[#This Row],[Date]],[1]!EmailRaw[UID],RAW[[#This Row],[UID]])</f>
        <v>19</v>
      </c>
      <c r="AP14" s="304">
        <f>SUMIFS([1]!ChatRaw[Completed],[1]!ChatRaw[UID],RAW[[#This Row],[UID]],[1]!ChatRaw[Date],RAW[[#This Row],[Date]])</f>
        <v>0</v>
      </c>
      <c r="AQ14" s="305">
        <f>SUMIFS([1]!InboundRaw[HANDLED],[1]!InboundRaw[Date],RAW[[#This Row],[Date]],[1]!InboundRaw[Agent ID],TEXT(RAW[[#This Row],[UID]],0),[1]!InboundRaw[Duration_1],"&gt;=180")</f>
        <v>7</v>
      </c>
      <c r="AR14" s="45">
        <f>IFERROR((RAW[[#This Row],[Tickets Handled]]/RAW[[#This Row],[Tickets Time]]),0)</f>
        <v>7.5</v>
      </c>
      <c r="AS14" s="46">
        <f>IFERROR((RAW[[#This Row],[Inbound Handled]]/RAW[[#This Row],[Inbounds Time]]),0)</f>
        <v>12.045889101338391</v>
      </c>
      <c r="AT14" s="45">
        <f>IFERROR((RAW[[#This Row],[Ticket Handled in Target]]/RAW[[#This Row],[Tickets Handled]]),0)</f>
        <v>0.73684210526315785</v>
      </c>
      <c r="AU14" s="46">
        <f>IFERROR(RAW[[#This Row],[Inbound Handled in Target]]/RAW[[#This Row],[Inbound Handled]],0)</f>
        <v>1.1428571428571428</v>
      </c>
    </row>
    <row r="15" spans="1:47" x14ac:dyDescent="0.25">
      <c r="A15" s="169" cm="1">
        <f t="array" ref="A15">IFERROR(_xlfn.DAYS(RAW[[#This Row],[Date]],INDEX(Table1[Date hired],MATCH(TEXT(RAW[[#This Row],[UID]],0),TEXT(Table1[UID],0),0))),"")</f>
        <v>411</v>
      </c>
      <c r="B15" s="172">
        <f>IFERROR(INDEX(Table1[UID],MATCH(RAW[[#This Row],[Username]],Table1[Name],0)),"CHECK")</f>
        <v>111567</v>
      </c>
      <c r="C15" s="176" t="s">
        <v>131</v>
      </c>
      <c r="D15" s="297" t="str" cm="1">
        <f t="array" ref="D15">INDEX(Table1[Team Manager],MATCH(TEXT(RAW[[#This Row],[UID]],0),TEXT(Table1[UID],0),0))</f>
        <v>Daniel Alexe</v>
      </c>
      <c r="E15" s="298" t="str">
        <f>INDEX(Config!V:V,MATCH(RAW[[#This Row],[Market]],Config!W:W,0))</f>
        <v>Germany</v>
      </c>
      <c r="F15" s="298" t="str" cm="1">
        <f t="array" ref="F15">INDEX(Table1[Job function],MATCH(TEXT(RAW[[#This Row],[UID]],0),TEXT(Table1[UID],0),0))</f>
        <v>CSR</v>
      </c>
      <c r="G15" s="15">
        <v>0.24973379629629627</v>
      </c>
      <c r="H15" s="16">
        <v>0</v>
      </c>
      <c r="I15" s="16">
        <v>3.7685185185185155E-2</v>
      </c>
      <c r="J15" s="16">
        <v>3.6574074074074092E-2</v>
      </c>
      <c r="K15" s="16">
        <v>7.3726851851851904E-3</v>
      </c>
      <c r="L15" s="16">
        <v>0</v>
      </c>
      <c r="M15" s="16">
        <v>0</v>
      </c>
      <c r="N15" s="16">
        <v>0</v>
      </c>
      <c r="O15" s="16">
        <v>0</v>
      </c>
      <c r="P15" s="16">
        <v>0</v>
      </c>
      <c r="Q15" s="16">
        <v>0</v>
      </c>
      <c r="R15" s="16">
        <v>4.4444444444444446E-2</v>
      </c>
      <c r="S15" s="16">
        <v>0</v>
      </c>
      <c r="T15" s="16">
        <v>2.1990740740740478E-4</v>
      </c>
      <c r="U15" s="16">
        <v>0</v>
      </c>
      <c r="V15" s="109">
        <v>0.37603009259259257</v>
      </c>
      <c r="W15" s="9">
        <v>45446</v>
      </c>
      <c r="X15" s="10">
        <f>EOMONTH(RAW[[#This Row],[Date]],0)</f>
        <v>45473</v>
      </c>
      <c r="Y15" s="299" t="str">
        <f t="shared" si="2"/>
        <v>Week 23</v>
      </c>
      <c r="Z15" s="300" t="str">
        <f>IFERROR(INDEX(Table1[Market],MATCH(RAW[[#This Row],[UID]],Table1[UID],0)),"-")</f>
        <v>DE</v>
      </c>
      <c r="AA15" s="301" t="str">
        <f>IFERROR(INDEX(Table1[Region],MATCH(RAW[[#This Row],[UID]],Table1[UID],0)),"-")</f>
        <v>EU</v>
      </c>
      <c r="AB15" s="302" t="str">
        <f>IFERROR(INDEX(Table1[Site],MATCH(RAW[[#This Row],[UID]],Table1[UID],0)),"-")</f>
        <v>BUC</v>
      </c>
      <c r="AC15" s="12">
        <f>SUM(RAW[[#This Row],[Available]],RAW[[#This Row],[Outbound Call]],RAW[[#This Row],[Busy]],RAW[[#This Row],[After Call Work]],RAW[[#This Row],[Chat]],RAW[[#This Row],[Tickets]],RAW[[#This Row],[Social Media]])*24</f>
        <v>7.9647222222222211</v>
      </c>
      <c r="AD15" s="14">
        <f>SUM(RAW[[#This Row],[Outbound Call]],RAW[[#This Row],[Busy]],RAW[[#This Row],[After Call Work]],RAW[[#This Row],[Chat]],RAW[[#This Row],[Tickets]],RAW[[#This Row],[Social Media]])*24</f>
        <v>1.9711111111111106</v>
      </c>
      <c r="AE15" s="12">
        <f>SUM(RAW[[#This Row],[Meeting]],RAW[[#This Row],[Training]],RAW[[#This Row],[Personal Needs]],RAW[[#This Row],[Quality ]],RAW[[#This Row],[Disconnected]])*24</f>
        <v>0.18222222222222229</v>
      </c>
      <c r="AF15" s="14">
        <f>SUM(RAW[[#This Row],[Available]],RAW[[#This Row],[Outbound Call]],RAW[[#This Row],[Busy]],RAW[[#This Row],[Meeting]],RAW[[#This Row],[Training]],RAW[[#This Row],[After Call Work]],RAW[[#This Row],[Quality ]],RAW[[#This Row],[Chat]],RAW[[#This Row],[Social Media]])*24</f>
        <v>7.0749999999999993</v>
      </c>
      <c r="AG15" s="13">
        <f>((RAW[[#This Row],[Total Time]]*24)-((RAW[[#This Row],[Lunch Break]]*24)+(RAW[[#This Row],[Break]]*24)))</f>
        <v>8.1469444444444434</v>
      </c>
      <c r="AH15" s="138">
        <f t="shared" si="1"/>
        <v>7.67</v>
      </c>
      <c r="AI15" s="303">
        <f>IFERROR(SUMIFS([1]!EmailRaw[in-AHT Target],[1]!EmailRaw[DATE],RAW[[#This Row],[Date]],[1]!EmailRaw[UID],RAW[[#This Row],[UID]]),"-")</f>
        <v>1</v>
      </c>
      <c r="AJ15" s="304">
        <f>IFERROR(SUMIFS([1]!InboundRaw[in-AHT Target],[1]!InboundRaw[Date],RAW[[#This Row],[Date]],[1]!InboundRaw[Agent ID],TEXT(RAW[[#This Row],[UID]],0)),"-")</f>
        <v>28</v>
      </c>
      <c r="AK15" s="303">
        <f>IFERROR(SUM(SUMIFS([1]!EmailRaw[Within HOOPS SLA],[1]!EmailRaw[DATE],RAW[[#This Row],[Date]],[1]!EmailRaw[UID],RAW[[#This Row],[UID]]),SUMIFS([1]!EmailRaw[Outside HOOPS SLA],[1]!EmailRaw[DATE],RAW[[#This Row],[Date]],[1]!EmailRaw[UID],RAW[[#This Row],[UID]])),"-")</f>
        <v>4</v>
      </c>
      <c r="AL15" s="305">
        <f>IFERROR(SUMIFS([1]!InboundRaw[InSL],[1]!InboundRaw[Date],RAW[[#This Row],[Date]],[1]!InboundRaw[Agent ID],TEXT(RAW[[#This Row],[UID]],0),[1]!InboundRaw[Duration_1],"&gt;=180"),"-")</f>
        <v>7</v>
      </c>
      <c r="AM15" s="45">
        <f>IFERROR(RAW[[#This Row],[Tickets]]*24,"-")</f>
        <v>1.0666666666666667</v>
      </c>
      <c r="AN15" s="46">
        <f>IFERROR(RAW[[#This Row],[Busy]]*24,"-")</f>
        <v>0.90444444444444372</v>
      </c>
      <c r="AO15" s="303">
        <f>SUMIFS([1]!EmailRaw[Resolved],[1]!EmailRaw[DATE],RAW[[#This Row],[Date]],[1]!EmailRaw[UID],RAW[[#This Row],[UID]])</f>
        <v>8</v>
      </c>
      <c r="AP15" s="304">
        <f>SUMIFS([1]!ChatRaw[Completed],[1]!ChatRaw[UID],RAW[[#This Row],[UID]],[1]!ChatRaw[Date],RAW[[#This Row],[Date]])</f>
        <v>0</v>
      </c>
      <c r="AQ15" s="305">
        <f>SUMIFS([1]!InboundRaw[HANDLED],[1]!InboundRaw[Date],RAW[[#This Row],[Date]],[1]!InboundRaw[Agent ID],TEXT(RAW[[#This Row],[UID]],0),[1]!InboundRaw[Duration_1],"&gt;=180")</f>
        <v>7</v>
      </c>
      <c r="AR15" s="45">
        <f>IFERROR((RAW[[#This Row],[Tickets Handled]]/RAW[[#This Row],[Tickets Time]]),0)</f>
        <v>7.5</v>
      </c>
      <c r="AS15" s="46">
        <f>IFERROR((RAW[[#This Row],[Inbound Handled]]/RAW[[#This Row],[Inbounds Time]]),0)</f>
        <v>7.7395577395577462</v>
      </c>
      <c r="AT15" s="45">
        <f>IFERROR((RAW[[#This Row],[Ticket Handled in Target]]/RAW[[#This Row],[Tickets Handled]]),0)</f>
        <v>0.125</v>
      </c>
      <c r="AU15" s="46">
        <f>IFERROR(RAW[[#This Row],[Inbound Handled in Target]]/RAW[[#This Row],[Inbound Handled]],0)</f>
        <v>4</v>
      </c>
    </row>
    <row r="16" spans="1:47" x14ac:dyDescent="0.25">
      <c r="A16" s="169" cm="1">
        <f t="array" ref="A16">IFERROR(_xlfn.DAYS(RAW[[#This Row],[Date]],INDEX(Table1[Date hired],MATCH(TEXT(RAW[[#This Row],[UID]],0),TEXT(Table1[UID],0),0))),"")</f>
        <v>756</v>
      </c>
      <c r="B16" s="172">
        <f>IFERROR(INDEX(Table1[UID],MATCH(RAW[[#This Row],[Username]],Table1[Name],0)),"CHECK")</f>
        <v>108526</v>
      </c>
      <c r="C16" s="176" t="s">
        <v>133</v>
      </c>
      <c r="D16" s="297" t="str" cm="1">
        <f t="array" ref="D16">INDEX(Table1[Team Manager],MATCH(TEXT(RAW[[#This Row],[UID]],0),TEXT(Table1[UID],0),0))</f>
        <v>Anna Mae Bastero</v>
      </c>
      <c r="E16" s="298" t="str">
        <f>INDEX(Config!V:V,MATCH(RAW[[#This Row],[Market]],Config!W:W,0))</f>
        <v>Canada</v>
      </c>
      <c r="F16" s="298" t="str" cm="1">
        <f t="array" ref="F16">INDEX(Table1[Job function],MATCH(TEXT(RAW[[#This Row],[UID]],0),TEXT(Table1[UID],0),0))</f>
        <v>CSR</v>
      </c>
      <c r="G16" s="15">
        <v>8.5648148148148584E-3</v>
      </c>
      <c r="H16" s="16">
        <v>0</v>
      </c>
      <c r="I16" s="16">
        <v>4.8425925925925872E-2</v>
      </c>
      <c r="J16" s="16">
        <v>4.0983796296296227E-2</v>
      </c>
      <c r="K16" s="16">
        <v>3.0775462962963074E-2</v>
      </c>
      <c r="L16" s="16">
        <v>0</v>
      </c>
      <c r="M16" s="16">
        <v>2.5462962962963243E-3</v>
      </c>
      <c r="N16" s="16">
        <v>0</v>
      </c>
      <c r="O16" s="16">
        <v>1.2986111111111143E-2</v>
      </c>
      <c r="P16" s="16">
        <v>0</v>
      </c>
      <c r="Q16" s="16">
        <v>1.8784722222222161E-2</v>
      </c>
      <c r="R16" s="16">
        <v>9.4444444444444442E-2</v>
      </c>
      <c r="S16" s="16">
        <v>0.11434027777777778</v>
      </c>
      <c r="T16" s="16">
        <v>0</v>
      </c>
      <c r="U16" s="16">
        <v>0</v>
      </c>
      <c r="V16" s="109">
        <v>0.37185185185185188</v>
      </c>
      <c r="W16" s="9">
        <v>45446</v>
      </c>
      <c r="X16" s="10">
        <f>EOMONTH(RAW[[#This Row],[Date]],0)</f>
        <v>45473</v>
      </c>
      <c r="Y16" s="299" t="str">
        <f t="shared" si="2"/>
        <v>Week 23</v>
      </c>
      <c r="Z16" s="300" t="str">
        <f>IFERROR(INDEX(Table1[Market],MATCH(RAW[[#This Row],[UID]],Table1[UID],0)),"-")</f>
        <v>CA</v>
      </c>
      <c r="AA16" s="301" t="str">
        <f>IFERROR(INDEX(Table1[Region],MATCH(RAW[[#This Row],[UID]],Table1[UID],0)),"-")</f>
        <v>APAC</v>
      </c>
      <c r="AB16" s="302" t="str">
        <f>IFERROR(INDEX(Table1[Site],MATCH(RAW[[#This Row],[UID]],Table1[UID],0)),"-")</f>
        <v>ILO</v>
      </c>
      <c r="AC16" s="12">
        <f>SUM(RAW[[#This Row],[Available]],RAW[[#This Row],[Outbound Call]],RAW[[#This Row],[Busy]],RAW[[#This Row],[After Call Work]],RAW[[#This Row],[Chat]],RAW[[#This Row],[Tickets]],RAW[[#This Row],[Social Media]])*24</f>
        <v>6.8905555555555544</v>
      </c>
      <c r="AD16" s="14">
        <f>SUM(RAW[[#This Row],[Outbound Call]],RAW[[#This Row],[Busy]],RAW[[#This Row],[After Call Work]],RAW[[#This Row],[Chat]],RAW[[#This Row],[Tickets]],RAW[[#This Row],[Social Media]])*24</f>
        <v>6.6849999999999978</v>
      </c>
      <c r="AE16" s="12">
        <f>SUM(RAW[[#This Row],[Meeting]],RAW[[#This Row],[Training]],RAW[[#This Row],[Personal Needs]],RAW[[#This Row],[Quality ]],RAW[[#This Row],[Disconnected]])*24</f>
        <v>0.73861111111111377</v>
      </c>
      <c r="AF16" s="14">
        <f>SUM(RAW[[#This Row],[Available]],RAW[[#This Row],[Outbound Call]],RAW[[#This Row],[Busy]],RAW[[#This Row],[Meeting]],RAW[[#This Row],[Training]],RAW[[#This Row],[After Call Work]],RAW[[#This Row],[Quality ]],RAW[[#This Row],[Chat]],RAW[[#This Row],[Social Media]])*24</f>
        <v>5.3625000000000016</v>
      </c>
      <c r="AG16" s="13">
        <f>((RAW[[#This Row],[Total Time]]*24)-((RAW[[#This Row],[Lunch Break]]*24)+(RAW[[#This Row],[Break]]*24)))</f>
        <v>7.6291666666666682</v>
      </c>
      <c r="AH16" s="138">
        <f t="shared" si="1"/>
        <v>7.67</v>
      </c>
      <c r="AI16" s="303">
        <f>IFERROR(SUMIFS([1]!EmailRaw[in-AHT Target],[1]!EmailRaw[DATE],RAW[[#This Row],[Date]],[1]!EmailRaw[UID],RAW[[#This Row],[UID]]),"-")</f>
        <v>13</v>
      </c>
      <c r="AJ16" s="304">
        <f>IFERROR(SUMIFS([1]!InboundRaw[in-AHT Target],[1]!InboundRaw[Date],RAW[[#This Row],[Date]],[1]!InboundRaw[Agent ID],TEXT(RAW[[#This Row],[UID]],0)),"-")</f>
        <v>10</v>
      </c>
      <c r="AK16" s="303">
        <f>IFERROR(SUM(SUMIFS([1]!EmailRaw[Within HOOPS SLA],[1]!EmailRaw[DATE],RAW[[#This Row],[Date]],[1]!EmailRaw[UID],RAW[[#This Row],[UID]]),SUMIFS([1]!EmailRaw[Outside HOOPS SLA],[1]!EmailRaw[DATE],RAW[[#This Row],[Date]],[1]!EmailRaw[UID],RAW[[#This Row],[UID]])),"-")</f>
        <v>17</v>
      </c>
      <c r="AL16" s="305">
        <f>IFERROR(SUMIFS([1]!InboundRaw[InSL],[1]!InboundRaw[Date],RAW[[#This Row],[Date]],[1]!InboundRaw[Agent ID],TEXT(RAW[[#This Row],[UID]],0),[1]!InboundRaw[Duration_1],"&gt;=180"),"-")</f>
        <v>11</v>
      </c>
      <c r="AM16" s="45">
        <f>IFERROR(RAW[[#This Row],[Tickets]]*24,"-")</f>
        <v>2.2666666666666666</v>
      </c>
      <c r="AN16" s="46">
        <f>IFERROR(RAW[[#This Row],[Busy]]*24,"-")</f>
        <v>1.1622222222222209</v>
      </c>
      <c r="AO16" s="303">
        <f>SUMIFS([1]!EmailRaw[Resolved],[1]!EmailRaw[DATE],RAW[[#This Row],[Date]],[1]!EmailRaw[UID],RAW[[#This Row],[UID]])</f>
        <v>17</v>
      </c>
      <c r="AP16" s="304">
        <f>SUMIFS([1]!ChatRaw[Completed],[1]!ChatRaw[UID],RAW[[#This Row],[UID]],[1]!ChatRaw[Date],RAW[[#This Row],[Date]])</f>
        <v>0</v>
      </c>
      <c r="AQ16" s="305">
        <f>SUMIFS([1]!InboundRaw[HANDLED],[1]!InboundRaw[Date],RAW[[#This Row],[Date]],[1]!InboundRaw[Agent ID],TEXT(RAW[[#This Row],[UID]],0),[1]!InboundRaw[Duration_1],"&gt;=180")</f>
        <v>11</v>
      </c>
      <c r="AR16" s="45">
        <f>IFERROR((RAW[[#This Row],[Tickets Handled]]/RAW[[#This Row],[Tickets Time]]),0)</f>
        <v>7.5</v>
      </c>
      <c r="AS16" s="46">
        <f>IFERROR((RAW[[#This Row],[Inbound Handled]]/RAW[[#This Row],[Inbounds Time]]),0)</f>
        <v>9.4646271510516353</v>
      </c>
      <c r="AT16" s="45">
        <f>IFERROR((RAW[[#This Row],[Ticket Handled in Target]]/RAW[[#This Row],[Tickets Handled]]),0)</f>
        <v>0.76470588235294112</v>
      </c>
      <c r="AU16" s="46">
        <f>IFERROR(RAW[[#This Row],[Inbound Handled in Target]]/RAW[[#This Row],[Inbound Handled]],0)</f>
        <v>0.90909090909090906</v>
      </c>
    </row>
    <row r="17" spans="1:47" x14ac:dyDescent="0.25">
      <c r="A17" s="169" cm="1">
        <f t="array" ref="A17">IFERROR(_xlfn.DAYS(RAW[[#This Row],[Date]],INDEX(Table1[Date hired],MATCH(TEXT(RAW[[#This Row],[UID]],0),TEXT(Table1[UID],0),0))),"")</f>
        <v>782</v>
      </c>
      <c r="B17" s="172">
        <f>IFERROR(INDEX(Table1[UID],MATCH(RAW[[#This Row],[Username]],Table1[Name],0)),"CHECK")</f>
        <v>108235</v>
      </c>
      <c r="C17" s="176" t="s">
        <v>137</v>
      </c>
      <c r="D17" s="297" t="str" cm="1">
        <f t="array" ref="D17">INDEX(Table1[Team Manager],MATCH(TEXT(RAW[[#This Row],[UID]],0),TEXT(Table1[UID],0),0))</f>
        <v>Eden Loyola</v>
      </c>
      <c r="E17" s="298" t="str">
        <f>INDEX(Config!V:V,MATCH(RAW[[#This Row],[Market]],Config!W:W,0))</f>
        <v>US Spanish</v>
      </c>
      <c r="F17" s="298" t="str" cm="1">
        <f t="array" ref="F17">INDEX(Table1[Job function],MATCH(TEXT(RAW[[#This Row],[UID]],0),TEXT(Table1[UID],0),0))</f>
        <v>CSR</v>
      </c>
      <c r="G17" s="15">
        <v>0</v>
      </c>
      <c r="H17" s="16">
        <v>0</v>
      </c>
      <c r="I17" s="16">
        <v>0.11035879629629619</v>
      </c>
      <c r="J17" s="16">
        <v>4.1620370370370363E-2</v>
      </c>
      <c r="K17" s="16">
        <v>0</v>
      </c>
      <c r="L17" s="16">
        <v>0</v>
      </c>
      <c r="M17" s="16">
        <v>4.3865740740740566E-3</v>
      </c>
      <c r="N17" s="16">
        <v>0</v>
      </c>
      <c r="O17" s="16">
        <v>1.3645833333333357E-2</v>
      </c>
      <c r="P17" s="16">
        <v>0</v>
      </c>
      <c r="Q17" s="16">
        <v>5.1284722222222134E-2</v>
      </c>
      <c r="R17" s="16">
        <v>0.11364583333333333</v>
      </c>
      <c r="S17" s="16">
        <v>0</v>
      </c>
      <c r="T17" s="16">
        <v>0</v>
      </c>
      <c r="U17" s="16">
        <v>0</v>
      </c>
      <c r="V17" s="109">
        <v>0.33494212962962955</v>
      </c>
      <c r="W17" s="9">
        <v>45446</v>
      </c>
      <c r="X17" s="10">
        <f>EOMONTH(RAW[[#This Row],[Date]],0)</f>
        <v>45473</v>
      </c>
      <c r="Y17" s="299" t="str">
        <f t="shared" si="2"/>
        <v>Week 23</v>
      </c>
      <c r="Z17" s="300" t="str">
        <f>IFERROR(INDEX(Table1[Market],MATCH(RAW[[#This Row],[UID]],Table1[UID],0)),"-")</f>
        <v>ES</v>
      </c>
      <c r="AA17" s="301" t="str">
        <f>IFERROR(INDEX(Table1[Region],MATCH(RAW[[#This Row],[UID]],Table1[UID],0)),"-")</f>
        <v>APAC</v>
      </c>
      <c r="AB17" s="302" t="str">
        <f>IFERROR(INDEX(Table1[Site],MATCH(RAW[[#This Row],[UID]],Table1[UID],0)),"-")</f>
        <v>DVO</v>
      </c>
      <c r="AC17" s="12">
        <f>SUM(RAW[[#This Row],[Available]],RAW[[#This Row],[Outbound Call]],RAW[[#This Row],[Busy]],RAW[[#This Row],[After Call Work]],RAW[[#This Row],[Chat]],RAW[[#This Row],[Tickets]],RAW[[#This Row],[Social Media]])*24</f>
        <v>6.7122222222222172</v>
      </c>
      <c r="AD17" s="14">
        <f>SUM(RAW[[#This Row],[Outbound Call]],RAW[[#This Row],[Busy]],RAW[[#This Row],[After Call Work]],RAW[[#This Row],[Chat]],RAW[[#This Row],[Tickets]],RAW[[#This Row],[Social Media]])*24</f>
        <v>6.7122222222222172</v>
      </c>
      <c r="AE17" s="12">
        <f>SUM(RAW[[#This Row],[Meeting]],RAW[[#This Row],[Training]],RAW[[#This Row],[Personal Needs]],RAW[[#This Row],[Quality ]],RAW[[#This Row],[Disconnected]])*24</f>
        <v>0</v>
      </c>
      <c r="AF17" s="14">
        <f>SUM(RAW[[#This Row],[Available]],RAW[[#This Row],[Outbound Call]],RAW[[#This Row],[Busy]],RAW[[#This Row],[Meeting]],RAW[[#This Row],[Training]],RAW[[#This Row],[After Call Work]],RAW[[#This Row],[Quality ]],RAW[[#This Row],[Chat]],RAW[[#This Row],[Social Media]])*24</f>
        <v>3.9847222222222172</v>
      </c>
      <c r="AG17" s="13">
        <f>((RAW[[#This Row],[Total Time]]*24)-((RAW[[#This Row],[Lunch Break]]*24)+(RAW[[#This Row],[Break]]*24)))</f>
        <v>6.7122222222222199</v>
      </c>
      <c r="AH17" s="138">
        <f t="shared" si="1"/>
        <v>7.67</v>
      </c>
      <c r="AI17" s="303">
        <f>IFERROR(SUMIFS([1]!EmailRaw[in-AHT Target],[1]!EmailRaw[DATE],RAW[[#This Row],[Date]],[1]!EmailRaw[UID],RAW[[#This Row],[UID]]),"-")</f>
        <v>13</v>
      </c>
      <c r="AJ17" s="304">
        <f>IFERROR(SUMIFS([1]!InboundRaw[in-AHT Target],[1]!InboundRaw[Date],RAW[[#This Row],[Date]],[1]!InboundRaw[Agent ID],TEXT(RAW[[#This Row],[UID]],0)),"-")</f>
        <v>17</v>
      </c>
      <c r="AK17" s="303">
        <f>IFERROR(SUM(SUMIFS([1]!EmailRaw[Within HOOPS SLA],[1]!EmailRaw[DATE],RAW[[#This Row],[Date]],[1]!EmailRaw[UID],RAW[[#This Row],[UID]]),SUMIFS([1]!EmailRaw[Outside HOOPS SLA],[1]!EmailRaw[DATE],RAW[[#This Row],[Date]],[1]!EmailRaw[UID],RAW[[#This Row],[UID]])),"-")</f>
        <v>15</v>
      </c>
      <c r="AL17" s="305">
        <f>IFERROR(SUMIFS([1]!InboundRaw[InSL],[1]!InboundRaw[Date],RAW[[#This Row],[Date]],[1]!InboundRaw[Agent ID],TEXT(RAW[[#This Row],[UID]],0),[1]!InboundRaw[Duration_1],"&gt;=180"),"-")</f>
        <v>21</v>
      </c>
      <c r="AM17" s="45">
        <f>IFERROR(RAW[[#This Row],[Tickets]]*24,"-")</f>
        <v>2.7275</v>
      </c>
      <c r="AN17" s="46">
        <f>IFERROR(RAW[[#This Row],[Busy]]*24,"-")</f>
        <v>2.6486111111111086</v>
      </c>
      <c r="AO17" s="303">
        <f>SUMIFS([1]!EmailRaw[Resolved],[1]!EmailRaw[DATE],RAW[[#This Row],[Date]],[1]!EmailRaw[UID],RAW[[#This Row],[UID]])</f>
        <v>22</v>
      </c>
      <c r="AP17" s="304">
        <f>SUMIFS([1]!ChatRaw[Completed],[1]!ChatRaw[UID],RAW[[#This Row],[UID]],[1]!ChatRaw[Date],RAW[[#This Row],[Date]])</f>
        <v>0</v>
      </c>
      <c r="AQ17" s="305">
        <f>SUMIFS([1]!InboundRaw[HANDLED],[1]!InboundRaw[Date],RAW[[#This Row],[Date]],[1]!InboundRaw[Agent ID],TEXT(RAW[[#This Row],[UID]],0),[1]!InboundRaw[Duration_1],"&gt;=180")</f>
        <v>21</v>
      </c>
      <c r="AR17" s="45">
        <f>IFERROR((RAW[[#This Row],[Tickets Handled]]/RAW[[#This Row],[Tickets Time]]),0)</f>
        <v>8.0659945004582951</v>
      </c>
      <c r="AS17" s="46">
        <f>IFERROR((RAW[[#This Row],[Inbound Handled]]/RAW[[#This Row],[Inbounds Time]]),0)</f>
        <v>7.9286837965390742</v>
      </c>
      <c r="AT17" s="45">
        <f>IFERROR((RAW[[#This Row],[Ticket Handled in Target]]/RAW[[#This Row],[Tickets Handled]]),0)</f>
        <v>0.59090909090909094</v>
      </c>
      <c r="AU17" s="46">
        <f>IFERROR(RAW[[#This Row],[Inbound Handled in Target]]/RAW[[#This Row],[Inbound Handled]],0)</f>
        <v>0.80952380952380953</v>
      </c>
    </row>
    <row r="18" spans="1:47" x14ac:dyDescent="0.25">
      <c r="A18" s="169" cm="1">
        <f t="array" ref="A18">IFERROR(_xlfn.DAYS(RAW[[#This Row],[Date]],INDEX(Table1[Date hired],MATCH(TEXT(RAW[[#This Row],[UID]],0),TEXT(Table1[UID],0),0))),"")</f>
        <v>809</v>
      </c>
      <c r="B18" s="172">
        <f>IFERROR(INDEX(Table1[UID],MATCH(RAW[[#This Row],[Username]],Table1[Name],0)),"CHECK")</f>
        <v>107941</v>
      </c>
      <c r="C18" s="176" t="s">
        <v>139</v>
      </c>
      <c r="D18" s="297" t="str" cm="1">
        <f t="array" ref="D18">INDEX(Table1[Team Manager],MATCH(TEXT(RAW[[#This Row],[UID]],0),TEXT(Table1[UID],0),0))</f>
        <v>Eden Loyola</v>
      </c>
      <c r="E18" s="298" t="str">
        <f>INDEX(Config!V:V,MATCH(RAW[[#This Row],[Market]],Config!W:W,0))</f>
        <v>US Spanish</v>
      </c>
      <c r="F18" s="298" t="str" cm="1">
        <f t="array" ref="F18">INDEX(Table1[Job function],MATCH(TEXT(RAW[[#This Row],[UID]],0),TEXT(Table1[UID],0),0))</f>
        <v>CSR</v>
      </c>
      <c r="G18" s="15">
        <v>0</v>
      </c>
      <c r="H18" s="16">
        <v>0</v>
      </c>
      <c r="I18" s="16">
        <v>5.3067129629629672E-2</v>
      </c>
      <c r="J18" s="16">
        <v>4.1655092592592702E-2</v>
      </c>
      <c r="K18" s="16">
        <v>0</v>
      </c>
      <c r="L18" s="16">
        <v>0</v>
      </c>
      <c r="M18" s="16">
        <v>0</v>
      </c>
      <c r="N18" s="16">
        <v>0</v>
      </c>
      <c r="O18" s="16">
        <v>1.3576388888888902E-2</v>
      </c>
      <c r="P18" s="16">
        <v>0</v>
      </c>
      <c r="Q18" s="16">
        <v>0.12540509259259269</v>
      </c>
      <c r="R18" s="16">
        <v>0.14331018518518518</v>
      </c>
      <c r="S18" s="16">
        <v>1.2731481481487172E-4</v>
      </c>
      <c r="T18" s="16">
        <v>0</v>
      </c>
      <c r="U18" s="16">
        <v>0</v>
      </c>
      <c r="V18" s="109">
        <v>0.37714120370370363</v>
      </c>
      <c r="W18" s="9">
        <v>45446</v>
      </c>
      <c r="X18" s="10">
        <f>EOMONTH(RAW[[#This Row],[Date]],0)</f>
        <v>45473</v>
      </c>
      <c r="Y18" s="299" t="str">
        <f t="shared" si="2"/>
        <v>Week 23</v>
      </c>
      <c r="Z18" s="300" t="str">
        <f>IFERROR(INDEX(Table1[Market],MATCH(RAW[[#This Row],[UID]],Table1[UID],0)),"-")</f>
        <v>ES</v>
      </c>
      <c r="AA18" s="301" t="str">
        <f>IFERROR(INDEX(Table1[Region],MATCH(RAW[[#This Row],[UID]],Table1[UID],0)),"-")</f>
        <v>APAC</v>
      </c>
      <c r="AB18" s="302" t="str">
        <f>IFERROR(INDEX(Table1[Site],MATCH(RAW[[#This Row],[UID]],Table1[UID],0)),"-")</f>
        <v>DVO</v>
      </c>
      <c r="AC18" s="12">
        <f>SUM(RAW[[#This Row],[Available]],RAW[[#This Row],[Outbound Call]],RAW[[#This Row],[Busy]],RAW[[#This Row],[After Call Work]],RAW[[#This Row],[Chat]],RAW[[#This Row],[Tickets]],RAW[[#This Row],[Social Media]])*24</f>
        <v>7.7258333333333375</v>
      </c>
      <c r="AD18" s="14">
        <f>SUM(RAW[[#This Row],[Outbound Call]],RAW[[#This Row],[Busy]],RAW[[#This Row],[After Call Work]],RAW[[#This Row],[Chat]],RAW[[#This Row],[Tickets]],RAW[[#This Row],[Social Media]])*24</f>
        <v>7.7258333333333375</v>
      </c>
      <c r="AE18" s="12">
        <f>SUM(RAW[[#This Row],[Meeting]],RAW[[#This Row],[Training]],RAW[[#This Row],[Personal Needs]],RAW[[#This Row],[Quality ]],RAW[[#This Row],[Disconnected]])*24</f>
        <v>0</v>
      </c>
      <c r="AF18" s="14">
        <f>SUM(RAW[[#This Row],[Available]],RAW[[#This Row],[Outbound Call]],RAW[[#This Row],[Busy]],RAW[[#This Row],[Meeting]],RAW[[#This Row],[Training]],RAW[[#This Row],[After Call Work]],RAW[[#This Row],[Quality ]],RAW[[#This Row],[Chat]],RAW[[#This Row],[Social Media]])*24</f>
        <v>4.2863888888888937</v>
      </c>
      <c r="AG18" s="13">
        <f>((RAW[[#This Row],[Total Time]]*24)-((RAW[[#This Row],[Lunch Break]]*24)+(RAW[[#This Row],[Break]]*24)))</f>
        <v>7.7258333333333287</v>
      </c>
      <c r="AH18" s="138">
        <f t="shared" si="1"/>
        <v>7.67</v>
      </c>
      <c r="AI18" s="303">
        <f>IFERROR(SUMIFS([1]!EmailRaw[in-AHT Target],[1]!EmailRaw[DATE],RAW[[#This Row],[Date]],[1]!EmailRaw[UID],RAW[[#This Row],[UID]]),"-")</f>
        <v>14</v>
      </c>
      <c r="AJ18" s="304">
        <f>IFERROR(SUMIFS([1]!InboundRaw[in-AHT Target],[1]!InboundRaw[Date],RAW[[#This Row],[Date]],[1]!InboundRaw[Agent ID],TEXT(RAW[[#This Row],[UID]],0)),"-")</f>
        <v>9</v>
      </c>
      <c r="AK18" s="303">
        <f>IFERROR(SUM(SUMIFS([1]!EmailRaw[Within HOOPS SLA],[1]!EmailRaw[DATE],RAW[[#This Row],[Date]],[1]!EmailRaw[UID],RAW[[#This Row],[UID]]),SUMIFS([1]!EmailRaw[Outside HOOPS SLA],[1]!EmailRaw[DATE],RAW[[#This Row],[Date]],[1]!EmailRaw[UID],RAW[[#This Row],[UID]])),"-")</f>
        <v>15</v>
      </c>
      <c r="AL18" s="305">
        <f>IFERROR(SUMIFS([1]!InboundRaw[InSL],[1]!InboundRaw[Date],RAW[[#This Row],[Date]],[1]!InboundRaw[Agent ID],TEXT(RAW[[#This Row],[UID]],0),[1]!InboundRaw[Duration_1],"&gt;=180"),"-")</f>
        <v>9</v>
      </c>
      <c r="AM18" s="45">
        <f>IFERROR(RAW[[#This Row],[Tickets]]*24,"-")</f>
        <v>3.4394444444444443</v>
      </c>
      <c r="AN18" s="46">
        <f>IFERROR(RAW[[#This Row],[Busy]]*24,"-")</f>
        <v>1.2736111111111121</v>
      </c>
      <c r="AO18" s="303">
        <f>SUMIFS([1]!EmailRaw[Resolved],[1]!EmailRaw[DATE],RAW[[#This Row],[Date]],[1]!EmailRaw[UID],RAW[[#This Row],[UID]])</f>
        <v>24</v>
      </c>
      <c r="AP18" s="304">
        <f>SUMIFS([1]!ChatRaw[Completed],[1]!ChatRaw[UID],RAW[[#This Row],[UID]],[1]!ChatRaw[Date],RAW[[#This Row],[Date]])</f>
        <v>0</v>
      </c>
      <c r="AQ18" s="305">
        <f>SUMIFS([1]!InboundRaw[HANDLED],[1]!InboundRaw[Date],RAW[[#This Row],[Date]],[1]!InboundRaw[Agent ID],TEXT(RAW[[#This Row],[UID]],0),[1]!InboundRaw[Duration_1],"&gt;=180")</f>
        <v>9</v>
      </c>
      <c r="AR18" s="45">
        <f>IFERROR((RAW[[#This Row],[Tickets Handled]]/RAW[[#This Row],[Tickets Time]]),0)</f>
        <v>6.9778711032143441</v>
      </c>
      <c r="AS18" s="46">
        <f>IFERROR((RAW[[#This Row],[Inbound Handled]]/RAW[[#This Row],[Inbounds Time]]),0)</f>
        <v>7.0665212649945417</v>
      </c>
      <c r="AT18" s="45">
        <f>IFERROR((RAW[[#This Row],[Ticket Handled in Target]]/RAW[[#This Row],[Tickets Handled]]),0)</f>
        <v>0.58333333333333337</v>
      </c>
      <c r="AU18" s="46">
        <f>IFERROR(RAW[[#This Row],[Inbound Handled in Target]]/RAW[[#This Row],[Inbound Handled]],0)</f>
        <v>1</v>
      </c>
    </row>
    <row r="19" spans="1:47" x14ac:dyDescent="0.25">
      <c r="A19" s="169" cm="1">
        <f t="array" ref="A19">IFERROR(_xlfn.DAYS(RAW[[#This Row],[Date]],INDEX(Table1[Date hired],MATCH(TEXT(RAW[[#This Row],[UID]],0),TEXT(Table1[UID],0),0))),"")</f>
        <v>38</v>
      </c>
      <c r="B19" s="172">
        <f>IFERROR(INDEX(Table1[UID],MATCH(RAW[[#This Row],[Username]],Table1[Name],0)),"CHECK")</f>
        <v>113551</v>
      </c>
      <c r="C19" s="176" t="s">
        <v>140</v>
      </c>
      <c r="D19" s="297" t="str" cm="1">
        <f t="array" ref="D19">INDEX(Table1[Team Manager],MATCH(TEXT(RAW[[#This Row],[UID]],0),TEXT(Table1[UID],0),0))</f>
        <v>John Dave Pepito</v>
      </c>
      <c r="E19" s="298" t="str">
        <f>INDEX(Config!V:V,MATCH(RAW[[#This Row],[Market]],Config!W:W,0))</f>
        <v>US English</v>
      </c>
      <c r="F19" s="298" t="str" cm="1">
        <f t="array" ref="F19">INDEX(Table1[Job function],MATCH(TEXT(RAW[[#This Row],[UID]],0),TEXT(Table1[UID],0),0))</f>
        <v>CSR</v>
      </c>
      <c r="G19" s="15">
        <v>8.4895833333333337E-2</v>
      </c>
      <c r="H19" s="16">
        <v>0</v>
      </c>
      <c r="I19" s="16">
        <v>0.14983796296296292</v>
      </c>
      <c r="J19" s="16">
        <v>4.2199074074074083E-2</v>
      </c>
      <c r="K19" s="16">
        <v>2.8275462962962905E-2</v>
      </c>
      <c r="L19" s="16">
        <v>0</v>
      </c>
      <c r="M19" s="16">
        <v>2.673611111111196E-3</v>
      </c>
      <c r="N19" s="16">
        <v>7.2916666666666963E-4</v>
      </c>
      <c r="O19" s="16">
        <v>1.2962962962963065E-2</v>
      </c>
      <c r="P19" s="16">
        <v>0</v>
      </c>
      <c r="Q19" s="16">
        <v>0</v>
      </c>
      <c r="R19" s="16">
        <v>5.0740740740740739E-2</v>
      </c>
      <c r="S19" s="16">
        <v>0</v>
      </c>
      <c r="T19" s="16">
        <v>0</v>
      </c>
      <c r="U19" s="16">
        <v>0</v>
      </c>
      <c r="V19" s="109">
        <v>0.37231481481481477</v>
      </c>
      <c r="W19" s="9">
        <v>45446</v>
      </c>
      <c r="X19" s="10">
        <f>EOMONTH(RAW[[#This Row],[Date]],0)</f>
        <v>45473</v>
      </c>
      <c r="Y19" s="299" t="str">
        <f t="shared" si="2"/>
        <v>Week 23</v>
      </c>
      <c r="Z19" s="300" t="str">
        <f>IFERROR(INDEX(Table1[Market],MATCH(RAW[[#This Row],[UID]],Table1[UID],0)),"-")</f>
        <v>US</v>
      </c>
      <c r="AA19" s="301" t="str">
        <f>IFERROR(INDEX(Table1[Region],MATCH(RAW[[#This Row],[UID]],Table1[UID],0)),"-")</f>
        <v>APAC</v>
      </c>
      <c r="AB19" s="302" t="str">
        <f>IFERROR(INDEX(Table1[Site],MATCH(RAW[[#This Row],[UID]],Table1[UID],0)),"-")</f>
        <v>ILO</v>
      </c>
      <c r="AC19" s="12">
        <f>SUM(RAW[[#This Row],[Available]],RAW[[#This Row],[Outbound Call]],RAW[[#This Row],[Busy]],RAW[[#This Row],[After Call Work]],RAW[[#This Row],[Chat]],RAW[[#This Row],[Tickets]],RAW[[#This Row],[Social Media]])*24</f>
        <v>6.9155555555555566</v>
      </c>
      <c r="AD19" s="14">
        <f>SUM(RAW[[#This Row],[Outbound Call]],RAW[[#This Row],[Busy]],RAW[[#This Row],[After Call Work]],RAW[[#This Row],[Chat]],RAW[[#This Row],[Tickets]],RAW[[#This Row],[Social Media]])*24</f>
        <v>4.8780555555555569</v>
      </c>
      <c r="AE19" s="12">
        <f>SUM(RAW[[#This Row],[Meeting]],RAW[[#This Row],[Training]],RAW[[#This Row],[Personal Needs]],RAW[[#This Row],[Quality ]],RAW[[#This Row],[Disconnected]])*24</f>
        <v>0.69611111111110979</v>
      </c>
      <c r="AF19" s="14">
        <f>SUM(RAW[[#This Row],[Available]],RAW[[#This Row],[Outbound Call]],RAW[[#This Row],[Busy]],RAW[[#This Row],[Meeting]],RAW[[#This Row],[Training]],RAW[[#This Row],[After Call Work]],RAW[[#This Row],[Quality ]],RAW[[#This Row],[Chat]],RAW[[#This Row],[Social Media]])*24</f>
        <v>6.3763888888888882</v>
      </c>
      <c r="AG19" s="13">
        <f>((RAW[[#This Row],[Total Time]]*24)-((RAW[[#This Row],[Lunch Break]]*24)+(RAW[[#This Row],[Break]]*24)))</f>
        <v>7.6116666666666628</v>
      </c>
      <c r="AH19" s="138">
        <f t="shared" si="1"/>
        <v>7.67</v>
      </c>
      <c r="AI19" s="303">
        <f>IFERROR(SUMIFS([1]!EmailRaw[in-AHT Target],[1]!EmailRaw[DATE],RAW[[#This Row],[Date]],[1]!EmailRaw[UID],RAW[[#This Row],[UID]]),"-")</f>
        <v>4</v>
      </c>
      <c r="AJ19" s="304">
        <f>IFERROR(SUMIFS([1]!InboundRaw[in-AHT Target],[1]!InboundRaw[Date],RAW[[#This Row],[Date]],[1]!InboundRaw[Agent ID],TEXT(RAW[[#This Row],[UID]],0)),"-")</f>
        <v>14</v>
      </c>
      <c r="AK19" s="303">
        <f>IFERROR(SUM(SUMIFS([1]!EmailRaw[Within HOOPS SLA],[1]!EmailRaw[DATE],RAW[[#This Row],[Date]],[1]!EmailRaw[UID],RAW[[#This Row],[UID]]),SUMIFS([1]!EmailRaw[Outside HOOPS SLA],[1]!EmailRaw[DATE],RAW[[#This Row],[Date]],[1]!EmailRaw[UID],RAW[[#This Row],[UID]])),"-")</f>
        <v>8</v>
      </c>
      <c r="AL19" s="305">
        <f>IFERROR(SUMIFS([1]!InboundRaw[InSL],[1]!InboundRaw[Date],RAW[[#This Row],[Date]],[1]!InboundRaw[Agent ID],TEXT(RAW[[#This Row],[UID]],0),[1]!InboundRaw[Duration_1],"&gt;=180"),"-")</f>
        <v>22</v>
      </c>
      <c r="AM19" s="45">
        <f>IFERROR(RAW[[#This Row],[Tickets]]*24,"-")</f>
        <v>1.2177777777777776</v>
      </c>
      <c r="AN19" s="46">
        <f>IFERROR(RAW[[#This Row],[Busy]]*24,"-")</f>
        <v>3.5961111111111101</v>
      </c>
      <c r="AO19" s="303">
        <f>SUMIFS([1]!EmailRaw[Resolved],[1]!EmailRaw[DATE],RAW[[#This Row],[Date]],[1]!EmailRaw[UID],RAW[[#This Row],[UID]])</f>
        <v>8</v>
      </c>
      <c r="AP19" s="304">
        <f>SUMIFS([1]!ChatRaw[Completed],[1]!ChatRaw[UID],RAW[[#This Row],[UID]],[1]!ChatRaw[Date],RAW[[#This Row],[Date]])</f>
        <v>0</v>
      </c>
      <c r="AQ19" s="305">
        <f>SUMIFS([1]!InboundRaw[HANDLED],[1]!InboundRaw[Date],RAW[[#This Row],[Date]],[1]!InboundRaw[Agent ID],TEXT(RAW[[#This Row],[UID]],0),[1]!InboundRaw[Duration_1],"&gt;=180")</f>
        <v>23</v>
      </c>
      <c r="AR19" s="45">
        <f>IFERROR((RAW[[#This Row],[Tickets Handled]]/RAW[[#This Row],[Tickets Time]]),0)</f>
        <v>6.5693430656934311</v>
      </c>
      <c r="AS19" s="46">
        <f>IFERROR((RAW[[#This Row],[Inbound Handled]]/RAW[[#This Row],[Inbounds Time]]),0)</f>
        <v>6.3957979298625078</v>
      </c>
      <c r="AT19" s="45">
        <f>IFERROR((RAW[[#This Row],[Ticket Handled in Target]]/RAW[[#This Row],[Tickets Handled]]),0)</f>
        <v>0.5</v>
      </c>
      <c r="AU19" s="46">
        <f>IFERROR(RAW[[#This Row],[Inbound Handled in Target]]/RAW[[#This Row],[Inbound Handled]],0)</f>
        <v>0.60869565217391308</v>
      </c>
    </row>
    <row r="20" spans="1:47" x14ac:dyDescent="0.25">
      <c r="A20" s="169" cm="1">
        <f t="array" ref="A20">IFERROR(_xlfn.DAYS(RAW[[#This Row],[Date]],INDEX(Table1[Date hired],MATCH(TEXT(RAW[[#This Row],[UID]],0),TEXT(Table1[UID],0),0))),"")</f>
        <v>38</v>
      </c>
      <c r="B20" s="172">
        <f>IFERROR(INDEX(Table1[UID],MATCH(RAW[[#This Row],[Username]],Table1[Name],0)),"CHECK")</f>
        <v>113547</v>
      </c>
      <c r="C20" s="176" t="s">
        <v>141</v>
      </c>
      <c r="D20" s="297" t="str" cm="1">
        <f t="array" ref="D20">INDEX(Table1[Team Manager],MATCH(TEXT(RAW[[#This Row],[UID]],0),TEXT(Table1[UID],0),0))</f>
        <v>John Dave Pepito</v>
      </c>
      <c r="E20" s="298" t="str">
        <f>INDEX(Config!V:V,MATCH(RAW[[#This Row],[Market]],Config!W:W,0))</f>
        <v>US English</v>
      </c>
      <c r="F20" s="298" t="str" cm="1">
        <f t="array" ref="F20">INDEX(Table1[Job function],MATCH(TEXT(RAW[[#This Row],[UID]],0),TEXT(Table1[UID],0),0))</f>
        <v>CSR</v>
      </c>
      <c r="G20" s="15">
        <v>9.440972222222227E-2</v>
      </c>
      <c r="H20" s="16">
        <v>0</v>
      </c>
      <c r="I20" s="16">
        <v>0.14754629629629634</v>
      </c>
      <c r="J20" s="16">
        <v>4.1180555555555554E-2</v>
      </c>
      <c r="K20" s="16">
        <v>3.8587962962963074E-2</v>
      </c>
      <c r="L20" s="16">
        <v>0</v>
      </c>
      <c r="M20" s="16">
        <v>7.3842592592592293E-3</v>
      </c>
      <c r="N20" s="16">
        <v>0</v>
      </c>
      <c r="O20" s="16">
        <v>1.3645833333333357E-2</v>
      </c>
      <c r="P20" s="16">
        <v>0</v>
      </c>
      <c r="Q20" s="16">
        <v>0</v>
      </c>
      <c r="R20" s="16">
        <v>1.6666666666666666E-2</v>
      </c>
      <c r="S20" s="16">
        <v>0</v>
      </c>
      <c r="T20" s="16">
        <v>0</v>
      </c>
      <c r="U20" s="16">
        <v>0</v>
      </c>
      <c r="V20" s="109">
        <v>0.35942129629629638</v>
      </c>
      <c r="W20" s="9">
        <v>45446</v>
      </c>
      <c r="X20" s="10">
        <f>EOMONTH(RAW[[#This Row],[Date]],0)</f>
        <v>45473</v>
      </c>
      <c r="Y20" s="299" t="str">
        <f t="shared" si="2"/>
        <v>Week 23</v>
      </c>
      <c r="Z20" s="300" t="str">
        <f>IFERROR(INDEX(Table1[Market],MATCH(RAW[[#This Row],[UID]],Table1[UID],0)),"-")</f>
        <v>US</v>
      </c>
      <c r="AA20" s="301" t="str">
        <f>IFERROR(INDEX(Table1[Region],MATCH(RAW[[#This Row],[UID]],Table1[UID],0)),"-")</f>
        <v>APAC</v>
      </c>
      <c r="AB20" s="302" t="str">
        <f>IFERROR(INDEX(Table1[Site],MATCH(RAW[[#This Row],[UID]],Table1[UID],0)),"-")</f>
        <v>ILO</v>
      </c>
      <c r="AC20" s="12">
        <f>SUM(RAW[[#This Row],[Available]],RAW[[#This Row],[Outbound Call]],RAW[[#This Row],[Busy]],RAW[[#This Row],[After Call Work]],RAW[[#This Row],[Chat]],RAW[[#This Row],[Tickets]],RAW[[#This Row],[Social Media]])*24</f>
        <v>6.3841666666666681</v>
      </c>
      <c r="AD20" s="14">
        <f>SUM(RAW[[#This Row],[Outbound Call]],RAW[[#This Row],[Busy]],RAW[[#This Row],[After Call Work]],RAW[[#This Row],[Chat]],RAW[[#This Row],[Tickets]],RAW[[#This Row],[Social Media]])*24</f>
        <v>4.1183333333333341</v>
      </c>
      <c r="AE20" s="12">
        <f>SUM(RAW[[#This Row],[Meeting]],RAW[[#This Row],[Training]],RAW[[#This Row],[Personal Needs]],RAW[[#This Row],[Quality ]],RAW[[#This Row],[Disconnected]])*24</f>
        <v>0.92611111111111377</v>
      </c>
      <c r="AF20" s="14">
        <f>SUM(RAW[[#This Row],[Available]],RAW[[#This Row],[Outbound Call]],RAW[[#This Row],[Busy]],RAW[[#This Row],[Meeting]],RAW[[#This Row],[Training]],RAW[[#This Row],[After Call Work]],RAW[[#This Row],[Quality ]],RAW[[#This Row],[Chat]],RAW[[#This Row],[Social Media]])*24</f>
        <v>6.9102777777777824</v>
      </c>
      <c r="AG20" s="13">
        <f>((RAW[[#This Row],[Total Time]]*24)-((RAW[[#This Row],[Lunch Break]]*24)+(RAW[[#This Row],[Break]]*24)))</f>
        <v>7.3102777777777792</v>
      </c>
      <c r="AH20" s="138">
        <f t="shared" si="1"/>
        <v>7.67</v>
      </c>
      <c r="AI20" s="303">
        <f>IFERROR(SUMIFS([1]!EmailRaw[in-AHT Target],[1]!EmailRaw[DATE],RAW[[#This Row],[Date]],[1]!EmailRaw[UID],RAW[[#This Row],[UID]]),"-")</f>
        <v>0</v>
      </c>
      <c r="AJ20" s="304">
        <f>IFERROR(SUMIFS([1]!InboundRaw[in-AHT Target],[1]!InboundRaw[Date],RAW[[#This Row],[Date]],[1]!InboundRaw[Agent ID],TEXT(RAW[[#This Row],[UID]],0)),"-")</f>
        <v>15</v>
      </c>
      <c r="AK20" s="303">
        <f>IFERROR(SUM(SUMIFS([1]!EmailRaw[Within HOOPS SLA],[1]!EmailRaw[DATE],RAW[[#This Row],[Date]],[1]!EmailRaw[UID],RAW[[#This Row],[UID]]),SUMIFS([1]!EmailRaw[Outside HOOPS SLA],[1]!EmailRaw[DATE],RAW[[#This Row],[Date]],[1]!EmailRaw[UID],RAW[[#This Row],[UID]])),"-")</f>
        <v>3</v>
      </c>
      <c r="AL20" s="305">
        <f>IFERROR(SUMIFS([1]!InboundRaw[InSL],[1]!InboundRaw[Date],RAW[[#This Row],[Date]],[1]!InboundRaw[Agent ID],TEXT(RAW[[#This Row],[UID]],0),[1]!InboundRaw[Duration_1],"&gt;=180"),"-")</f>
        <v>26</v>
      </c>
      <c r="AM20" s="45">
        <f>IFERROR(RAW[[#This Row],[Tickets]]*24,"-")</f>
        <v>0.4</v>
      </c>
      <c r="AN20" s="46">
        <f>IFERROR(RAW[[#This Row],[Busy]]*24,"-")</f>
        <v>3.5411111111111122</v>
      </c>
      <c r="AO20" s="303">
        <f>SUMIFS([1]!EmailRaw[Resolved],[1]!EmailRaw[DATE],RAW[[#This Row],[Date]],[1]!EmailRaw[UID],RAW[[#This Row],[UID]])</f>
        <v>3</v>
      </c>
      <c r="AP20" s="304">
        <f>SUMIFS([1]!ChatRaw[Completed],[1]!ChatRaw[UID],RAW[[#This Row],[UID]],[1]!ChatRaw[Date],RAW[[#This Row],[Date]])</f>
        <v>0</v>
      </c>
      <c r="AQ20" s="305">
        <f>SUMIFS([1]!InboundRaw[HANDLED],[1]!InboundRaw[Date],RAW[[#This Row],[Date]],[1]!InboundRaw[Agent ID],TEXT(RAW[[#This Row],[UID]],0),[1]!InboundRaw[Duration_1],"&gt;=180")</f>
        <v>27</v>
      </c>
      <c r="AR20" s="45">
        <f>IFERROR((RAW[[#This Row],[Tickets Handled]]/RAW[[#This Row],[Tickets Time]]),0)</f>
        <v>7.5</v>
      </c>
      <c r="AS20" s="46">
        <f>IFERROR((RAW[[#This Row],[Inbound Handled]]/RAW[[#This Row],[Inbounds Time]]),0)</f>
        <v>7.6247254471289594</v>
      </c>
      <c r="AT20" s="45">
        <f>IFERROR((RAW[[#This Row],[Ticket Handled in Target]]/RAW[[#This Row],[Tickets Handled]]),0)</f>
        <v>0</v>
      </c>
      <c r="AU20" s="46">
        <f>IFERROR(RAW[[#This Row],[Inbound Handled in Target]]/RAW[[#This Row],[Inbound Handled]],0)</f>
        <v>0.55555555555555558</v>
      </c>
    </row>
    <row r="21" spans="1:47" x14ac:dyDescent="0.25">
      <c r="A21" s="169" cm="1">
        <f t="array" ref="A21">IFERROR(_xlfn.DAYS(RAW[[#This Row],[Date]],INDEX(Table1[Date hired],MATCH(TEXT(RAW[[#This Row],[UID]],0),TEXT(Table1[UID],0),0))),"")</f>
        <v>318</v>
      </c>
      <c r="B21" s="172">
        <f>IFERROR(INDEX(Table1[UID],MATCH(RAW[[#This Row],[Username]],Table1[Name],0)),"CHECK")</f>
        <v>112154</v>
      </c>
      <c r="C21" s="176" t="s">
        <v>142</v>
      </c>
      <c r="D21" s="297" t="str" cm="1">
        <f t="array" ref="D21">INDEX(Table1[Team Manager],MATCH(TEXT(RAW[[#This Row],[UID]],0),TEXT(Table1[UID],0),0))</f>
        <v>Anna Mae Bastero</v>
      </c>
      <c r="E21" s="298" t="str">
        <f>INDEX(Config!V:V,MATCH(RAW[[#This Row],[Market]],Config!W:W,0))</f>
        <v>US English</v>
      </c>
      <c r="F21" s="298" t="str" cm="1">
        <f t="array" ref="F21">INDEX(Table1[Job function],MATCH(TEXT(RAW[[#This Row],[UID]],0),TEXT(Table1[UID],0),0))</f>
        <v>CSR</v>
      </c>
      <c r="G21" s="15">
        <v>7.5729166666666681E-2</v>
      </c>
      <c r="H21" s="16">
        <v>0</v>
      </c>
      <c r="I21" s="16">
        <v>0.13261574074074067</v>
      </c>
      <c r="J21" s="16">
        <v>4.1990740740740717E-2</v>
      </c>
      <c r="K21" s="16">
        <v>0</v>
      </c>
      <c r="L21" s="16">
        <v>0</v>
      </c>
      <c r="M21" s="16">
        <v>7.2002314814814783E-2</v>
      </c>
      <c r="N21" s="16">
        <v>0</v>
      </c>
      <c r="O21" s="16">
        <v>1.4814814814814836E-2</v>
      </c>
      <c r="P21" s="16">
        <v>0</v>
      </c>
      <c r="Q21" s="16">
        <v>0</v>
      </c>
      <c r="R21" s="16">
        <v>3.888888888888889E-2</v>
      </c>
      <c r="S21" s="16">
        <v>0</v>
      </c>
      <c r="T21" s="16">
        <v>0</v>
      </c>
      <c r="U21" s="16">
        <v>0</v>
      </c>
      <c r="V21" s="109">
        <v>0.37604166666666661</v>
      </c>
      <c r="W21" s="9">
        <v>45446</v>
      </c>
      <c r="X21" s="10">
        <f>EOMONTH(RAW[[#This Row],[Date]],0)</f>
        <v>45473</v>
      </c>
      <c r="Y21" s="299" t="str">
        <f t="shared" si="2"/>
        <v>Week 23</v>
      </c>
      <c r="Z21" s="300" t="str">
        <f>IFERROR(INDEX(Table1[Market],MATCH(RAW[[#This Row],[UID]],Table1[UID],0)),"-")</f>
        <v>US</v>
      </c>
      <c r="AA21" s="301" t="str">
        <f>IFERROR(INDEX(Table1[Region],MATCH(RAW[[#This Row],[UID]],Table1[UID],0)),"-")</f>
        <v>APAC</v>
      </c>
      <c r="AB21" s="302" t="str">
        <f>IFERROR(INDEX(Table1[Site],MATCH(RAW[[#This Row],[UID]],Table1[UID],0)),"-")</f>
        <v>ILO</v>
      </c>
      <c r="AC21" s="12">
        <f>SUM(RAW[[#This Row],[Available]],RAW[[#This Row],[Outbound Call]],RAW[[#This Row],[Busy]],RAW[[#This Row],[After Call Work]],RAW[[#This Row],[Chat]],RAW[[#This Row],[Tickets]],RAW[[#This Row],[Social Media]])*24</f>
        <v>7.6616666666666653</v>
      </c>
      <c r="AD21" s="14">
        <f>SUM(RAW[[#This Row],[Outbound Call]],RAW[[#This Row],[Busy]],RAW[[#This Row],[After Call Work]],RAW[[#This Row],[Chat]],RAW[[#This Row],[Tickets]],RAW[[#This Row],[Social Media]])*24</f>
        <v>5.8441666666666645</v>
      </c>
      <c r="AE21" s="12">
        <f>SUM(RAW[[#This Row],[Meeting]],RAW[[#This Row],[Training]],RAW[[#This Row],[Personal Needs]],RAW[[#This Row],[Quality ]],RAW[[#This Row],[Disconnected]])*24</f>
        <v>0</v>
      </c>
      <c r="AF21" s="14">
        <f>SUM(RAW[[#This Row],[Available]],RAW[[#This Row],[Outbound Call]],RAW[[#This Row],[Busy]],RAW[[#This Row],[Meeting]],RAW[[#This Row],[Training]],RAW[[#This Row],[After Call Work]],RAW[[#This Row],[Quality ]],RAW[[#This Row],[Chat]],RAW[[#This Row],[Social Media]])*24</f>
        <v>6.7283333333333317</v>
      </c>
      <c r="AG21" s="13">
        <f>((RAW[[#This Row],[Total Time]]*24)-((RAW[[#This Row],[Lunch Break]]*24)+(RAW[[#This Row],[Break]]*24)))</f>
        <v>7.6616666666666653</v>
      </c>
      <c r="AH21" s="138">
        <f t="shared" si="1"/>
        <v>7.67</v>
      </c>
      <c r="AI21" s="303">
        <f>IFERROR(SUMIFS([1]!EmailRaw[in-AHT Target],[1]!EmailRaw[DATE],RAW[[#This Row],[Date]],[1]!EmailRaw[UID],RAW[[#This Row],[UID]]),"-")</f>
        <v>4</v>
      </c>
      <c r="AJ21" s="304">
        <f>IFERROR(SUMIFS([1]!InboundRaw[in-AHT Target],[1]!InboundRaw[Date],RAW[[#This Row],[Date]],[1]!InboundRaw[Agent ID],TEXT(RAW[[#This Row],[UID]],0)),"-")</f>
        <v>19</v>
      </c>
      <c r="AK21" s="303">
        <f>IFERROR(SUM(SUMIFS([1]!EmailRaw[Within HOOPS SLA],[1]!EmailRaw[DATE],RAW[[#This Row],[Date]],[1]!EmailRaw[UID],RAW[[#This Row],[UID]]),SUMIFS([1]!EmailRaw[Outside HOOPS SLA],[1]!EmailRaw[DATE],RAW[[#This Row],[Date]],[1]!EmailRaw[UID],RAW[[#This Row],[UID]])),"-")</f>
        <v>7</v>
      </c>
      <c r="AL21" s="305">
        <f>IFERROR(SUMIFS([1]!InboundRaw[InSL],[1]!InboundRaw[Date],RAW[[#This Row],[Date]],[1]!InboundRaw[Agent ID],TEXT(RAW[[#This Row],[UID]],0),[1]!InboundRaw[Duration_1],"&gt;=180"),"-")</f>
        <v>18</v>
      </c>
      <c r="AM21" s="45">
        <f>IFERROR(RAW[[#This Row],[Tickets]]*24,"-")</f>
        <v>0.93333333333333335</v>
      </c>
      <c r="AN21" s="46">
        <f>IFERROR(RAW[[#This Row],[Busy]]*24,"-")</f>
        <v>3.1827777777777762</v>
      </c>
      <c r="AO21" s="303">
        <f>SUMIFS([1]!EmailRaw[Resolved],[1]!EmailRaw[DATE],RAW[[#This Row],[Date]],[1]!EmailRaw[UID],RAW[[#This Row],[UID]])</f>
        <v>7</v>
      </c>
      <c r="AP21" s="304">
        <f>SUMIFS([1]!ChatRaw[Completed],[1]!ChatRaw[UID],RAW[[#This Row],[UID]],[1]!ChatRaw[Date],RAW[[#This Row],[Date]])</f>
        <v>0</v>
      </c>
      <c r="AQ21" s="305">
        <f>SUMIFS([1]!InboundRaw[HANDLED],[1]!InboundRaw[Date],RAW[[#This Row],[Date]],[1]!InboundRaw[Agent ID],TEXT(RAW[[#This Row],[UID]],0),[1]!InboundRaw[Duration_1],"&gt;=180")</f>
        <v>23</v>
      </c>
      <c r="AR21" s="45">
        <f>IFERROR((RAW[[#This Row],[Tickets Handled]]/RAW[[#This Row],[Tickets Time]]),0)</f>
        <v>7.5</v>
      </c>
      <c r="AS21" s="46">
        <f>IFERROR((RAW[[#This Row],[Inbound Handled]]/RAW[[#This Row],[Inbounds Time]]),0)</f>
        <v>7.2263920404957274</v>
      </c>
      <c r="AT21" s="45">
        <f>IFERROR((RAW[[#This Row],[Ticket Handled in Target]]/RAW[[#This Row],[Tickets Handled]]),0)</f>
        <v>0.5714285714285714</v>
      </c>
      <c r="AU21" s="46">
        <f>IFERROR(RAW[[#This Row],[Inbound Handled in Target]]/RAW[[#This Row],[Inbound Handled]],0)</f>
        <v>0.82608695652173914</v>
      </c>
    </row>
    <row r="22" spans="1:47" x14ac:dyDescent="0.25">
      <c r="A22" s="169" cm="1">
        <f t="array" ref="A22">IFERROR(_xlfn.DAYS(RAW[[#This Row],[Date]],INDEX(Table1[Date hired],MATCH(TEXT(RAW[[#This Row],[UID]],0),TEXT(Table1[UID],0),0))),"")</f>
        <v>56</v>
      </c>
      <c r="B22" s="172">
        <f>IFERROR(INDEX(Table1[UID],MATCH(RAW[[#This Row],[Username]],Table1[Name],0)),"CHECK")</f>
        <v>113451</v>
      </c>
      <c r="C22" s="176" t="s">
        <v>143</v>
      </c>
      <c r="D22" s="297" t="str" cm="1">
        <f t="array" ref="D22">INDEX(Table1[Team Manager],MATCH(TEXT(RAW[[#This Row],[UID]],0),TEXT(Table1[UID],0),0))</f>
        <v>Megan Gutierrez Guerrero</v>
      </c>
      <c r="E22" s="298" t="str">
        <f>INDEX(Config!V:V,MATCH(RAW[[#This Row],[Market]],Config!W:W,0))</f>
        <v>US Spanish</v>
      </c>
      <c r="F22" s="298" t="str" cm="1">
        <f t="array" ref="F22">INDEX(Table1[Job function],MATCH(TEXT(RAW[[#This Row],[UID]],0),TEXT(Table1[UID],0),0))</f>
        <v>CSR</v>
      </c>
      <c r="G22" s="15">
        <v>0.12962962962962965</v>
      </c>
      <c r="H22" s="16">
        <v>0</v>
      </c>
      <c r="I22" s="16">
        <v>3.2361111111111063E-2</v>
      </c>
      <c r="J22" s="16">
        <v>4.4629629629629575E-2</v>
      </c>
      <c r="K22" s="16">
        <v>2.0358796296296333E-2</v>
      </c>
      <c r="L22" s="16">
        <v>0</v>
      </c>
      <c r="M22" s="16">
        <v>0</v>
      </c>
      <c r="N22" s="16">
        <v>0</v>
      </c>
      <c r="O22" s="16">
        <v>2.0925925925926014E-2</v>
      </c>
      <c r="P22" s="16">
        <v>0</v>
      </c>
      <c r="Q22" s="16">
        <v>4.3182870370370274E-2</v>
      </c>
      <c r="R22" s="16">
        <v>1.8750000000000003E-2</v>
      </c>
      <c r="S22" s="16">
        <v>0</v>
      </c>
      <c r="T22" s="16">
        <v>0</v>
      </c>
      <c r="U22" s="16">
        <v>0</v>
      </c>
      <c r="V22" s="109">
        <v>0.30983796296296306</v>
      </c>
      <c r="W22" s="9">
        <v>45446</v>
      </c>
      <c r="X22" s="10">
        <f>EOMONTH(RAW[[#This Row],[Date]],0)</f>
        <v>45473</v>
      </c>
      <c r="Y22" s="299" t="str">
        <f t="shared" si="2"/>
        <v>Week 23</v>
      </c>
      <c r="Z22" s="300" t="str">
        <f>IFERROR(INDEX(Table1[Market],MATCH(RAW[[#This Row],[UID]],Table1[UID],0)),"-")</f>
        <v>ES</v>
      </c>
      <c r="AA22" s="301" t="str">
        <f>IFERROR(INDEX(Table1[Region],MATCH(RAW[[#This Row],[UID]],Table1[UID],0)),"-")</f>
        <v>APAC</v>
      </c>
      <c r="AB22" s="302" t="str">
        <f>IFERROR(INDEX(Table1[Site],MATCH(RAW[[#This Row],[UID]],Table1[UID],0)),"-")</f>
        <v>COL</v>
      </c>
      <c r="AC22" s="12">
        <f>SUM(RAW[[#This Row],[Available]],RAW[[#This Row],[Outbound Call]],RAW[[#This Row],[Busy]],RAW[[#This Row],[After Call Work]],RAW[[#This Row],[Chat]],RAW[[#This Row],[Tickets]],RAW[[#This Row],[Social Media]])*24</f>
        <v>5.3741666666666639</v>
      </c>
      <c r="AD22" s="14">
        <f>SUM(RAW[[#This Row],[Outbound Call]],RAW[[#This Row],[Busy]],RAW[[#This Row],[After Call Work]],RAW[[#This Row],[Chat]],RAW[[#This Row],[Tickets]],RAW[[#This Row],[Social Media]])*24</f>
        <v>2.2630555555555523</v>
      </c>
      <c r="AE22" s="12">
        <f>SUM(RAW[[#This Row],[Meeting]],RAW[[#This Row],[Training]],RAW[[#This Row],[Personal Needs]],RAW[[#This Row],[Quality ]],RAW[[#This Row],[Disconnected]])*24</f>
        <v>0.488611111111112</v>
      </c>
      <c r="AF22" s="14">
        <f>SUM(RAW[[#This Row],[Available]],RAW[[#This Row],[Outbound Call]],RAW[[#This Row],[Busy]],RAW[[#This Row],[Meeting]],RAW[[#This Row],[Training]],RAW[[#This Row],[After Call Work]],RAW[[#This Row],[Quality ]],RAW[[#This Row],[Chat]],RAW[[#This Row],[Social Media]])*24</f>
        <v>5.4127777777777757</v>
      </c>
      <c r="AG22" s="13">
        <f>((RAW[[#This Row],[Total Time]]*24)-((RAW[[#This Row],[Lunch Break]]*24)+(RAW[[#This Row],[Break]]*24)))</f>
        <v>5.8627777777777794</v>
      </c>
      <c r="AH22" s="138">
        <f t="shared" si="1"/>
        <v>7.67</v>
      </c>
      <c r="AI22" s="303">
        <f>IFERROR(SUMIFS([1]!EmailRaw[in-AHT Target],[1]!EmailRaw[DATE],RAW[[#This Row],[Date]],[1]!EmailRaw[UID],RAW[[#This Row],[UID]]),"-")</f>
        <v>0</v>
      </c>
      <c r="AJ22" s="304">
        <f>IFERROR(SUMIFS([1]!InboundRaw[in-AHT Target],[1]!InboundRaw[Date],RAW[[#This Row],[Date]],[1]!InboundRaw[Agent ID],TEXT(RAW[[#This Row],[UID]],0)),"-")</f>
        <v>4</v>
      </c>
      <c r="AK22" s="303">
        <f>IFERROR(SUM(SUMIFS([1]!EmailRaw[Within HOOPS SLA],[1]!EmailRaw[DATE],RAW[[#This Row],[Date]],[1]!EmailRaw[UID],RAW[[#This Row],[UID]]),SUMIFS([1]!EmailRaw[Outside HOOPS SLA],[1]!EmailRaw[DATE],RAW[[#This Row],[Date]],[1]!EmailRaw[UID],RAW[[#This Row],[UID]])),"-")</f>
        <v>3</v>
      </c>
      <c r="AL22" s="305">
        <f>IFERROR(SUMIFS([1]!InboundRaw[InSL],[1]!InboundRaw[Date],RAW[[#This Row],[Date]],[1]!InboundRaw[Agent ID],TEXT(RAW[[#This Row],[UID]],0),[1]!InboundRaw[Duration_1],"&gt;=180"),"-")</f>
        <v>5</v>
      </c>
      <c r="AM22" s="45">
        <f>IFERROR(RAW[[#This Row],[Tickets]]*24,"-")</f>
        <v>0.45000000000000007</v>
      </c>
      <c r="AN22" s="46">
        <f>IFERROR(RAW[[#This Row],[Busy]]*24,"-")</f>
        <v>0.77666666666666551</v>
      </c>
      <c r="AO22" s="303">
        <f>SUMIFS([1]!EmailRaw[Resolved],[1]!EmailRaw[DATE],RAW[[#This Row],[Date]],[1]!EmailRaw[UID],RAW[[#This Row],[UID]])</f>
        <v>3</v>
      </c>
      <c r="AP22" s="304">
        <f>SUMIFS([1]!ChatRaw[Completed],[1]!ChatRaw[UID],RAW[[#This Row],[UID]],[1]!ChatRaw[Date],RAW[[#This Row],[Date]])</f>
        <v>0</v>
      </c>
      <c r="AQ22" s="305">
        <f>SUMIFS([1]!InboundRaw[HANDLED],[1]!InboundRaw[Date],RAW[[#This Row],[Date]],[1]!InboundRaw[Agent ID],TEXT(RAW[[#This Row],[UID]],0),[1]!InboundRaw[Duration_1],"&gt;=180")</f>
        <v>5</v>
      </c>
      <c r="AR22" s="45">
        <f>IFERROR((RAW[[#This Row],[Tickets Handled]]/RAW[[#This Row],[Tickets Time]]),0)</f>
        <v>6.6666666666666661</v>
      </c>
      <c r="AS22" s="46">
        <f>IFERROR((RAW[[#This Row],[Inbound Handled]]/RAW[[#This Row],[Inbounds Time]]),0)</f>
        <v>6.4377682403433569</v>
      </c>
      <c r="AT22" s="45">
        <f>IFERROR((RAW[[#This Row],[Ticket Handled in Target]]/RAW[[#This Row],[Tickets Handled]]),0)</f>
        <v>0</v>
      </c>
      <c r="AU22" s="46">
        <f>IFERROR(RAW[[#This Row],[Inbound Handled in Target]]/RAW[[#This Row],[Inbound Handled]],0)</f>
        <v>0.8</v>
      </c>
    </row>
    <row r="23" spans="1:47" x14ac:dyDescent="0.25">
      <c r="A23" s="169" cm="1">
        <f t="array" ref="A23">IFERROR(_xlfn.DAYS(RAW[[#This Row],[Date]],INDEX(Table1[Date hired],MATCH(TEXT(RAW[[#This Row],[UID]],0),TEXT(Table1[UID],0),0))),"")</f>
        <v>756</v>
      </c>
      <c r="B23" s="172">
        <f>IFERROR(INDEX(Table1[UID],MATCH(RAW[[#This Row],[Username]],Table1[Name],0)),"CHECK")</f>
        <v>108518</v>
      </c>
      <c r="C23" s="176" t="s">
        <v>144</v>
      </c>
      <c r="D23" s="297" t="str" cm="1">
        <f t="array" ref="D23">INDEX(Table1[Team Manager],MATCH(TEXT(RAW[[#This Row],[UID]],0),TEXT(Table1[UID],0),0))</f>
        <v>Eden Loyola</v>
      </c>
      <c r="E23" s="298" t="str">
        <f>INDEX(Config!V:V,MATCH(RAW[[#This Row],[Market]],Config!W:W,0))</f>
        <v>US Spanish</v>
      </c>
      <c r="F23" s="298" t="str" cm="1">
        <f t="array" ref="F23">INDEX(Table1[Job function],MATCH(TEXT(RAW[[#This Row],[UID]],0),TEXT(Table1[UID],0),0))</f>
        <v>CSR</v>
      </c>
      <c r="G23" s="15">
        <v>3.1342592592592589E-2</v>
      </c>
      <c r="H23" s="16">
        <v>0</v>
      </c>
      <c r="I23" s="16">
        <v>9.9791666666666723E-2</v>
      </c>
      <c r="J23" s="16">
        <v>4.1620370370370363E-2</v>
      </c>
      <c r="K23" s="16">
        <v>0</v>
      </c>
      <c r="L23" s="16">
        <v>0</v>
      </c>
      <c r="M23" s="16">
        <v>8.7847222222221522E-3</v>
      </c>
      <c r="N23" s="16">
        <v>0</v>
      </c>
      <c r="O23" s="16">
        <v>1.4525462962962976E-2</v>
      </c>
      <c r="P23" s="16">
        <v>0</v>
      </c>
      <c r="Q23" s="16">
        <v>0.16317129629629634</v>
      </c>
      <c r="R23" s="16">
        <v>1.2500000000000001E-2</v>
      </c>
      <c r="S23" s="16">
        <v>0</v>
      </c>
      <c r="T23" s="16">
        <v>0</v>
      </c>
      <c r="U23" s="16">
        <v>0</v>
      </c>
      <c r="V23" s="109">
        <v>0.37173611111111104</v>
      </c>
      <c r="W23" s="9">
        <v>45446</v>
      </c>
      <c r="X23" s="10">
        <f>EOMONTH(RAW[[#This Row],[Date]],0)</f>
        <v>45473</v>
      </c>
      <c r="Y23" s="299" t="str">
        <f t="shared" si="2"/>
        <v>Week 23</v>
      </c>
      <c r="Z23" s="300" t="str">
        <f>IFERROR(INDEX(Table1[Market],MATCH(RAW[[#This Row],[UID]],Table1[UID],0)),"-")</f>
        <v>ES</v>
      </c>
      <c r="AA23" s="301" t="str">
        <f>IFERROR(INDEX(Table1[Region],MATCH(RAW[[#This Row],[UID]],Table1[UID],0)),"-")</f>
        <v>APAC</v>
      </c>
      <c r="AB23" s="302" t="str">
        <f>IFERROR(INDEX(Table1[Site],MATCH(RAW[[#This Row],[UID]],Table1[UID],0)),"-")</f>
        <v>DVO</v>
      </c>
      <c r="AC23" s="12">
        <f>SUM(RAW[[#This Row],[Available]],RAW[[#This Row],[Outbound Call]],RAW[[#This Row],[Busy]],RAW[[#This Row],[After Call Work]],RAW[[#This Row],[Chat]],RAW[[#This Row],[Tickets]],RAW[[#This Row],[Social Media]])*24</f>
        <v>7.5741666666666676</v>
      </c>
      <c r="AD23" s="14">
        <f>SUM(RAW[[#This Row],[Outbound Call]],RAW[[#This Row],[Busy]],RAW[[#This Row],[After Call Work]],RAW[[#This Row],[Chat]],RAW[[#This Row],[Tickets]],RAW[[#This Row],[Social Media]])*24</f>
        <v>6.8219444444444459</v>
      </c>
      <c r="AE23" s="12">
        <f>SUM(RAW[[#This Row],[Meeting]],RAW[[#This Row],[Training]],RAW[[#This Row],[Personal Needs]],RAW[[#This Row],[Quality ]],RAW[[#This Row],[Disconnected]])*24</f>
        <v>0</v>
      </c>
      <c r="AF23" s="14">
        <f>SUM(RAW[[#This Row],[Available]],RAW[[#This Row],[Outbound Call]],RAW[[#This Row],[Busy]],RAW[[#This Row],[Meeting]],RAW[[#This Row],[Training]],RAW[[#This Row],[After Call Work]],RAW[[#This Row],[Quality ]],RAW[[#This Row],[Chat]],RAW[[#This Row],[Social Media]])*24</f>
        <v>7.2741666666666678</v>
      </c>
      <c r="AG23" s="13">
        <f>((RAW[[#This Row],[Total Time]]*24)-((RAW[[#This Row],[Lunch Break]]*24)+(RAW[[#This Row],[Break]]*24)))</f>
        <v>7.5741666666666649</v>
      </c>
      <c r="AH23" s="138">
        <f t="shared" si="1"/>
        <v>7.67</v>
      </c>
      <c r="AI23" s="303">
        <f>IFERROR(SUMIFS([1]!EmailRaw[in-AHT Target],[1]!EmailRaw[DATE],RAW[[#This Row],[Date]],[1]!EmailRaw[UID],RAW[[#This Row],[UID]]),"-")</f>
        <v>1</v>
      </c>
      <c r="AJ23" s="304">
        <f>IFERROR(SUMIFS([1]!InboundRaw[in-AHT Target],[1]!InboundRaw[Date],RAW[[#This Row],[Date]],[1]!InboundRaw[Agent ID],TEXT(RAW[[#This Row],[UID]],0)),"-")</f>
        <v>23</v>
      </c>
      <c r="AK23" s="303">
        <f>IFERROR(SUM(SUMIFS([1]!EmailRaw[Within HOOPS SLA],[1]!EmailRaw[DATE],RAW[[#This Row],[Date]],[1]!EmailRaw[UID],RAW[[#This Row],[UID]]),SUMIFS([1]!EmailRaw[Outside HOOPS SLA],[1]!EmailRaw[DATE],RAW[[#This Row],[Date]],[1]!EmailRaw[UID],RAW[[#This Row],[UID]])),"-")</f>
        <v>2</v>
      </c>
      <c r="AL23" s="305">
        <f>IFERROR(SUMIFS([1]!InboundRaw[InSL],[1]!InboundRaw[Date],RAW[[#This Row],[Date]],[1]!InboundRaw[Agent ID],TEXT(RAW[[#This Row],[UID]],0),[1]!InboundRaw[Duration_1],"&gt;=180"),"-")</f>
        <v>17</v>
      </c>
      <c r="AM23" s="45">
        <f>IFERROR(RAW[[#This Row],[Tickets]]*24,"-")</f>
        <v>0.30000000000000004</v>
      </c>
      <c r="AN23" s="46">
        <f>IFERROR(RAW[[#This Row],[Busy]]*24,"-")</f>
        <v>2.3950000000000014</v>
      </c>
      <c r="AO23" s="303">
        <f>SUMIFS([1]!EmailRaw[Resolved],[1]!EmailRaw[DATE],RAW[[#This Row],[Date]],[1]!EmailRaw[UID],RAW[[#This Row],[UID]])</f>
        <v>2</v>
      </c>
      <c r="AP23" s="304">
        <f>SUMIFS([1]!ChatRaw[Completed],[1]!ChatRaw[UID],RAW[[#This Row],[UID]],[1]!ChatRaw[Date],RAW[[#This Row],[Date]])</f>
        <v>0</v>
      </c>
      <c r="AQ23" s="305">
        <f>SUMIFS([1]!InboundRaw[HANDLED],[1]!InboundRaw[Date],RAW[[#This Row],[Date]],[1]!InboundRaw[Agent ID],TEXT(RAW[[#This Row],[UID]],0),[1]!InboundRaw[Duration_1],"&gt;=180")</f>
        <v>21</v>
      </c>
      <c r="AR23" s="45">
        <f>IFERROR((RAW[[#This Row],[Tickets Handled]]/RAW[[#This Row],[Tickets Time]]),0)</f>
        <v>6.6666666666666661</v>
      </c>
      <c r="AS23" s="46">
        <f>IFERROR((RAW[[#This Row],[Inbound Handled]]/RAW[[#This Row],[Inbounds Time]]),0)</f>
        <v>8.7682672233820416</v>
      </c>
      <c r="AT23" s="45">
        <f>IFERROR((RAW[[#This Row],[Ticket Handled in Target]]/RAW[[#This Row],[Tickets Handled]]),0)</f>
        <v>0.5</v>
      </c>
      <c r="AU23" s="46">
        <f>IFERROR(RAW[[#This Row],[Inbound Handled in Target]]/RAW[[#This Row],[Inbound Handled]],0)</f>
        <v>1.0952380952380953</v>
      </c>
    </row>
    <row r="24" spans="1:47" x14ac:dyDescent="0.25">
      <c r="A24" s="169" cm="1">
        <f t="array" ref="A24">IFERROR(_xlfn.DAYS(RAW[[#This Row],[Date]],INDEX(Table1[Date hired],MATCH(TEXT(RAW[[#This Row],[UID]],0),TEXT(Table1[UID],0),0))),"")</f>
        <v>14</v>
      </c>
      <c r="B24" s="172">
        <f>IFERROR(INDEX(Table1[UID],MATCH(RAW[[#This Row],[Username]],Table1[Name],0)),"CHECK")</f>
        <v>113646</v>
      </c>
      <c r="C24" s="176" t="s">
        <v>1009</v>
      </c>
      <c r="D24" s="297" t="str" cm="1">
        <f t="array" ref="D24">INDEX(Table1[Team Manager],MATCH(TEXT(RAW[[#This Row],[UID]],0),TEXT(Table1[UID],0),0))</f>
        <v>Daniel Alexe</v>
      </c>
      <c r="E24" s="298" t="str">
        <f>INDEX(Config!V:V,MATCH(RAW[[#This Row],[Market]],Config!W:W,0))</f>
        <v>France</v>
      </c>
      <c r="F24" s="298" t="str" cm="1">
        <f t="array" ref="F24">INDEX(Table1[Job function],MATCH(TEXT(RAW[[#This Row],[UID]],0),TEXT(Table1[UID],0),0))</f>
        <v>CSR</v>
      </c>
      <c r="G24" s="15">
        <v>1.9513888888888886E-2</v>
      </c>
      <c r="H24" s="16">
        <v>0</v>
      </c>
      <c r="I24" s="16">
        <v>0</v>
      </c>
      <c r="J24" s="16">
        <v>0</v>
      </c>
      <c r="K24" s="16">
        <v>0.15059027777777767</v>
      </c>
      <c r="L24" s="16">
        <v>0</v>
      </c>
      <c r="M24" s="16">
        <v>0</v>
      </c>
      <c r="N24" s="16">
        <v>0</v>
      </c>
      <c r="O24" s="16">
        <v>0</v>
      </c>
      <c r="P24" s="16">
        <v>0</v>
      </c>
      <c r="Q24" s="16">
        <v>0</v>
      </c>
      <c r="R24" s="16">
        <v>0</v>
      </c>
      <c r="S24" s="16">
        <v>0</v>
      </c>
      <c r="T24" s="16">
        <v>0</v>
      </c>
      <c r="U24" s="16">
        <v>0</v>
      </c>
      <c r="V24" s="109">
        <v>0.17010416666666672</v>
      </c>
      <c r="W24" s="9">
        <v>45446</v>
      </c>
      <c r="X24" s="10">
        <f>EOMONTH(RAW[[#This Row],[Date]],0)</f>
        <v>45473</v>
      </c>
      <c r="Y24" s="299" t="str">
        <f t="shared" si="2"/>
        <v>Week 23</v>
      </c>
      <c r="Z24" s="300" t="str">
        <f>IFERROR(INDEX(Table1[Market],MATCH(RAW[[#This Row],[UID]],Table1[UID],0)),"-")</f>
        <v>FR</v>
      </c>
      <c r="AA24" s="301" t="str">
        <f>IFERROR(INDEX(Table1[Region],MATCH(RAW[[#This Row],[UID]],Table1[UID],0)),"-")</f>
        <v>EU</v>
      </c>
      <c r="AB24" s="302" t="str">
        <f>IFERROR(INDEX(Table1[Site],MATCH(RAW[[#This Row],[UID]],Table1[UID],0)),"-")</f>
        <v>BUC</v>
      </c>
      <c r="AC24" s="12">
        <f>SUM(RAW[[#This Row],[Available]],RAW[[#This Row],[Outbound Call]],RAW[[#This Row],[Busy]],RAW[[#This Row],[After Call Work]],RAW[[#This Row],[Chat]],RAW[[#This Row],[Tickets]],RAW[[#This Row],[Social Media]])*24</f>
        <v>0.46833333333333327</v>
      </c>
      <c r="AD24" s="14">
        <f>SUM(RAW[[#This Row],[Outbound Call]],RAW[[#This Row],[Busy]],RAW[[#This Row],[After Call Work]],RAW[[#This Row],[Chat]],RAW[[#This Row],[Tickets]],RAW[[#This Row],[Social Media]])*24</f>
        <v>0</v>
      </c>
      <c r="AE24" s="12">
        <f>SUM(RAW[[#This Row],[Meeting]],RAW[[#This Row],[Training]],RAW[[#This Row],[Personal Needs]],RAW[[#This Row],[Quality ]],RAW[[#This Row],[Disconnected]])*24</f>
        <v>3.6141666666666641</v>
      </c>
      <c r="AF24" s="14">
        <f>SUM(RAW[[#This Row],[Available]],RAW[[#This Row],[Outbound Call]],RAW[[#This Row],[Busy]],RAW[[#This Row],[Meeting]],RAW[[#This Row],[Training]],RAW[[#This Row],[After Call Work]],RAW[[#This Row],[Quality ]],RAW[[#This Row],[Chat]],RAW[[#This Row],[Social Media]])*24</f>
        <v>4.0824999999999978</v>
      </c>
      <c r="AG24" s="13">
        <f>((RAW[[#This Row],[Total Time]]*24)-((RAW[[#This Row],[Lunch Break]]*24)+(RAW[[#This Row],[Break]]*24)))</f>
        <v>4.0825000000000014</v>
      </c>
      <c r="AH24" s="138">
        <f t="shared" si="1"/>
        <v>0</v>
      </c>
      <c r="AI24" s="303">
        <f>IFERROR(SUMIFS([1]!EmailRaw[in-AHT Target],[1]!EmailRaw[DATE],RAW[[#This Row],[Date]],[1]!EmailRaw[UID],RAW[[#This Row],[UID]]),"-")</f>
        <v>0</v>
      </c>
      <c r="AJ24" s="304">
        <f>IFERROR(SUMIFS([1]!InboundRaw[in-AHT Target],[1]!InboundRaw[Date],RAW[[#This Row],[Date]],[1]!InboundRaw[Agent ID],TEXT(RAW[[#This Row],[UID]],0)),"-")</f>
        <v>0</v>
      </c>
      <c r="AK24" s="303">
        <f>IFERROR(SUM(SUMIFS([1]!EmailRaw[Within HOOPS SLA],[1]!EmailRaw[DATE],RAW[[#This Row],[Date]],[1]!EmailRaw[UID],RAW[[#This Row],[UID]]),SUMIFS([1]!EmailRaw[Outside HOOPS SLA],[1]!EmailRaw[DATE],RAW[[#This Row],[Date]],[1]!EmailRaw[UID],RAW[[#This Row],[UID]])),"-")</f>
        <v>0</v>
      </c>
      <c r="AL24" s="305">
        <f>IFERROR(SUMIFS([1]!InboundRaw[InSL],[1]!InboundRaw[Date],RAW[[#This Row],[Date]],[1]!InboundRaw[Agent ID],TEXT(RAW[[#This Row],[UID]],0),[1]!InboundRaw[Duration_1],"&gt;=180"),"-")</f>
        <v>0</v>
      </c>
      <c r="AM24" s="45">
        <f>IFERROR(RAW[[#This Row],[Tickets]]*24,"-")</f>
        <v>0</v>
      </c>
      <c r="AN24" s="46">
        <f>IFERROR(RAW[[#This Row],[Busy]]*24,"-")</f>
        <v>0</v>
      </c>
      <c r="AO24" s="303">
        <f>SUMIFS([1]!EmailRaw[Resolved],[1]!EmailRaw[DATE],RAW[[#This Row],[Date]],[1]!EmailRaw[UID],RAW[[#This Row],[UID]])</f>
        <v>0</v>
      </c>
      <c r="AP24" s="304">
        <f>SUMIFS([1]!ChatRaw[Completed],[1]!ChatRaw[UID],RAW[[#This Row],[UID]],[1]!ChatRaw[Date],RAW[[#This Row],[Date]])</f>
        <v>0</v>
      </c>
      <c r="AQ24" s="305">
        <f>SUMIFS([1]!InboundRaw[HANDLED],[1]!InboundRaw[Date],RAW[[#This Row],[Date]],[1]!InboundRaw[Agent ID],TEXT(RAW[[#This Row],[UID]],0),[1]!InboundRaw[Duration_1],"&gt;=180")</f>
        <v>0</v>
      </c>
      <c r="AR24" s="45">
        <f>IFERROR((RAW[[#This Row],[Tickets Handled]]/RAW[[#This Row],[Tickets Time]]),0)</f>
        <v>0</v>
      </c>
      <c r="AS24" s="46">
        <f>IFERROR((RAW[[#This Row],[Inbound Handled]]/RAW[[#This Row],[Inbounds Time]]),0)</f>
        <v>0</v>
      </c>
      <c r="AT24" s="45">
        <f>IFERROR((RAW[[#This Row],[Ticket Handled in Target]]/RAW[[#This Row],[Tickets Handled]]),0)</f>
        <v>0</v>
      </c>
      <c r="AU24" s="46">
        <f>IFERROR(RAW[[#This Row],[Inbound Handled in Target]]/RAW[[#This Row],[Inbound Handled]],0)</f>
        <v>0</v>
      </c>
    </row>
    <row r="25" spans="1:47" x14ac:dyDescent="0.25">
      <c r="A25" s="169" cm="1">
        <f t="array" ref="A25">IFERROR(_xlfn.DAYS(RAW[[#This Row],[Date]],INDEX(Table1[Date hired],MATCH(TEXT(RAW[[#This Row],[UID]],0),TEXT(Table1[UID],0),0))),"")</f>
        <v>735</v>
      </c>
      <c r="B25" s="172">
        <f>IFERROR(INDEX(Table1[UID],MATCH(RAW[[#This Row],[Username]],Table1[Name],0)),"CHECK")</f>
        <v>108734</v>
      </c>
      <c r="C25" s="176" t="s">
        <v>146</v>
      </c>
      <c r="D25" s="297" t="str" cm="1">
        <f t="array" ref="D25">INDEX(Table1[Team Manager],MATCH(TEXT(RAW[[#This Row],[UID]],0),TEXT(Table1[UID],0),0))</f>
        <v>Daniel Alexe</v>
      </c>
      <c r="E25" s="298" t="str">
        <f>INDEX(Config!V:V,MATCH(RAW[[#This Row],[Market]],Config!W:W,0))</f>
        <v>France</v>
      </c>
      <c r="F25" s="298" t="str" cm="1">
        <f t="array" ref="F25">INDEX(Table1[Job function],MATCH(TEXT(RAW[[#This Row],[UID]],0),TEXT(Table1[UID],0),0))</f>
        <v>CSR</v>
      </c>
      <c r="G25" s="15">
        <v>0.19224537037037032</v>
      </c>
      <c r="H25" s="16">
        <v>0</v>
      </c>
      <c r="I25" s="16">
        <v>9.4409722222222214E-2</v>
      </c>
      <c r="J25" s="16">
        <v>4.179398148148139E-2</v>
      </c>
      <c r="K25" s="16">
        <v>0</v>
      </c>
      <c r="L25" s="16">
        <v>0</v>
      </c>
      <c r="M25" s="16">
        <v>2.1956018518518583E-2</v>
      </c>
      <c r="N25" s="16">
        <v>0</v>
      </c>
      <c r="O25" s="16">
        <v>0</v>
      </c>
      <c r="P25" s="16">
        <v>0</v>
      </c>
      <c r="Q25" s="16">
        <v>0</v>
      </c>
      <c r="R25" s="16">
        <v>2.777777777777778E-2</v>
      </c>
      <c r="S25" s="16">
        <v>0</v>
      </c>
      <c r="T25" s="16">
        <v>0</v>
      </c>
      <c r="U25" s="16">
        <v>0</v>
      </c>
      <c r="V25" s="109">
        <v>0.37818287037037046</v>
      </c>
      <c r="W25" s="9">
        <v>45446</v>
      </c>
      <c r="X25" s="10">
        <f>EOMONTH(RAW[[#This Row],[Date]],0)</f>
        <v>45473</v>
      </c>
      <c r="Y25" s="299" t="str">
        <f t="shared" si="2"/>
        <v>Week 23</v>
      </c>
      <c r="Z25" s="300" t="str">
        <f>IFERROR(INDEX(Table1[Market],MATCH(RAW[[#This Row],[UID]],Table1[UID],0)),"-")</f>
        <v>FR</v>
      </c>
      <c r="AA25" s="301" t="str">
        <f>IFERROR(INDEX(Table1[Region],MATCH(RAW[[#This Row],[UID]],Table1[UID],0)),"-")</f>
        <v>EU</v>
      </c>
      <c r="AB25" s="302" t="str">
        <f>IFERROR(INDEX(Table1[Site],MATCH(RAW[[#This Row],[UID]],Table1[UID],0)),"-")</f>
        <v>BUC</v>
      </c>
      <c r="AC25" s="12">
        <f>SUM(RAW[[#This Row],[Available]],RAW[[#This Row],[Outbound Call]],RAW[[#This Row],[Busy]],RAW[[#This Row],[After Call Work]],RAW[[#This Row],[Chat]],RAW[[#This Row],[Tickets]],RAW[[#This Row],[Social Media]])*24</f>
        <v>8.0733333333333341</v>
      </c>
      <c r="AD25" s="14">
        <f>SUM(RAW[[#This Row],[Outbound Call]],RAW[[#This Row],[Busy]],RAW[[#This Row],[After Call Work]],RAW[[#This Row],[Chat]],RAW[[#This Row],[Tickets]],RAW[[#This Row],[Social Media]])*24</f>
        <v>3.4594444444444461</v>
      </c>
      <c r="AE25" s="12">
        <f>SUM(RAW[[#This Row],[Meeting]],RAW[[#This Row],[Training]],RAW[[#This Row],[Personal Needs]],RAW[[#This Row],[Quality ]],RAW[[#This Row],[Disconnected]])*24</f>
        <v>0</v>
      </c>
      <c r="AF25" s="14">
        <f>SUM(RAW[[#This Row],[Available]],RAW[[#This Row],[Outbound Call]],RAW[[#This Row],[Busy]],RAW[[#This Row],[Meeting]],RAW[[#This Row],[Training]],RAW[[#This Row],[After Call Work]],RAW[[#This Row],[Quality ]],RAW[[#This Row],[Chat]],RAW[[#This Row],[Social Media]])*24</f>
        <v>7.4066666666666663</v>
      </c>
      <c r="AG25" s="13">
        <f>((RAW[[#This Row],[Total Time]]*24)-((RAW[[#This Row],[Lunch Break]]*24)+(RAW[[#This Row],[Break]]*24)))</f>
        <v>8.0733333333333377</v>
      </c>
      <c r="AH25" s="138">
        <f t="shared" si="1"/>
        <v>7.67</v>
      </c>
      <c r="AI25" s="303">
        <f>IFERROR(SUMIFS([1]!EmailRaw[in-AHT Target],[1]!EmailRaw[DATE],RAW[[#This Row],[Date]],[1]!EmailRaw[UID],RAW[[#This Row],[UID]]),"-")</f>
        <v>4</v>
      </c>
      <c r="AJ25" s="304">
        <f>IFERROR(SUMIFS([1]!InboundRaw[in-AHT Target],[1]!InboundRaw[Date],RAW[[#This Row],[Date]],[1]!InboundRaw[Agent ID],TEXT(RAW[[#This Row],[UID]],0)),"-")</f>
        <v>24</v>
      </c>
      <c r="AK25" s="303">
        <f>IFERROR(SUM(SUMIFS([1]!EmailRaw[Within HOOPS SLA],[1]!EmailRaw[DATE],RAW[[#This Row],[Date]],[1]!EmailRaw[UID],RAW[[#This Row],[UID]]),SUMIFS([1]!EmailRaw[Outside HOOPS SLA],[1]!EmailRaw[DATE],RAW[[#This Row],[Date]],[1]!EmailRaw[UID],RAW[[#This Row],[UID]])),"-")</f>
        <v>5</v>
      </c>
      <c r="AL25" s="305">
        <f>IFERROR(SUMIFS([1]!InboundRaw[InSL],[1]!InboundRaw[Date],RAW[[#This Row],[Date]],[1]!InboundRaw[Agent ID],TEXT(RAW[[#This Row],[UID]],0),[1]!InboundRaw[Duration_1],"&gt;=180"),"-")</f>
        <v>21</v>
      </c>
      <c r="AM25" s="45">
        <f>IFERROR(RAW[[#This Row],[Tickets]]*24,"-")</f>
        <v>0.66666666666666674</v>
      </c>
      <c r="AN25" s="46">
        <f>IFERROR(RAW[[#This Row],[Busy]]*24,"-")</f>
        <v>2.2658333333333331</v>
      </c>
      <c r="AO25" s="303">
        <f>SUMIFS([1]!EmailRaw[Resolved],[1]!EmailRaw[DATE],RAW[[#This Row],[Date]],[1]!EmailRaw[UID],RAW[[#This Row],[UID]])</f>
        <v>5</v>
      </c>
      <c r="AP25" s="304">
        <f>SUMIFS([1]!ChatRaw[Completed],[1]!ChatRaw[UID],RAW[[#This Row],[UID]],[1]!ChatRaw[Date],RAW[[#This Row],[Date]])</f>
        <v>0</v>
      </c>
      <c r="AQ25" s="305">
        <f>SUMIFS([1]!InboundRaw[HANDLED],[1]!InboundRaw[Date],RAW[[#This Row],[Date]],[1]!InboundRaw[Agent ID],TEXT(RAW[[#This Row],[UID]],0),[1]!InboundRaw[Duration_1],"&gt;=180")</f>
        <v>24</v>
      </c>
      <c r="AR25" s="45">
        <f>IFERROR((RAW[[#This Row],[Tickets Handled]]/RAW[[#This Row],[Tickets Time]]),0)</f>
        <v>7.4999999999999991</v>
      </c>
      <c r="AS25" s="46">
        <f>IFERROR((RAW[[#This Row],[Inbound Handled]]/RAW[[#This Row],[Inbounds Time]]),0)</f>
        <v>10.592129459360059</v>
      </c>
      <c r="AT25" s="45">
        <f>IFERROR((RAW[[#This Row],[Ticket Handled in Target]]/RAW[[#This Row],[Tickets Handled]]),0)</f>
        <v>0.8</v>
      </c>
      <c r="AU25" s="46">
        <f>IFERROR(RAW[[#This Row],[Inbound Handled in Target]]/RAW[[#This Row],[Inbound Handled]],0)</f>
        <v>1</v>
      </c>
    </row>
    <row r="26" spans="1:47" x14ac:dyDescent="0.25">
      <c r="A26" s="169" cm="1">
        <f t="array" ref="A26">IFERROR(_xlfn.DAYS(RAW[[#This Row],[Date]],INDEX(Table1[Date hired],MATCH(TEXT(RAW[[#This Row],[UID]],0),TEXT(Table1[UID],0),0))),"")</f>
        <v>346</v>
      </c>
      <c r="B26" s="172">
        <f>IFERROR(INDEX(Table1[UID],MATCH(RAW[[#This Row],[Username]],Table1[Name],0)),"CHECK")</f>
        <v>112006</v>
      </c>
      <c r="C26" s="176" t="s">
        <v>148</v>
      </c>
      <c r="D26" s="297" t="str" cm="1">
        <f t="array" ref="D26">INDEX(Table1[Team Manager],MATCH(TEXT(RAW[[#This Row],[UID]],0),TEXT(Table1[UID],0),0))</f>
        <v>Anna Mae Bastero</v>
      </c>
      <c r="E26" s="298" t="str">
        <f>INDEX(Config!V:V,MATCH(RAW[[#This Row],[Market]],Config!W:W,0))</f>
        <v>US English</v>
      </c>
      <c r="F26" s="298" t="str" cm="1">
        <f t="array" ref="F26">INDEX(Table1[Job function],MATCH(TEXT(RAW[[#This Row],[UID]],0),TEXT(Table1[UID],0),0))</f>
        <v>CSR</v>
      </c>
      <c r="G26" s="15">
        <v>5.5856481481481479E-2</v>
      </c>
      <c r="H26" s="16">
        <v>0</v>
      </c>
      <c r="I26" s="16">
        <v>0.12505787037037042</v>
      </c>
      <c r="J26" s="16">
        <v>4.1203703703703631E-2</v>
      </c>
      <c r="K26" s="16">
        <v>6.2384259259258279E-3</v>
      </c>
      <c r="L26" s="16">
        <v>0</v>
      </c>
      <c r="M26" s="16">
        <v>2.7662037037037068E-2</v>
      </c>
      <c r="N26" s="16">
        <v>0</v>
      </c>
      <c r="O26" s="16">
        <v>1.3645833333333357E-2</v>
      </c>
      <c r="P26" s="16">
        <v>0</v>
      </c>
      <c r="Q26" s="16">
        <v>0</v>
      </c>
      <c r="R26" s="16">
        <v>0.10555555555555556</v>
      </c>
      <c r="S26" s="16">
        <v>0</v>
      </c>
      <c r="T26" s="16">
        <v>0</v>
      </c>
      <c r="U26" s="16">
        <v>0</v>
      </c>
      <c r="V26" s="109">
        <v>0.3752199074074074</v>
      </c>
      <c r="W26" s="9">
        <v>45446</v>
      </c>
      <c r="X26" s="10">
        <f>EOMONTH(RAW[[#This Row],[Date]],0)</f>
        <v>45473</v>
      </c>
      <c r="Y26" s="299" t="str">
        <f t="shared" si="2"/>
        <v>Week 23</v>
      </c>
      <c r="Z26" s="300" t="str">
        <f>IFERROR(INDEX(Table1[Market],MATCH(RAW[[#This Row],[UID]],Table1[UID],0)),"-")</f>
        <v>US</v>
      </c>
      <c r="AA26" s="301" t="str">
        <f>IFERROR(INDEX(Table1[Region],MATCH(RAW[[#This Row],[UID]],Table1[UID],0)),"-")</f>
        <v>APAC</v>
      </c>
      <c r="AB26" s="302" t="str">
        <f>IFERROR(INDEX(Table1[Site],MATCH(RAW[[#This Row],[UID]],Table1[UID],0)),"-")</f>
        <v>ILO</v>
      </c>
      <c r="AC26" s="12">
        <f>SUM(RAW[[#This Row],[Available]],RAW[[#This Row],[Outbound Call]],RAW[[#This Row],[Busy]],RAW[[#This Row],[After Call Work]],RAW[[#This Row],[Chat]],RAW[[#This Row],[Tickets]],RAW[[#This Row],[Social Media]])*24</f>
        <v>7.5391666666666683</v>
      </c>
      <c r="AD26" s="14">
        <f>SUM(RAW[[#This Row],[Outbound Call]],RAW[[#This Row],[Busy]],RAW[[#This Row],[After Call Work]],RAW[[#This Row],[Chat]],RAW[[#This Row],[Tickets]],RAW[[#This Row],[Social Media]])*24</f>
        <v>6.1986111111111128</v>
      </c>
      <c r="AE26" s="12">
        <f>SUM(RAW[[#This Row],[Meeting]],RAW[[#This Row],[Training]],RAW[[#This Row],[Personal Needs]],RAW[[#This Row],[Quality ]],RAW[[#This Row],[Disconnected]])*24</f>
        <v>0.14972222222221987</v>
      </c>
      <c r="AF26" s="14">
        <f>SUM(RAW[[#This Row],[Available]],RAW[[#This Row],[Outbound Call]],RAW[[#This Row],[Busy]],RAW[[#This Row],[Meeting]],RAW[[#This Row],[Training]],RAW[[#This Row],[After Call Work]],RAW[[#This Row],[Quality ]],RAW[[#This Row],[Chat]],RAW[[#This Row],[Social Media]])*24</f>
        <v>5.155555555555555</v>
      </c>
      <c r="AG26" s="13">
        <f>((RAW[[#This Row],[Total Time]]*24)-((RAW[[#This Row],[Lunch Break]]*24)+(RAW[[#This Row],[Break]]*24)))</f>
        <v>7.68888888888889</v>
      </c>
      <c r="AH26" s="138">
        <f t="shared" si="1"/>
        <v>7.67</v>
      </c>
      <c r="AI26" s="303">
        <f>IFERROR(SUMIFS([1]!EmailRaw[in-AHT Target],[1]!EmailRaw[DATE],RAW[[#This Row],[Date]],[1]!EmailRaw[UID],RAW[[#This Row],[UID]]),"-")</f>
        <v>16</v>
      </c>
      <c r="AJ26" s="304">
        <f>IFERROR(SUMIFS([1]!InboundRaw[in-AHT Target],[1]!InboundRaw[Date],RAW[[#This Row],[Date]],[1]!InboundRaw[Agent ID],TEXT(RAW[[#This Row],[UID]],0)),"-")</f>
        <v>16</v>
      </c>
      <c r="AK26" s="303">
        <f>IFERROR(SUM(SUMIFS([1]!EmailRaw[Within HOOPS SLA],[1]!EmailRaw[DATE],RAW[[#This Row],[Date]],[1]!EmailRaw[UID],RAW[[#This Row],[UID]]),SUMIFS([1]!EmailRaw[Outside HOOPS SLA],[1]!EmailRaw[DATE],RAW[[#This Row],[Date]],[1]!EmailRaw[UID],RAW[[#This Row],[UID]])),"-")</f>
        <v>19</v>
      </c>
      <c r="AL26" s="305">
        <f>IFERROR(SUMIFS([1]!InboundRaw[InSL],[1]!InboundRaw[Date],RAW[[#This Row],[Date]],[1]!InboundRaw[Agent ID],TEXT(RAW[[#This Row],[UID]],0),[1]!InboundRaw[Duration_1],"&gt;=180"),"-")</f>
        <v>18</v>
      </c>
      <c r="AM26" s="45">
        <f>IFERROR(RAW[[#This Row],[Tickets]]*24,"-")</f>
        <v>2.5333333333333332</v>
      </c>
      <c r="AN26" s="46">
        <f>IFERROR(RAW[[#This Row],[Busy]]*24,"-")</f>
        <v>3.00138888888889</v>
      </c>
      <c r="AO26" s="303">
        <f>SUMIFS([1]!EmailRaw[Resolved],[1]!EmailRaw[DATE],RAW[[#This Row],[Date]],[1]!EmailRaw[UID],RAW[[#This Row],[UID]])</f>
        <v>19</v>
      </c>
      <c r="AP26" s="304">
        <f>SUMIFS([1]!ChatRaw[Completed],[1]!ChatRaw[UID],RAW[[#This Row],[UID]],[1]!ChatRaw[Date],RAW[[#This Row],[Date]])</f>
        <v>0</v>
      </c>
      <c r="AQ26" s="305">
        <f>SUMIFS([1]!InboundRaw[HANDLED],[1]!InboundRaw[Date],RAW[[#This Row],[Date]],[1]!InboundRaw[Agent ID],TEXT(RAW[[#This Row],[UID]],0),[1]!InboundRaw[Duration_1],"&gt;=180")</f>
        <v>20</v>
      </c>
      <c r="AR26" s="45">
        <f>IFERROR((RAW[[#This Row],[Tickets Handled]]/RAW[[#This Row],[Tickets Time]]),0)</f>
        <v>7.5</v>
      </c>
      <c r="AS26" s="46">
        <f>IFERROR((RAW[[#This Row],[Inbound Handled]]/RAW[[#This Row],[Inbounds Time]]),0)</f>
        <v>6.6635816751503905</v>
      </c>
      <c r="AT26" s="45">
        <f>IFERROR((RAW[[#This Row],[Ticket Handled in Target]]/RAW[[#This Row],[Tickets Handled]]),0)</f>
        <v>0.84210526315789469</v>
      </c>
      <c r="AU26" s="46">
        <f>IFERROR(RAW[[#This Row],[Inbound Handled in Target]]/RAW[[#This Row],[Inbound Handled]],0)</f>
        <v>0.8</v>
      </c>
    </row>
    <row r="27" spans="1:47" x14ac:dyDescent="0.25">
      <c r="A27" s="169" cm="1">
        <f t="array" ref="A27">IFERROR(_xlfn.DAYS(RAW[[#This Row],[Date]],INDEX(Table1[Date hired],MATCH(TEXT(RAW[[#This Row],[UID]],0),TEXT(Table1[UID],0),0))),"")</f>
        <v>14</v>
      </c>
      <c r="B27" s="172">
        <f>IFERROR(INDEX(Table1[UID],MATCH(RAW[[#This Row],[Username]],Table1[Name],0)),"CHECK")</f>
        <v>113635</v>
      </c>
      <c r="C27" s="176" t="s">
        <v>1007</v>
      </c>
      <c r="D27" s="297" t="str" cm="1">
        <f t="array" ref="D27">INDEX(Table1[Team Manager],MATCH(TEXT(RAW[[#This Row],[UID]],0),TEXT(Table1[UID],0),0))</f>
        <v>Daniel Alexe</v>
      </c>
      <c r="E27" s="298" t="str">
        <f>INDEX(Config!V:V,MATCH(RAW[[#This Row],[Market]],Config!W:W,0))</f>
        <v>France</v>
      </c>
      <c r="F27" s="298" t="str" cm="1">
        <f t="array" ref="F27">INDEX(Table1[Job function],MATCH(TEXT(RAW[[#This Row],[UID]],0),TEXT(Table1[UID],0),0))</f>
        <v>CSR</v>
      </c>
      <c r="G27" s="15">
        <v>3.2407407407408773E-4</v>
      </c>
      <c r="H27" s="16">
        <v>0</v>
      </c>
      <c r="I27" s="16">
        <v>0</v>
      </c>
      <c r="J27" s="16">
        <v>2.1180555555555536E-2</v>
      </c>
      <c r="K27" s="16">
        <v>0.35476851851851854</v>
      </c>
      <c r="L27" s="16">
        <v>0</v>
      </c>
      <c r="M27" s="16">
        <v>0</v>
      </c>
      <c r="N27" s="16">
        <v>0</v>
      </c>
      <c r="O27" s="16">
        <v>0</v>
      </c>
      <c r="P27" s="16">
        <v>0</v>
      </c>
      <c r="Q27" s="16">
        <v>0</v>
      </c>
      <c r="R27" s="16">
        <v>0</v>
      </c>
      <c r="S27" s="16">
        <v>0</v>
      </c>
      <c r="T27" s="16">
        <v>0</v>
      </c>
      <c r="U27" s="16">
        <v>0</v>
      </c>
      <c r="V27" s="109">
        <v>0.37627314814814805</v>
      </c>
      <c r="W27" s="9">
        <v>45446</v>
      </c>
      <c r="X27" s="10">
        <f>EOMONTH(RAW[[#This Row],[Date]],0)</f>
        <v>45473</v>
      </c>
      <c r="Y27" s="299" t="str">
        <f t="shared" si="2"/>
        <v>Week 23</v>
      </c>
      <c r="Z27" s="300" t="str">
        <f>IFERROR(INDEX(Table1[Market],MATCH(RAW[[#This Row],[UID]],Table1[UID],0)),"-")</f>
        <v>FR</v>
      </c>
      <c r="AA27" s="301" t="str">
        <f>IFERROR(INDEX(Table1[Region],MATCH(RAW[[#This Row],[UID]],Table1[UID],0)),"-")</f>
        <v>EU</v>
      </c>
      <c r="AB27" s="302" t="str">
        <f>IFERROR(INDEX(Table1[Site],MATCH(RAW[[#This Row],[UID]],Table1[UID],0)),"-")</f>
        <v>BUC</v>
      </c>
      <c r="AC27" s="12">
        <f>SUM(RAW[[#This Row],[Available]],RAW[[#This Row],[Outbound Call]],RAW[[#This Row],[Busy]],RAW[[#This Row],[After Call Work]],RAW[[#This Row],[Chat]],RAW[[#This Row],[Tickets]],RAW[[#This Row],[Social Media]])*24</f>
        <v>7.7777777777781054E-3</v>
      </c>
      <c r="AD27" s="14">
        <f>SUM(RAW[[#This Row],[Outbound Call]],RAW[[#This Row],[Busy]],RAW[[#This Row],[After Call Work]],RAW[[#This Row],[Chat]],RAW[[#This Row],[Tickets]],RAW[[#This Row],[Social Media]])*24</f>
        <v>0</v>
      </c>
      <c r="AE27" s="12">
        <f>SUM(RAW[[#This Row],[Meeting]],RAW[[#This Row],[Training]],RAW[[#This Row],[Personal Needs]],RAW[[#This Row],[Quality ]],RAW[[#This Row],[Disconnected]])*24</f>
        <v>8.5144444444444449</v>
      </c>
      <c r="AF27" s="14">
        <f>SUM(RAW[[#This Row],[Available]],RAW[[#This Row],[Outbound Call]],RAW[[#This Row],[Busy]],RAW[[#This Row],[Meeting]],RAW[[#This Row],[Training]],RAW[[#This Row],[After Call Work]],RAW[[#This Row],[Quality ]],RAW[[#This Row],[Chat]],RAW[[#This Row],[Social Media]])*24</f>
        <v>8.5222222222222221</v>
      </c>
      <c r="AG27" s="13">
        <f>((RAW[[#This Row],[Total Time]]*24)-((RAW[[#This Row],[Lunch Break]]*24)+(RAW[[#This Row],[Break]]*24)))</f>
        <v>8.5222222222222204</v>
      </c>
      <c r="AH27" s="138">
        <f t="shared" si="1"/>
        <v>0</v>
      </c>
      <c r="AI27" s="303">
        <f>IFERROR(SUMIFS([1]!EmailRaw[in-AHT Target],[1]!EmailRaw[DATE],RAW[[#This Row],[Date]],[1]!EmailRaw[UID],RAW[[#This Row],[UID]]),"-")</f>
        <v>0</v>
      </c>
      <c r="AJ27" s="304">
        <f>IFERROR(SUMIFS([1]!InboundRaw[in-AHT Target],[1]!InboundRaw[Date],RAW[[#This Row],[Date]],[1]!InboundRaw[Agent ID],TEXT(RAW[[#This Row],[UID]],0)),"-")</f>
        <v>0</v>
      </c>
      <c r="AK27" s="303">
        <f>IFERROR(SUM(SUMIFS([1]!EmailRaw[Within HOOPS SLA],[1]!EmailRaw[DATE],RAW[[#This Row],[Date]],[1]!EmailRaw[UID],RAW[[#This Row],[UID]]),SUMIFS([1]!EmailRaw[Outside HOOPS SLA],[1]!EmailRaw[DATE],RAW[[#This Row],[Date]],[1]!EmailRaw[UID],RAW[[#This Row],[UID]])),"-")</f>
        <v>0</v>
      </c>
      <c r="AL27" s="305">
        <f>IFERROR(SUMIFS([1]!InboundRaw[InSL],[1]!InboundRaw[Date],RAW[[#This Row],[Date]],[1]!InboundRaw[Agent ID],TEXT(RAW[[#This Row],[UID]],0),[1]!InboundRaw[Duration_1],"&gt;=180"),"-")</f>
        <v>0</v>
      </c>
      <c r="AM27" s="45">
        <f>IFERROR(RAW[[#This Row],[Tickets]]*24,"-")</f>
        <v>0</v>
      </c>
      <c r="AN27" s="46">
        <f>IFERROR(RAW[[#This Row],[Busy]]*24,"-")</f>
        <v>0</v>
      </c>
      <c r="AO27" s="303">
        <f>SUMIFS([1]!EmailRaw[Resolved],[1]!EmailRaw[DATE],RAW[[#This Row],[Date]],[1]!EmailRaw[UID],RAW[[#This Row],[UID]])</f>
        <v>0</v>
      </c>
      <c r="AP27" s="304">
        <f>SUMIFS([1]!ChatRaw[Completed],[1]!ChatRaw[UID],RAW[[#This Row],[UID]],[1]!ChatRaw[Date],RAW[[#This Row],[Date]])</f>
        <v>0</v>
      </c>
      <c r="AQ27" s="305">
        <f>SUMIFS([1]!InboundRaw[HANDLED],[1]!InboundRaw[Date],RAW[[#This Row],[Date]],[1]!InboundRaw[Agent ID],TEXT(RAW[[#This Row],[UID]],0),[1]!InboundRaw[Duration_1],"&gt;=180")</f>
        <v>0</v>
      </c>
      <c r="AR27" s="45">
        <f>IFERROR((RAW[[#This Row],[Tickets Handled]]/RAW[[#This Row],[Tickets Time]]),0)</f>
        <v>0</v>
      </c>
      <c r="AS27" s="46">
        <f>IFERROR((RAW[[#This Row],[Inbound Handled]]/RAW[[#This Row],[Inbounds Time]]),0)</f>
        <v>0</v>
      </c>
      <c r="AT27" s="45">
        <f>IFERROR((RAW[[#This Row],[Ticket Handled in Target]]/RAW[[#This Row],[Tickets Handled]]),0)</f>
        <v>0</v>
      </c>
      <c r="AU27" s="46">
        <f>IFERROR(RAW[[#This Row],[Inbound Handled in Target]]/RAW[[#This Row],[Inbound Handled]],0)</f>
        <v>0</v>
      </c>
    </row>
    <row r="28" spans="1:47" x14ac:dyDescent="0.25">
      <c r="A28" s="169" cm="1">
        <f t="array" ref="A28">IFERROR(_xlfn.DAYS(RAW[[#This Row],[Date]],INDEX(Table1[Date hired],MATCH(TEXT(RAW[[#This Row],[UID]],0),TEXT(Table1[UID],0),0))),"")</f>
        <v>38</v>
      </c>
      <c r="B28" s="172">
        <f>IFERROR(INDEX(Table1[UID],MATCH(RAW[[#This Row],[Username]],Table1[Name],0)),"CHECK")</f>
        <v>113550</v>
      </c>
      <c r="C28" s="176" t="s">
        <v>152</v>
      </c>
      <c r="D28" s="297" t="str" cm="1">
        <f t="array" ref="D28">INDEX(Table1[Team Manager],MATCH(TEXT(RAW[[#This Row],[UID]],0),TEXT(Table1[UID],0),0))</f>
        <v>John Dave Pepito</v>
      </c>
      <c r="E28" s="298" t="str">
        <f>INDEX(Config!V:V,MATCH(RAW[[#This Row],[Market]],Config!W:W,0))</f>
        <v>US English</v>
      </c>
      <c r="F28" s="298" t="str" cm="1">
        <f t="array" ref="F28">INDEX(Table1[Job function],MATCH(TEXT(RAW[[#This Row],[UID]],0),TEXT(Table1[UID],0),0))</f>
        <v>CSR</v>
      </c>
      <c r="G28" s="15">
        <v>5.873842592592593E-2</v>
      </c>
      <c r="H28" s="16">
        <v>0</v>
      </c>
      <c r="I28" s="16">
        <v>0.1790856481481482</v>
      </c>
      <c r="J28" s="16">
        <v>4.1319444444444464E-2</v>
      </c>
      <c r="K28" s="16">
        <v>3.3472222222222126E-2</v>
      </c>
      <c r="L28" s="16">
        <v>0</v>
      </c>
      <c r="M28" s="16">
        <v>0</v>
      </c>
      <c r="N28" s="16">
        <v>0</v>
      </c>
      <c r="O28" s="16">
        <v>7.1759259259258634E-3</v>
      </c>
      <c r="P28" s="16">
        <v>0</v>
      </c>
      <c r="Q28" s="16">
        <v>0</v>
      </c>
      <c r="R28" s="16">
        <v>5.5555555555555559E-2</v>
      </c>
      <c r="S28" s="16">
        <v>0</v>
      </c>
      <c r="T28" s="16">
        <v>1.9675925925932702E-4</v>
      </c>
      <c r="U28" s="16">
        <v>0</v>
      </c>
      <c r="V28" s="109">
        <v>0.37554398148148138</v>
      </c>
      <c r="W28" s="9">
        <v>45446</v>
      </c>
      <c r="X28" s="10">
        <f>EOMONTH(RAW[[#This Row],[Date]],0)</f>
        <v>45473</v>
      </c>
      <c r="Y28" s="299" t="str">
        <f t="shared" si="2"/>
        <v>Week 23</v>
      </c>
      <c r="Z28" s="300" t="str">
        <f>IFERROR(INDEX(Table1[Market],MATCH(RAW[[#This Row],[UID]],Table1[UID],0)),"-")</f>
        <v>US</v>
      </c>
      <c r="AA28" s="301" t="str">
        <f>IFERROR(INDEX(Table1[Region],MATCH(RAW[[#This Row],[UID]],Table1[UID],0)),"-")</f>
        <v>APAC</v>
      </c>
      <c r="AB28" s="302" t="str">
        <f>IFERROR(INDEX(Table1[Site],MATCH(RAW[[#This Row],[UID]],Table1[UID],0)),"-")</f>
        <v>DVO</v>
      </c>
      <c r="AC28" s="12">
        <f>SUM(RAW[[#This Row],[Available]],RAW[[#This Row],[Outbound Call]],RAW[[#This Row],[Busy]],RAW[[#This Row],[After Call Work]],RAW[[#This Row],[Chat]],RAW[[#This Row],[Tickets]],RAW[[#This Row],[Social Media]])*24</f>
        <v>7.0411111111111131</v>
      </c>
      <c r="AD28" s="14">
        <f>SUM(RAW[[#This Row],[Outbound Call]],RAW[[#This Row],[Busy]],RAW[[#This Row],[After Call Work]],RAW[[#This Row],[Chat]],RAW[[#This Row],[Tickets]],RAW[[#This Row],[Social Media]])*24</f>
        <v>5.6313888888888899</v>
      </c>
      <c r="AE28" s="12">
        <f>SUM(RAW[[#This Row],[Meeting]],RAW[[#This Row],[Training]],RAW[[#This Row],[Personal Needs]],RAW[[#This Row],[Quality ]],RAW[[#This Row],[Disconnected]])*24</f>
        <v>0.80805555555555486</v>
      </c>
      <c r="AF28" s="14">
        <f>SUM(RAW[[#This Row],[Available]],RAW[[#This Row],[Outbound Call]],RAW[[#This Row],[Busy]],RAW[[#This Row],[Meeting]],RAW[[#This Row],[Training]],RAW[[#This Row],[After Call Work]],RAW[[#This Row],[Quality ]],RAW[[#This Row],[Chat]],RAW[[#This Row],[Social Media]])*24</f>
        <v>6.5111111111111102</v>
      </c>
      <c r="AG28" s="13">
        <f>((RAW[[#This Row],[Total Time]]*24)-((RAW[[#This Row],[Lunch Break]]*24)+(RAW[[#This Row],[Break]]*24)))</f>
        <v>7.8491666666666653</v>
      </c>
      <c r="AH28" s="138">
        <f t="shared" si="1"/>
        <v>7.67</v>
      </c>
      <c r="AI28" s="303">
        <f>IFERROR(SUMIFS([1]!EmailRaw[in-AHT Target],[1]!EmailRaw[DATE],RAW[[#This Row],[Date]],[1]!EmailRaw[UID],RAW[[#This Row],[UID]]),"-")</f>
        <v>6</v>
      </c>
      <c r="AJ28" s="304">
        <f>IFERROR(SUMIFS([1]!InboundRaw[in-AHT Target],[1]!InboundRaw[Date],RAW[[#This Row],[Date]],[1]!InboundRaw[Agent ID],TEXT(RAW[[#This Row],[UID]],0)),"-")</f>
        <v>11</v>
      </c>
      <c r="AK28" s="303">
        <f>IFERROR(SUM(SUMIFS([1]!EmailRaw[Within HOOPS SLA],[1]!EmailRaw[DATE],RAW[[#This Row],[Date]],[1]!EmailRaw[UID],RAW[[#This Row],[UID]]),SUMIFS([1]!EmailRaw[Outside HOOPS SLA],[1]!EmailRaw[DATE],RAW[[#This Row],[Date]],[1]!EmailRaw[UID],RAW[[#This Row],[UID]])),"-")</f>
        <v>10</v>
      </c>
      <c r="AL28" s="305">
        <f>IFERROR(SUMIFS([1]!InboundRaw[InSL],[1]!InboundRaw[Date],RAW[[#This Row],[Date]],[1]!InboundRaw[Agent ID],TEXT(RAW[[#This Row],[UID]],0),[1]!InboundRaw[Duration_1],"&gt;=180"),"-")</f>
        <v>21</v>
      </c>
      <c r="AM28" s="45">
        <f>IFERROR(RAW[[#This Row],[Tickets]]*24,"-")</f>
        <v>1.3333333333333335</v>
      </c>
      <c r="AN28" s="46">
        <f>IFERROR(RAW[[#This Row],[Busy]]*24,"-")</f>
        <v>4.2980555555555569</v>
      </c>
      <c r="AO28" s="303">
        <f>SUMIFS([1]!EmailRaw[Resolved],[1]!EmailRaw[DATE],RAW[[#This Row],[Date]],[1]!EmailRaw[UID],RAW[[#This Row],[UID]])</f>
        <v>10</v>
      </c>
      <c r="AP28" s="304">
        <f>SUMIFS([1]!ChatRaw[Completed],[1]!ChatRaw[UID],RAW[[#This Row],[UID]],[1]!ChatRaw[Date],RAW[[#This Row],[Date]])</f>
        <v>0</v>
      </c>
      <c r="AQ28" s="305">
        <f>SUMIFS([1]!InboundRaw[HANDLED],[1]!InboundRaw[Date],RAW[[#This Row],[Date]],[1]!InboundRaw[Agent ID],TEXT(RAW[[#This Row],[UID]],0),[1]!InboundRaw[Duration_1],"&gt;=180")</f>
        <v>25</v>
      </c>
      <c r="AR28" s="45">
        <f>IFERROR((RAW[[#This Row],[Tickets Handled]]/RAW[[#This Row],[Tickets Time]]),0)</f>
        <v>7.4999999999999991</v>
      </c>
      <c r="AS28" s="46">
        <f>IFERROR((RAW[[#This Row],[Inbound Handled]]/RAW[[#This Row],[Inbounds Time]]),0)</f>
        <v>5.8165837264913058</v>
      </c>
      <c r="AT28" s="45">
        <f>IFERROR((RAW[[#This Row],[Ticket Handled in Target]]/RAW[[#This Row],[Tickets Handled]]),0)</f>
        <v>0.6</v>
      </c>
      <c r="AU28" s="46">
        <f>IFERROR(RAW[[#This Row],[Inbound Handled in Target]]/RAW[[#This Row],[Inbound Handled]],0)</f>
        <v>0.44</v>
      </c>
    </row>
    <row r="29" spans="1:47" x14ac:dyDescent="0.25">
      <c r="A29" s="169" cm="1">
        <f t="array" ref="A29">IFERROR(_xlfn.DAYS(RAW[[#This Row],[Date]],INDEX(Table1[Date hired],MATCH(TEXT(RAW[[#This Row],[UID]],0),TEXT(Table1[UID],0),0))),"")</f>
        <v>346</v>
      </c>
      <c r="B29" s="172">
        <f>IFERROR(INDEX(Table1[UID],MATCH(RAW[[#This Row],[Username]],Table1[Name],0)),"CHECK")</f>
        <v>112004</v>
      </c>
      <c r="C29" s="176" t="s">
        <v>154</v>
      </c>
      <c r="D29" s="297" t="str" cm="1">
        <f t="array" ref="D29">INDEX(Table1[Team Manager],MATCH(TEXT(RAW[[#This Row],[UID]],0),TEXT(Table1[UID],0),0))</f>
        <v>Anna Mae Bastero</v>
      </c>
      <c r="E29" s="298" t="str">
        <f>INDEX(Config!V:V,MATCH(RAW[[#This Row],[Market]],Config!W:W,0))</f>
        <v>US English</v>
      </c>
      <c r="F29" s="298" t="str" cm="1">
        <f t="array" ref="F29">INDEX(Table1[Job function],MATCH(TEXT(RAW[[#This Row],[UID]],0),TEXT(Table1[UID],0),0))</f>
        <v>CSR</v>
      </c>
      <c r="G29" s="15">
        <v>6.8750000000000033E-2</v>
      </c>
      <c r="H29" s="16">
        <v>0</v>
      </c>
      <c r="I29" s="16">
        <v>0.12262731481481493</v>
      </c>
      <c r="J29" s="16">
        <v>4.1597222222222285E-2</v>
      </c>
      <c r="K29" s="16">
        <v>4.3958333333333321E-2</v>
      </c>
      <c r="L29" s="16">
        <v>0</v>
      </c>
      <c r="M29" s="16">
        <v>3.515046296296287E-2</v>
      </c>
      <c r="N29" s="16">
        <v>0</v>
      </c>
      <c r="O29" s="16">
        <v>1.4456018518518521E-2</v>
      </c>
      <c r="P29" s="16">
        <v>0</v>
      </c>
      <c r="Q29" s="16">
        <v>0</v>
      </c>
      <c r="R29" s="16">
        <v>0.05</v>
      </c>
      <c r="S29" s="16">
        <v>0</v>
      </c>
      <c r="T29" s="16">
        <v>0</v>
      </c>
      <c r="U29" s="16">
        <v>0</v>
      </c>
      <c r="V29" s="109">
        <v>0.37653935185185183</v>
      </c>
      <c r="W29" s="9">
        <v>45446</v>
      </c>
      <c r="X29" s="10">
        <f>EOMONTH(RAW[[#This Row],[Date]],0)</f>
        <v>45473</v>
      </c>
      <c r="Y29" s="299" t="str">
        <f t="shared" si="2"/>
        <v>Week 23</v>
      </c>
      <c r="Z29" s="300" t="str">
        <f>IFERROR(INDEX(Table1[Market],MATCH(RAW[[#This Row],[UID]],Table1[UID],0)),"-")</f>
        <v>US</v>
      </c>
      <c r="AA29" s="301" t="str">
        <f>IFERROR(INDEX(Table1[Region],MATCH(RAW[[#This Row],[UID]],Table1[UID],0)),"-")</f>
        <v>APAC</v>
      </c>
      <c r="AB29" s="302" t="str">
        <f>IFERROR(INDEX(Table1[Site],MATCH(RAW[[#This Row],[UID]],Table1[UID],0)),"-")</f>
        <v>ILO</v>
      </c>
      <c r="AC29" s="12">
        <f>SUM(RAW[[#This Row],[Available]],RAW[[#This Row],[Outbound Call]],RAW[[#This Row],[Busy]],RAW[[#This Row],[After Call Work]],RAW[[#This Row],[Chat]],RAW[[#This Row],[Tickets]],RAW[[#This Row],[Social Media]])*24</f>
        <v>6.6366666666666676</v>
      </c>
      <c r="AD29" s="14">
        <f>SUM(RAW[[#This Row],[Outbound Call]],RAW[[#This Row],[Busy]],RAW[[#This Row],[After Call Work]],RAW[[#This Row],[Chat]],RAW[[#This Row],[Tickets]],RAW[[#This Row],[Social Media]])*24</f>
        <v>4.9866666666666664</v>
      </c>
      <c r="AE29" s="12">
        <f>SUM(RAW[[#This Row],[Meeting]],RAW[[#This Row],[Training]],RAW[[#This Row],[Personal Needs]],RAW[[#This Row],[Quality ]],RAW[[#This Row],[Disconnected]])*24</f>
        <v>1.0549999999999997</v>
      </c>
      <c r="AF29" s="14">
        <f>SUM(RAW[[#This Row],[Available]],RAW[[#This Row],[Outbound Call]],RAW[[#This Row],[Busy]],RAW[[#This Row],[Meeting]],RAW[[#This Row],[Training]],RAW[[#This Row],[After Call Work]],RAW[[#This Row],[Quality ]],RAW[[#This Row],[Chat]],RAW[[#This Row],[Social Media]])*24</f>
        <v>6.4916666666666671</v>
      </c>
      <c r="AG29" s="13">
        <f>((RAW[[#This Row],[Total Time]]*24)-((RAW[[#This Row],[Lunch Break]]*24)+(RAW[[#This Row],[Break]]*24)))</f>
        <v>7.6916666666666647</v>
      </c>
      <c r="AH29" s="138">
        <f t="shared" si="1"/>
        <v>7.67</v>
      </c>
      <c r="AI29" s="303">
        <f>IFERROR(SUMIFS([1]!EmailRaw[in-AHT Target],[1]!EmailRaw[DATE],RAW[[#This Row],[Date]],[1]!EmailRaw[UID],RAW[[#This Row],[UID]]),"-")</f>
        <v>6</v>
      </c>
      <c r="AJ29" s="304">
        <f>IFERROR(SUMIFS([1]!InboundRaw[in-AHT Target],[1]!InboundRaw[Date],RAW[[#This Row],[Date]],[1]!InboundRaw[Agent ID],TEXT(RAW[[#This Row],[UID]],0)),"-")</f>
        <v>18</v>
      </c>
      <c r="AK29" s="303">
        <f>IFERROR(SUM(SUMIFS([1]!EmailRaw[Within HOOPS SLA],[1]!EmailRaw[DATE],RAW[[#This Row],[Date]],[1]!EmailRaw[UID],RAW[[#This Row],[UID]]),SUMIFS([1]!EmailRaw[Outside HOOPS SLA],[1]!EmailRaw[DATE],RAW[[#This Row],[Date]],[1]!EmailRaw[UID],RAW[[#This Row],[UID]])),"-")</f>
        <v>9</v>
      </c>
      <c r="AL29" s="305">
        <f>IFERROR(SUMIFS([1]!InboundRaw[InSL],[1]!InboundRaw[Date],RAW[[#This Row],[Date]],[1]!InboundRaw[Agent ID],TEXT(RAW[[#This Row],[UID]],0),[1]!InboundRaw[Duration_1],"&gt;=180"),"-")</f>
        <v>18</v>
      </c>
      <c r="AM29" s="45">
        <f>IFERROR(RAW[[#This Row],[Tickets]]*24,"-")</f>
        <v>1.2000000000000002</v>
      </c>
      <c r="AN29" s="46">
        <f>IFERROR(RAW[[#This Row],[Busy]]*24,"-")</f>
        <v>2.9430555555555582</v>
      </c>
      <c r="AO29" s="303">
        <f>SUMIFS([1]!EmailRaw[Resolved],[1]!EmailRaw[DATE],RAW[[#This Row],[Date]],[1]!EmailRaw[UID],RAW[[#This Row],[UID]])</f>
        <v>9</v>
      </c>
      <c r="AP29" s="304">
        <f>SUMIFS([1]!ChatRaw[Completed],[1]!ChatRaw[UID],RAW[[#This Row],[UID]],[1]!ChatRaw[Date],RAW[[#This Row],[Date]])</f>
        <v>0</v>
      </c>
      <c r="AQ29" s="305">
        <f>SUMIFS([1]!InboundRaw[HANDLED],[1]!InboundRaw[Date],RAW[[#This Row],[Date]],[1]!InboundRaw[Agent ID],TEXT(RAW[[#This Row],[UID]],0),[1]!InboundRaw[Duration_1],"&gt;=180")</f>
        <v>22</v>
      </c>
      <c r="AR29" s="45">
        <f>IFERROR((RAW[[#This Row],[Tickets Handled]]/RAW[[#This Row],[Tickets Time]]),0)</f>
        <v>7.4999999999999991</v>
      </c>
      <c r="AS29" s="46">
        <f>IFERROR((RAW[[#This Row],[Inbound Handled]]/RAW[[#This Row],[Inbounds Time]]),0)</f>
        <v>7.4752241623407203</v>
      </c>
      <c r="AT29" s="45">
        <f>IFERROR((RAW[[#This Row],[Ticket Handled in Target]]/RAW[[#This Row],[Tickets Handled]]),0)</f>
        <v>0.66666666666666663</v>
      </c>
      <c r="AU29" s="46">
        <f>IFERROR(RAW[[#This Row],[Inbound Handled in Target]]/RAW[[#This Row],[Inbound Handled]],0)</f>
        <v>0.81818181818181823</v>
      </c>
    </row>
    <row r="30" spans="1:47" x14ac:dyDescent="0.25">
      <c r="A30" s="169" cm="1">
        <f t="array" ref="A30">IFERROR(_xlfn.DAYS(RAW[[#This Row],[Date]],INDEX(Table1[Date hired],MATCH(TEXT(RAW[[#This Row],[UID]],0),TEXT(Table1[UID],0),0))),"")</f>
        <v>318</v>
      </c>
      <c r="B30" s="172">
        <f>IFERROR(INDEX(Table1[UID],MATCH(RAW[[#This Row],[Username]],Table1[Name],0)),"CHECK")</f>
        <v>112164</v>
      </c>
      <c r="C30" s="176" t="s">
        <v>155</v>
      </c>
      <c r="D30" s="297" t="str" cm="1">
        <f t="array" ref="D30">INDEX(Table1[Team Manager],MATCH(TEXT(RAW[[#This Row],[UID]],0),TEXT(Table1[UID],0),0))</f>
        <v>Anna Mae Bastero</v>
      </c>
      <c r="E30" s="298" t="str">
        <f>INDEX(Config!V:V,MATCH(RAW[[#This Row],[Market]],Config!W:W,0))</f>
        <v>US English</v>
      </c>
      <c r="F30" s="298" t="str" cm="1">
        <f t="array" ref="F30">INDEX(Table1[Job function],MATCH(TEXT(RAW[[#This Row],[UID]],0),TEXT(Table1[UID],0),0))</f>
        <v>CSR</v>
      </c>
      <c r="G30" s="15">
        <v>0</v>
      </c>
      <c r="H30" s="16">
        <v>0</v>
      </c>
      <c r="I30" s="16">
        <v>4.6215277777777786E-2</v>
      </c>
      <c r="J30" s="16">
        <v>4.0763888888888822E-2</v>
      </c>
      <c r="K30" s="16">
        <v>3.9386574074073977E-2</v>
      </c>
      <c r="L30" s="16">
        <v>0</v>
      </c>
      <c r="M30" s="16">
        <v>1.0381944444444402E-2</v>
      </c>
      <c r="N30" s="16">
        <v>0</v>
      </c>
      <c r="O30" s="16">
        <v>1.2777777777777777E-2</v>
      </c>
      <c r="P30" s="16">
        <v>0</v>
      </c>
      <c r="Q30" s="16">
        <v>0.13879629629629631</v>
      </c>
      <c r="R30" s="16">
        <v>7.6180555555555557E-2</v>
      </c>
      <c r="S30" s="16">
        <v>4.7800925925924886E-3</v>
      </c>
      <c r="T30" s="16">
        <v>2.083333333333659E-4</v>
      </c>
      <c r="U30" s="16">
        <v>0</v>
      </c>
      <c r="V30" s="109">
        <v>0.36949074074074084</v>
      </c>
      <c r="W30" s="9">
        <v>45446</v>
      </c>
      <c r="X30" s="10">
        <f>EOMONTH(RAW[[#This Row],[Date]],0)</f>
        <v>45473</v>
      </c>
      <c r="Y30" s="299" t="str">
        <f t="shared" si="2"/>
        <v>Week 23</v>
      </c>
      <c r="Z30" s="300" t="str">
        <f>IFERROR(INDEX(Table1[Market],MATCH(RAW[[#This Row],[UID]],Table1[UID],0)),"-")</f>
        <v>US</v>
      </c>
      <c r="AA30" s="301" t="str">
        <f>IFERROR(INDEX(Table1[Region],MATCH(RAW[[#This Row],[UID]],Table1[UID],0)),"-")</f>
        <v>APAC</v>
      </c>
      <c r="AB30" s="302" t="str">
        <f>IFERROR(INDEX(Table1[Site],MATCH(RAW[[#This Row],[UID]],Table1[UID],0)),"-")</f>
        <v>ILO</v>
      </c>
      <c r="AC30" s="12">
        <f>SUM(RAW[[#This Row],[Available]],RAW[[#This Row],[Outbound Call]],RAW[[#This Row],[Busy]],RAW[[#This Row],[After Call Work]],RAW[[#This Row],[Chat]],RAW[[#This Row],[Tickets]],RAW[[#This Row],[Social Media]])*24</f>
        <v>6.6324999999999976</v>
      </c>
      <c r="AD30" s="14">
        <f>SUM(RAW[[#This Row],[Outbound Call]],RAW[[#This Row],[Busy]],RAW[[#This Row],[After Call Work]],RAW[[#This Row],[Chat]],RAW[[#This Row],[Tickets]],RAW[[#This Row],[Social Media]])*24</f>
        <v>6.6324999999999976</v>
      </c>
      <c r="AE30" s="12">
        <f>SUM(RAW[[#This Row],[Meeting]],RAW[[#This Row],[Training]],RAW[[#This Row],[Personal Needs]],RAW[[#This Row],[Quality ]],RAW[[#This Row],[Disconnected]])*24</f>
        <v>0.95027777777777622</v>
      </c>
      <c r="AF30" s="14">
        <f>SUM(RAW[[#This Row],[Available]],RAW[[#This Row],[Outbound Call]],RAW[[#This Row],[Busy]],RAW[[#This Row],[Meeting]],RAW[[#This Row],[Training]],RAW[[#This Row],[After Call Work]],RAW[[#This Row],[Quality ]],RAW[[#This Row],[Chat]],RAW[[#This Row],[Social Media]])*24</f>
        <v>5.749444444444439</v>
      </c>
      <c r="AG30" s="13">
        <f>((RAW[[#This Row],[Total Time]]*24)-((RAW[[#This Row],[Lunch Break]]*24)+(RAW[[#This Row],[Break]]*24)))</f>
        <v>7.5827777777777818</v>
      </c>
      <c r="AH30" s="138">
        <f t="shared" si="1"/>
        <v>7.67</v>
      </c>
      <c r="AI30" s="303">
        <f>IFERROR(SUMIFS([1]!EmailRaw[in-AHT Target],[1]!EmailRaw[DATE],RAW[[#This Row],[Date]],[1]!EmailRaw[UID],RAW[[#This Row],[UID]]),"-")</f>
        <v>14</v>
      </c>
      <c r="AJ30" s="304">
        <f>IFERROR(SUMIFS([1]!InboundRaw[in-AHT Target],[1]!InboundRaw[Date],RAW[[#This Row],[Date]],[1]!InboundRaw[Agent ID],TEXT(RAW[[#This Row],[UID]],0)),"-")</f>
        <v>8</v>
      </c>
      <c r="AK30" s="303">
        <f>IFERROR(SUM(SUMIFS([1]!EmailRaw[Within HOOPS SLA],[1]!EmailRaw[DATE],RAW[[#This Row],[Date]],[1]!EmailRaw[UID],RAW[[#This Row],[UID]]),SUMIFS([1]!EmailRaw[Outside HOOPS SLA],[1]!EmailRaw[DATE],RAW[[#This Row],[Date]],[1]!EmailRaw[UID],RAW[[#This Row],[UID]])),"-")</f>
        <v>15</v>
      </c>
      <c r="AL30" s="305">
        <f>IFERROR(SUMIFS([1]!InboundRaw[InSL],[1]!InboundRaw[Date],RAW[[#This Row],[Date]],[1]!InboundRaw[Agent ID],TEXT(RAW[[#This Row],[UID]],0),[1]!InboundRaw[Duration_1],"&gt;=180"),"-")</f>
        <v>10</v>
      </c>
      <c r="AM30" s="45">
        <f>IFERROR(RAW[[#This Row],[Tickets]]*24,"-")</f>
        <v>1.8283333333333334</v>
      </c>
      <c r="AN30" s="46">
        <f>IFERROR(RAW[[#This Row],[Busy]]*24,"-")</f>
        <v>1.1091666666666669</v>
      </c>
      <c r="AO30" s="303">
        <f>SUMIFS([1]!EmailRaw[Resolved],[1]!EmailRaw[DATE],RAW[[#This Row],[Date]],[1]!EmailRaw[UID],RAW[[#This Row],[UID]])</f>
        <v>15</v>
      </c>
      <c r="AP30" s="304">
        <f>SUMIFS([1]!ChatRaw[Completed],[1]!ChatRaw[UID],RAW[[#This Row],[UID]],[1]!ChatRaw[Date],RAW[[#This Row],[Date]])</f>
        <v>5</v>
      </c>
      <c r="AQ30" s="305">
        <f>SUMIFS([1]!InboundRaw[HANDLED],[1]!InboundRaw[Date],RAW[[#This Row],[Date]],[1]!InboundRaw[Agent ID],TEXT(RAW[[#This Row],[UID]],0),[1]!InboundRaw[Duration_1],"&gt;=180")</f>
        <v>10</v>
      </c>
      <c r="AR30" s="45">
        <f>IFERROR((RAW[[#This Row],[Tickets Handled]]/RAW[[#This Row],[Tickets Time]]),0)</f>
        <v>8.20419325432999</v>
      </c>
      <c r="AS30" s="46">
        <f>IFERROR((RAW[[#This Row],[Inbound Handled]]/RAW[[#This Row],[Inbounds Time]]),0)</f>
        <v>9.0157776108189314</v>
      </c>
      <c r="AT30" s="45">
        <f>IFERROR((RAW[[#This Row],[Ticket Handled in Target]]/RAW[[#This Row],[Tickets Handled]]),0)</f>
        <v>0.93333333333333335</v>
      </c>
      <c r="AU30" s="46">
        <f>IFERROR(RAW[[#This Row],[Inbound Handled in Target]]/RAW[[#This Row],[Inbound Handled]],0)</f>
        <v>0.8</v>
      </c>
    </row>
    <row r="31" spans="1:47" x14ac:dyDescent="0.25">
      <c r="A31" s="169" cm="1">
        <f t="array" ref="A31">IFERROR(_xlfn.DAYS(RAW[[#This Row],[Date]],INDEX(Table1[Date hired],MATCH(TEXT(RAW[[#This Row],[UID]],0),TEXT(Table1[UID],0),0))),"")</f>
        <v>14</v>
      </c>
      <c r="B31" s="172">
        <f>IFERROR(INDEX(Table1[UID],MATCH(RAW[[#This Row],[Username]],Table1[Name],0)),"CHECK")</f>
        <v>113617</v>
      </c>
      <c r="C31" s="176" t="s">
        <v>1018</v>
      </c>
      <c r="D31" s="297" t="str" cm="1">
        <f t="array" ref="D31">INDEX(Table1[Team Manager],MATCH(TEXT(RAW[[#This Row],[UID]],0),TEXT(Table1[UID],0),0))</f>
        <v>Eden Loyola</v>
      </c>
      <c r="E31" s="298" t="str">
        <f>INDEX(Config!V:V,MATCH(RAW[[#This Row],[Market]],Config!W:W,0))</f>
        <v>US Spanish</v>
      </c>
      <c r="F31" s="298" t="str" cm="1">
        <f t="array" ref="F31">INDEX(Table1[Job function],MATCH(TEXT(RAW[[#This Row],[UID]],0),TEXT(Table1[UID],0),0))</f>
        <v>CSR</v>
      </c>
      <c r="G31" s="15">
        <v>3.623842592592591E-2</v>
      </c>
      <c r="H31" s="16">
        <v>0</v>
      </c>
      <c r="I31" s="16">
        <v>1.9884259259259185E-2</v>
      </c>
      <c r="J31" s="16">
        <v>4.1539351851851869E-2</v>
      </c>
      <c r="K31" s="16">
        <v>6.4432870370370265E-2</v>
      </c>
      <c r="L31" s="16">
        <v>0</v>
      </c>
      <c r="M31" s="16">
        <v>0</v>
      </c>
      <c r="N31" s="16">
        <v>0</v>
      </c>
      <c r="O31" s="16">
        <v>1.4270833333333233E-2</v>
      </c>
      <c r="P31" s="16">
        <v>0</v>
      </c>
      <c r="Q31" s="16">
        <v>0</v>
      </c>
      <c r="R31" s="16">
        <v>0.17099537037037038</v>
      </c>
      <c r="S31" s="16">
        <v>0</v>
      </c>
      <c r="T31" s="16">
        <v>0</v>
      </c>
      <c r="U31" s="16">
        <v>0</v>
      </c>
      <c r="V31" s="109">
        <v>0.34736111111111101</v>
      </c>
      <c r="W31" s="9">
        <v>45446</v>
      </c>
      <c r="X31" s="10">
        <f>EOMONTH(RAW[[#This Row],[Date]],0)</f>
        <v>45473</v>
      </c>
      <c r="Y31" s="299" t="str">
        <f t="shared" si="2"/>
        <v>Week 23</v>
      </c>
      <c r="Z31" s="300" t="str">
        <f>IFERROR(INDEX(Table1[Market],MATCH(RAW[[#This Row],[UID]],Table1[UID],0)),"-")</f>
        <v>ES</v>
      </c>
      <c r="AA31" s="301" t="str">
        <f>IFERROR(INDEX(Table1[Region],MATCH(RAW[[#This Row],[UID]],Table1[UID],0)),"-")</f>
        <v>APAC</v>
      </c>
      <c r="AB31" s="302" t="str">
        <f>IFERROR(INDEX(Table1[Site],MATCH(RAW[[#This Row],[UID]],Table1[UID],0)),"-")</f>
        <v>COL</v>
      </c>
      <c r="AC31" s="12">
        <f>SUM(RAW[[#This Row],[Available]],RAW[[#This Row],[Outbound Call]],RAW[[#This Row],[Busy]],RAW[[#This Row],[After Call Work]],RAW[[#This Row],[Chat]],RAW[[#This Row],[Tickets]],RAW[[#This Row],[Social Media]])*24</f>
        <v>5.4508333333333319</v>
      </c>
      <c r="AD31" s="14">
        <f>SUM(RAW[[#This Row],[Outbound Call]],RAW[[#This Row],[Busy]],RAW[[#This Row],[After Call Work]],RAW[[#This Row],[Chat]],RAW[[#This Row],[Tickets]],RAW[[#This Row],[Social Media]])*24</f>
        <v>4.5811111111111096</v>
      </c>
      <c r="AE31" s="12">
        <f>SUM(RAW[[#This Row],[Meeting]],RAW[[#This Row],[Training]],RAW[[#This Row],[Personal Needs]],RAW[[#This Row],[Quality ]],RAW[[#This Row],[Disconnected]])*24</f>
        <v>1.5463888888888864</v>
      </c>
      <c r="AF31" s="14">
        <f>SUM(RAW[[#This Row],[Available]],RAW[[#This Row],[Outbound Call]],RAW[[#This Row],[Busy]],RAW[[#This Row],[Meeting]],RAW[[#This Row],[Training]],RAW[[#This Row],[After Call Work]],RAW[[#This Row],[Quality ]],RAW[[#This Row],[Chat]],RAW[[#This Row],[Social Media]])*24</f>
        <v>2.8933333333333286</v>
      </c>
      <c r="AG31" s="13">
        <f>((RAW[[#This Row],[Total Time]]*24)-((RAW[[#This Row],[Lunch Break]]*24)+(RAW[[#This Row],[Break]]*24)))</f>
        <v>6.9972222222222218</v>
      </c>
      <c r="AH31" s="138">
        <f t="shared" si="1"/>
        <v>0</v>
      </c>
      <c r="AI31" s="303">
        <f>IFERROR(SUMIFS([1]!EmailRaw[in-AHT Target],[1]!EmailRaw[DATE],RAW[[#This Row],[Date]],[1]!EmailRaw[UID],RAW[[#This Row],[UID]]),"-")</f>
        <v>1</v>
      </c>
      <c r="AJ31" s="304">
        <f>IFERROR(SUMIFS([1]!InboundRaw[in-AHT Target],[1]!InboundRaw[Date],RAW[[#This Row],[Date]],[1]!InboundRaw[Agent ID],TEXT(RAW[[#This Row],[UID]],0)),"-")</f>
        <v>2</v>
      </c>
      <c r="AK31" s="303">
        <f>IFERROR(SUM(SUMIFS([1]!EmailRaw[Within HOOPS SLA],[1]!EmailRaw[DATE],RAW[[#This Row],[Date]],[1]!EmailRaw[UID],RAW[[#This Row],[UID]]),SUMIFS([1]!EmailRaw[Outside HOOPS SLA],[1]!EmailRaw[DATE],RAW[[#This Row],[Date]],[1]!EmailRaw[UID],RAW[[#This Row],[UID]])),"-")</f>
        <v>1</v>
      </c>
      <c r="AL31" s="305">
        <f>IFERROR(SUMIFS([1]!InboundRaw[InSL],[1]!InboundRaw[Date],RAW[[#This Row],[Date]],[1]!InboundRaw[Agent ID],TEXT(RAW[[#This Row],[UID]],0),[1]!InboundRaw[Duration_1],"&gt;=180"),"-")</f>
        <v>3</v>
      </c>
      <c r="AM31" s="45">
        <f>IFERROR(RAW[[#This Row],[Tickets]]*24,"-")</f>
        <v>4.1038888888888891</v>
      </c>
      <c r="AN31" s="46">
        <f>IFERROR(RAW[[#This Row],[Busy]]*24,"-")</f>
        <v>0.47722222222222044</v>
      </c>
      <c r="AO31" s="303">
        <f>SUMIFS([1]!EmailRaw[Resolved],[1]!EmailRaw[DATE],RAW[[#This Row],[Date]],[1]!EmailRaw[UID],RAW[[#This Row],[UID]])</f>
        <v>1</v>
      </c>
      <c r="AP31" s="304">
        <f>SUMIFS([1]!ChatRaw[Completed],[1]!ChatRaw[UID],RAW[[#This Row],[UID]],[1]!ChatRaw[Date],RAW[[#This Row],[Date]])</f>
        <v>0</v>
      </c>
      <c r="AQ31" s="305">
        <f>SUMIFS([1]!InboundRaw[HANDLED],[1]!InboundRaw[Date],RAW[[#This Row],[Date]],[1]!InboundRaw[Agent ID],TEXT(RAW[[#This Row],[UID]],0),[1]!InboundRaw[Duration_1],"&gt;=180")</f>
        <v>3</v>
      </c>
      <c r="AR31" s="45">
        <f>IFERROR((RAW[[#This Row],[Tickets Handled]]/RAW[[#This Row],[Tickets Time]]),0)</f>
        <v>0.24367131447136861</v>
      </c>
      <c r="AS31" s="46">
        <f>IFERROR((RAW[[#This Row],[Inbound Handled]]/RAW[[#This Row],[Inbounds Time]]),0)</f>
        <v>6.286379511059395</v>
      </c>
      <c r="AT31" s="45">
        <f>IFERROR((RAW[[#This Row],[Ticket Handled in Target]]/RAW[[#This Row],[Tickets Handled]]),0)</f>
        <v>1</v>
      </c>
      <c r="AU31" s="46">
        <f>IFERROR(RAW[[#This Row],[Inbound Handled in Target]]/RAW[[#This Row],[Inbound Handled]],0)</f>
        <v>0.66666666666666663</v>
      </c>
    </row>
    <row r="32" spans="1:47" x14ac:dyDescent="0.25">
      <c r="A32" s="169" cm="1">
        <f t="array" ref="A32">IFERROR(_xlfn.DAYS(RAW[[#This Row],[Date]],INDEX(Table1[Date hired],MATCH(TEXT(RAW[[#This Row],[UID]],0),TEXT(Table1[UID],0),0))),"")</f>
        <v>756</v>
      </c>
      <c r="B32" s="172">
        <f>IFERROR(INDEX(Table1[UID],MATCH(RAW[[#This Row],[Username]],Table1[Name],0)),"CHECK")</f>
        <v>108519</v>
      </c>
      <c r="C32" s="176" t="s">
        <v>156</v>
      </c>
      <c r="D32" s="297" t="str" cm="1">
        <f t="array" ref="D32">INDEX(Table1[Team Manager],MATCH(TEXT(RAW[[#This Row],[UID]],0),TEXT(Table1[UID],0),0))</f>
        <v>Eden Loyola</v>
      </c>
      <c r="E32" s="298" t="str">
        <f>INDEX(Config!V:V,MATCH(RAW[[#This Row],[Market]],Config!W:W,0))</f>
        <v>US Spanish</v>
      </c>
      <c r="F32" s="298" t="str" cm="1">
        <f t="array" ref="F32">INDEX(Table1[Job function],MATCH(TEXT(RAW[[#This Row],[UID]],0),TEXT(Table1[UID],0),0))</f>
        <v>CSR</v>
      </c>
      <c r="G32" s="15">
        <v>4.6875000000000111E-3</v>
      </c>
      <c r="H32" s="16">
        <v>0</v>
      </c>
      <c r="I32" s="16">
        <v>9.9027777777777715E-2</v>
      </c>
      <c r="J32" s="16">
        <v>4.1655092592592702E-2</v>
      </c>
      <c r="K32" s="16">
        <v>0</v>
      </c>
      <c r="L32" s="16">
        <v>0</v>
      </c>
      <c r="M32" s="16">
        <v>0</v>
      </c>
      <c r="N32" s="16">
        <v>0</v>
      </c>
      <c r="O32" s="16">
        <v>9.0624999999999734E-3</v>
      </c>
      <c r="P32" s="16">
        <v>0</v>
      </c>
      <c r="Q32" s="16">
        <v>0.14076388888888891</v>
      </c>
      <c r="R32" s="16">
        <v>3.7500000000000006E-2</v>
      </c>
      <c r="S32" s="16">
        <v>4.4837962962962941E-2</v>
      </c>
      <c r="T32" s="16">
        <v>0</v>
      </c>
      <c r="U32" s="16">
        <v>0</v>
      </c>
      <c r="V32" s="109">
        <v>0.37753472222222229</v>
      </c>
      <c r="W32" s="9">
        <v>45446</v>
      </c>
      <c r="X32" s="10">
        <f>EOMONTH(RAW[[#This Row],[Date]],0)</f>
        <v>45473</v>
      </c>
      <c r="Y32" s="299" t="str">
        <f t="shared" si="2"/>
        <v>Week 23</v>
      </c>
      <c r="Z32" s="300" t="str">
        <f>IFERROR(INDEX(Table1[Market],MATCH(RAW[[#This Row],[UID]],Table1[UID],0)),"-")</f>
        <v>ES</v>
      </c>
      <c r="AA32" s="301" t="str">
        <f>IFERROR(INDEX(Table1[Region],MATCH(RAW[[#This Row],[UID]],Table1[UID],0)),"-")</f>
        <v>APAC</v>
      </c>
      <c r="AB32" s="302" t="str">
        <f>IFERROR(INDEX(Table1[Site],MATCH(RAW[[#This Row],[UID]],Table1[UID],0)),"-")</f>
        <v>DVO</v>
      </c>
      <c r="AC32" s="12">
        <f>SUM(RAW[[#This Row],[Available]],RAW[[#This Row],[Outbound Call]],RAW[[#This Row],[Busy]],RAW[[#This Row],[After Call Work]],RAW[[#This Row],[Chat]],RAW[[#This Row],[Tickets]],RAW[[#This Row],[Social Media]])*24</f>
        <v>7.8436111111111106</v>
      </c>
      <c r="AD32" s="14">
        <f>SUM(RAW[[#This Row],[Outbound Call]],RAW[[#This Row],[Busy]],RAW[[#This Row],[After Call Work]],RAW[[#This Row],[Chat]],RAW[[#This Row],[Tickets]],RAW[[#This Row],[Social Media]])*24</f>
        <v>7.731111111111109</v>
      </c>
      <c r="AE32" s="12">
        <f>SUM(RAW[[#This Row],[Meeting]],RAW[[#This Row],[Training]],RAW[[#This Row],[Personal Needs]],RAW[[#This Row],[Quality ]],RAW[[#This Row],[Disconnected]])*24</f>
        <v>0</v>
      </c>
      <c r="AF32" s="14">
        <f>SUM(RAW[[#This Row],[Available]],RAW[[#This Row],[Outbound Call]],RAW[[#This Row],[Busy]],RAW[[#This Row],[Meeting]],RAW[[#This Row],[Training]],RAW[[#This Row],[After Call Work]],RAW[[#This Row],[Quality ]],RAW[[#This Row],[Chat]],RAW[[#This Row],[Social Media]])*24</f>
        <v>6.9436111111111103</v>
      </c>
      <c r="AG32" s="13">
        <f>((RAW[[#This Row],[Total Time]]*24)-((RAW[[#This Row],[Lunch Break]]*24)+(RAW[[#This Row],[Break]]*24)))</f>
        <v>7.8436111111111106</v>
      </c>
      <c r="AH32" s="138">
        <f t="shared" si="1"/>
        <v>7.67</v>
      </c>
      <c r="AI32" s="303">
        <f>IFERROR(SUMIFS([1]!EmailRaw[in-AHT Target],[1]!EmailRaw[DATE],RAW[[#This Row],[Date]],[1]!EmailRaw[UID],RAW[[#This Row],[UID]]),"-")</f>
        <v>0</v>
      </c>
      <c r="AJ32" s="304">
        <f>IFERROR(SUMIFS([1]!InboundRaw[in-AHT Target],[1]!InboundRaw[Date],RAW[[#This Row],[Date]],[1]!InboundRaw[Agent ID],TEXT(RAW[[#This Row],[UID]],0)),"-")</f>
        <v>10</v>
      </c>
      <c r="AK32" s="303">
        <f>IFERROR(SUM(SUMIFS([1]!EmailRaw[Within HOOPS SLA],[1]!EmailRaw[DATE],RAW[[#This Row],[Date]],[1]!EmailRaw[UID],RAW[[#This Row],[UID]]),SUMIFS([1]!EmailRaw[Outside HOOPS SLA],[1]!EmailRaw[DATE],RAW[[#This Row],[Date]],[1]!EmailRaw[UID],RAW[[#This Row],[UID]])),"-")</f>
        <v>6</v>
      </c>
      <c r="AL32" s="305">
        <f>IFERROR(SUMIFS([1]!InboundRaw[InSL],[1]!InboundRaw[Date],RAW[[#This Row],[Date]],[1]!InboundRaw[Agent ID],TEXT(RAW[[#This Row],[UID]],0),[1]!InboundRaw[Duration_1],"&gt;=180"),"-")</f>
        <v>13</v>
      </c>
      <c r="AM32" s="45">
        <f>IFERROR(RAW[[#This Row],[Tickets]]*24,"-")</f>
        <v>0.90000000000000013</v>
      </c>
      <c r="AN32" s="46">
        <f>IFERROR(RAW[[#This Row],[Busy]]*24,"-")</f>
        <v>2.3766666666666652</v>
      </c>
      <c r="AO32" s="303">
        <f>SUMIFS([1]!EmailRaw[Resolved],[1]!EmailRaw[DATE],RAW[[#This Row],[Date]],[1]!EmailRaw[UID],RAW[[#This Row],[UID]])</f>
        <v>6</v>
      </c>
      <c r="AP32" s="304">
        <f>SUMIFS([1]!ChatRaw[Completed],[1]!ChatRaw[UID],RAW[[#This Row],[UID]],[1]!ChatRaw[Date],RAW[[#This Row],[Date]])</f>
        <v>0</v>
      </c>
      <c r="AQ32" s="305">
        <f>SUMIFS([1]!InboundRaw[HANDLED],[1]!InboundRaw[Date],RAW[[#This Row],[Date]],[1]!InboundRaw[Agent ID],TEXT(RAW[[#This Row],[UID]],0),[1]!InboundRaw[Duration_1],"&gt;=180")</f>
        <v>17</v>
      </c>
      <c r="AR32" s="45">
        <f>IFERROR((RAW[[#This Row],[Tickets Handled]]/RAW[[#This Row],[Tickets Time]]),0)</f>
        <v>6.6666666666666661</v>
      </c>
      <c r="AS32" s="46">
        <f>IFERROR((RAW[[#This Row],[Inbound Handled]]/RAW[[#This Row],[Inbounds Time]]),0)</f>
        <v>7.1528751753155726</v>
      </c>
      <c r="AT32" s="45">
        <f>IFERROR((RAW[[#This Row],[Ticket Handled in Target]]/RAW[[#This Row],[Tickets Handled]]),0)</f>
        <v>0</v>
      </c>
      <c r="AU32" s="46">
        <f>IFERROR(RAW[[#This Row],[Inbound Handled in Target]]/RAW[[#This Row],[Inbound Handled]],0)</f>
        <v>0.58823529411764708</v>
      </c>
    </row>
    <row r="33" spans="1:47" x14ac:dyDescent="0.25">
      <c r="A33" s="169" cm="1">
        <f t="array" ref="A33">IFERROR(_xlfn.DAYS(RAW[[#This Row],[Date]],INDEX(Table1[Date hired],MATCH(TEXT(RAW[[#This Row],[UID]],0),TEXT(Table1[UID],0),0))),"")</f>
        <v>315</v>
      </c>
      <c r="B33" s="172">
        <f>IFERROR(INDEX(Table1[UID],MATCH(RAW[[#This Row],[Username]],Table1[Name],0)),"CHECK")</f>
        <v>112087</v>
      </c>
      <c r="C33" s="176" t="s">
        <v>158</v>
      </c>
      <c r="D33" s="297" t="str" cm="1">
        <f t="array" ref="D33">INDEX(Table1[Team Manager],MATCH(TEXT(RAW[[#This Row],[UID]],0),TEXT(Table1[UID],0),0))</f>
        <v>Daniel Alexe</v>
      </c>
      <c r="E33" s="298" t="str">
        <f>INDEX(Config!V:V,MATCH(RAW[[#This Row],[Market]],Config!W:W,0))</f>
        <v>France</v>
      </c>
      <c r="F33" s="298" t="str" cm="1">
        <f t="array" ref="F33">INDEX(Table1[Job function],MATCH(TEXT(RAW[[#This Row],[UID]],0),TEXT(Table1[UID],0),0))</f>
        <v>CSR</v>
      </c>
      <c r="G33" s="15">
        <v>0.18388888888888888</v>
      </c>
      <c r="H33" s="16">
        <v>3.3564814814814881E-3</v>
      </c>
      <c r="I33" s="16">
        <v>6.8379629629629735E-2</v>
      </c>
      <c r="J33" s="16">
        <v>2.1782407407407334E-2</v>
      </c>
      <c r="K33" s="16">
        <v>1.187500000000008E-2</v>
      </c>
      <c r="L33" s="16">
        <v>0</v>
      </c>
      <c r="M33" s="16">
        <v>2.430555555555558E-2</v>
      </c>
      <c r="N33" s="16">
        <v>0</v>
      </c>
      <c r="O33" s="16">
        <v>2.3240740740740673E-2</v>
      </c>
      <c r="P33" s="16">
        <v>0</v>
      </c>
      <c r="Q33" s="16">
        <v>0</v>
      </c>
      <c r="R33" s="16">
        <v>3.888888888888889E-2</v>
      </c>
      <c r="S33" s="16">
        <v>0</v>
      </c>
      <c r="T33" s="16">
        <v>8.1018518518494176E-5</v>
      </c>
      <c r="U33" s="16">
        <v>0</v>
      </c>
      <c r="V33" s="109">
        <v>0.37579861111111112</v>
      </c>
      <c r="W33" s="9">
        <v>45446</v>
      </c>
      <c r="X33" s="10">
        <f>EOMONTH(RAW[[#This Row],[Date]],0)</f>
        <v>45473</v>
      </c>
      <c r="Y33" s="299" t="str">
        <f t="shared" si="2"/>
        <v>Week 23</v>
      </c>
      <c r="Z33" s="300" t="str">
        <f>IFERROR(INDEX(Table1[Market],MATCH(RAW[[#This Row],[UID]],Table1[UID],0)),"-")</f>
        <v>FR</v>
      </c>
      <c r="AA33" s="301" t="str">
        <f>IFERROR(INDEX(Table1[Region],MATCH(RAW[[#This Row],[UID]],Table1[UID],0)),"-")</f>
        <v>EU</v>
      </c>
      <c r="AB33" s="302" t="str">
        <f>IFERROR(INDEX(Table1[Site],MATCH(RAW[[#This Row],[UID]],Table1[UID],0)),"-")</f>
        <v>BUC</v>
      </c>
      <c r="AC33" s="12">
        <f>SUM(RAW[[#This Row],[Available]],RAW[[#This Row],[Outbound Call]],RAW[[#This Row],[Busy]],RAW[[#This Row],[After Call Work]],RAW[[#This Row],[Chat]],RAW[[#This Row],[Tickets]],RAW[[#This Row],[Social Media]])*24</f>
        <v>7.6516666666666691</v>
      </c>
      <c r="AD33" s="14">
        <f>SUM(RAW[[#This Row],[Outbound Call]],RAW[[#This Row],[Busy]],RAW[[#This Row],[After Call Work]],RAW[[#This Row],[Chat]],RAW[[#This Row],[Tickets]],RAW[[#This Row],[Social Media]])*24</f>
        <v>3.2383333333333368</v>
      </c>
      <c r="AE33" s="12">
        <f>SUM(RAW[[#This Row],[Meeting]],RAW[[#This Row],[Training]],RAW[[#This Row],[Personal Needs]],RAW[[#This Row],[Quality ]],RAW[[#This Row],[Disconnected]])*24</f>
        <v>0.28694444444444578</v>
      </c>
      <c r="AF33" s="14">
        <f>SUM(RAW[[#This Row],[Available]],RAW[[#This Row],[Outbound Call]],RAW[[#This Row],[Busy]],RAW[[#This Row],[Meeting]],RAW[[#This Row],[Training]],RAW[[#This Row],[After Call Work]],RAW[[#This Row],[Quality ]],RAW[[#This Row],[Chat]],RAW[[#This Row],[Social Media]])*24</f>
        <v>7.0033333333333383</v>
      </c>
      <c r="AG33" s="13">
        <f>((RAW[[#This Row],[Total Time]]*24)-((RAW[[#This Row],[Lunch Break]]*24)+(RAW[[#This Row],[Break]]*24)))</f>
        <v>7.9386111111111148</v>
      </c>
      <c r="AH33" s="138">
        <f t="shared" si="1"/>
        <v>7.67</v>
      </c>
      <c r="AI33" s="303">
        <f>IFERROR(SUMIFS([1]!EmailRaw[in-AHT Target],[1]!EmailRaw[DATE],RAW[[#This Row],[Date]],[1]!EmailRaw[UID],RAW[[#This Row],[UID]]),"-")</f>
        <v>6</v>
      </c>
      <c r="AJ33" s="304">
        <f>IFERROR(SUMIFS([1]!InboundRaw[in-AHT Target],[1]!InboundRaw[Date],RAW[[#This Row],[Date]],[1]!InboundRaw[Agent ID],TEXT(RAW[[#This Row],[UID]],0)),"-")</f>
        <v>12</v>
      </c>
      <c r="AK33" s="303">
        <f>IFERROR(SUM(SUMIFS([1]!EmailRaw[Within HOOPS SLA],[1]!EmailRaw[DATE],RAW[[#This Row],[Date]],[1]!EmailRaw[UID],RAW[[#This Row],[UID]]),SUMIFS([1]!EmailRaw[Outside HOOPS SLA],[1]!EmailRaw[DATE],RAW[[#This Row],[Date]],[1]!EmailRaw[UID],RAW[[#This Row],[UID]])),"-")</f>
        <v>7</v>
      </c>
      <c r="AL33" s="305">
        <f>IFERROR(SUMIFS([1]!InboundRaw[InSL],[1]!InboundRaw[Date],RAW[[#This Row],[Date]],[1]!InboundRaw[Agent ID],TEXT(RAW[[#This Row],[UID]],0),[1]!InboundRaw[Duration_1],"&gt;=180"),"-")</f>
        <v>13</v>
      </c>
      <c r="AM33" s="45">
        <f>IFERROR(RAW[[#This Row],[Tickets]]*24,"-")</f>
        <v>0.93333333333333335</v>
      </c>
      <c r="AN33" s="46">
        <f>IFERROR(RAW[[#This Row],[Busy]]*24,"-")</f>
        <v>1.6411111111111136</v>
      </c>
      <c r="AO33" s="303">
        <f>SUMIFS([1]!EmailRaw[Resolved],[1]!EmailRaw[DATE],RAW[[#This Row],[Date]],[1]!EmailRaw[UID],RAW[[#This Row],[UID]])</f>
        <v>7</v>
      </c>
      <c r="AP33" s="304">
        <f>SUMIFS([1]!ChatRaw[Completed],[1]!ChatRaw[UID],RAW[[#This Row],[UID]],[1]!ChatRaw[Date],RAW[[#This Row],[Date]])</f>
        <v>0</v>
      </c>
      <c r="AQ33" s="305">
        <f>SUMIFS([1]!InboundRaw[HANDLED],[1]!InboundRaw[Date],RAW[[#This Row],[Date]],[1]!InboundRaw[Agent ID],TEXT(RAW[[#This Row],[UID]],0),[1]!InboundRaw[Duration_1],"&gt;=180")</f>
        <v>14</v>
      </c>
      <c r="AR33" s="45">
        <f>IFERROR((RAW[[#This Row],[Tickets Handled]]/RAW[[#This Row],[Tickets Time]]),0)</f>
        <v>7.5</v>
      </c>
      <c r="AS33" s="46">
        <f>IFERROR((RAW[[#This Row],[Inbound Handled]]/RAW[[#This Row],[Inbounds Time]]),0)</f>
        <v>8.5308056872037792</v>
      </c>
      <c r="AT33" s="45">
        <f>IFERROR((RAW[[#This Row],[Ticket Handled in Target]]/RAW[[#This Row],[Tickets Handled]]),0)</f>
        <v>0.8571428571428571</v>
      </c>
      <c r="AU33" s="46">
        <f>IFERROR(RAW[[#This Row],[Inbound Handled in Target]]/RAW[[#This Row],[Inbound Handled]],0)</f>
        <v>0.8571428571428571</v>
      </c>
    </row>
    <row r="34" spans="1:47" x14ac:dyDescent="0.25">
      <c r="A34" s="169" cm="1">
        <f t="array" ref="A34">IFERROR(_xlfn.DAYS(RAW[[#This Row],[Date]],INDEX(Table1[Date hired],MATCH(TEXT(RAW[[#This Row],[UID]],0),TEXT(Table1[UID],0),0))),"")</f>
        <v>756</v>
      </c>
      <c r="B34" s="172">
        <f>IFERROR(INDEX(Table1[UID],MATCH(RAW[[#This Row],[Username]],Table1[Name],0)),"CHECK")</f>
        <v>108520</v>
      </c>
      <c r="C34" s="176" t="s">
        <v>159</v>
      </c>
      <c r="D34" s="297" t="str" cm="1">
        <f t="array" ref="D34">INDEX(Table1[Team Manager],MATCH(TEXT(RAW[[#This Row],[UID]],0),TEXT(Table1[UID],0),0))</f>
        <v>Eden Loyola</v>
      </c>
      <c r="E34" s="298" t="str">
        <f>INDEX(Config!V:V,MATCH(RAW[[#This Row],[Market]],Config!W:W,0))</f>
        <v>US Spanish</v>
      </c>
      <c r="F34" s="298" t="str" cm="1">
        <f t="array" ref="F34">INDEX(Table1[Job function],MATCH(TEXT(RAW[[#This Row],[UID]],0),TEXT(Table1[UID],0),0))</f>
        <v>CSR</v>
      </c>
      <c r="G34" s="15">
        <v>0</v>
      </c>
      <c r="H34" s="16">
        <v>0</v>
      </c>
      <c r="I34" s="16">
        <v>8.5567129629629646E-2</v>
      </c>
      <c r="J34" s="16">
        <v>4.1041666666666643E-2</v>
      </c>
      <c r="K34" s="16">
        <v>0</v>
      </c>
      <c r="L34" s="16">
        <v>0</v>
      </c>
      <c r="M34" s="16">
        <v>0</v>
      </c>
      <c r="N34" s="16">
        <v>0</v>
      </c>
      <c r="O34" s="16">
        <v>1.0706018518518601E-2</v>
      </c>
      <c r="P34" s="16">
        <v>0</v>
      </c>
      <c r="Q34" s="16">
        <v>0.19174768518518515</v>
      </c>
      <c r="R34" s="16">
        <v>2.4236111111111125E-2</v>
      </c>
      <c r="S34" s="16">
        <v>0</v>
      </c>
      <c r="T34" s="16">
        <v>0</v>
      </c>
      <c r="U34" s="16">
        <v>0</v>
      </c>
      <c r="V34" s="109">
        <v>0.35329861111111116</v>
      </c>
      <c r="W34" s="9">
        <v>45446</v>
      </c>
      <c r="X34" s="10">
        <f>EOMONTH(RAW[[#This Row],[Date]],0)</f>
        <v>45473</v>
      </c>
      <c r="Y34" s="299" t="str">
        <f t="shared" si="2"/>
        <v>Week 23</v>
      </c>
      <c r="Z34" s="300" t="str">
        <f>IFERROR(INDEX(Table1[Market],MATCH(RAW[[#This Row],[UID]],Table1[UID],0)),"-")</f>
        <v>ES</v>
      </c>
      <c r="AA34" s="301" t="str">
        <f>IFERROR(INDEX(Table1[Region],MATCH(RAW[[#This Row],[UID]],Table1[UID],0)),"-")</f>
        <v>APAC</v>
      </c>
      <c r="AB34" s="302" t="str">
        <f>IFERROR(INDEX(Table1[Site],MATCH(RAW[[#This Row],[UID]],Table1[UID],0)),"-")</f>
        <v>ILO</v>
      </c>
      <c r="AC34" s="12">
        <f>SUM(RAW[[#This Row],[Available]],RAW[[#This Row],[Outbound Call]],RAW[[#This Row],[Busy]],RAW[[#This Row],[After Call Work]],RAW[[#This Row],[Chat]],RAW[[#This Row],[Tickets]],RAW[[#This Row],[Social Media]])*24</f>
        <v>7.237222222222222</v>
      </c>
      <c r="AD34" s="14">
        <f>SUM(RAW[[#This Row],[Outbound Call]],RAW[[#This Row],[Busy]],RAW[[#This Row],[After Call Work]],RAW[[#This Row],[Chat]],RAW[[#This Row],[Tickets]],RAW[[#This Row],[Social Media]])*24</f>
        <v>7.237222222222222</v>
      </c>
      <c r="AE34" s="12">
        <f>SUM(RAW[[#This Row],[Meeting]],RAW[[#This Row],[Training]],RAW[[#This Row],[Personal Needs]],RAW[[#This Row],[Quality ]],RAW[[#This Row],[Disconnected]])*24</f>
        <v>0</v>
      </c>
      <c r="AF34" s="14">
        <f>SUM(RAW[[#This Row],[Available]],RAW[[#This Row],[Outbound Call]],RAW[[#This Row],[Busy]],RAW[[#This Row],[Meeting]],RAW[[#This Row],[Training]],RAW[[#This Row],[After Call Work]],RAW[[#This Row],[Quality ]],RAW[[#This Row],[Chat]],RAW[[#This Row],[Social Media]])*24</f>
        <v>6.655555555555555</v>
      </c>
      <c r="AG34" s="13">
        <f>((RAW[[#This Row],[Total Time]]*24)-((RAW[[#This Row],[Lunch Break]]*24)+(RAW[[#This Row],[Break]]*24)))</f>
        <v>7.237222222222222</v>
      </c>
      <c r="AH34" s="138">
        <f t="shared" ref="AH34:AH64" si="3">IF($A34&lt;=14,0,7.67)</f>
        <v>7.67</v>
      </c>
      <c r="AI34" s="303">
        <f>IFERROR(SUMIFS([1]!EmailRaw[in-AHT Target],[1]!EmailRaw[DATE],RAW[[#This Row],[Date]],[1]!EmailRaw[UID],RAW[[#This Row],[UID]]),"-")</f>
        <v>11</v>
      </c>
      <c r="AJ34" s="304">
        <f>IFERROR(SUMIFS([1]!InboundRaw[in-AHT Target],[1]!InboundRaw[Date],RAW[[#This Row],[Date]],[1]!InboundRaw[Agent ID],TEXT(RAW[[#This Row],[UID]],0)),"-")</f>
        <v>12</v>
      </c>
      <c r="AK34" s="303">
        <f>IFERROR(SUM(SUMIFS([1]!EmailRaw[Within HOOPS SLA],[1]!EmailRaw[DATE],RAW[[#This Row],[Date]],[1]!EmailRaw[UID],RAW[[#This Row],[UID]]),SUMIFS([1]!EmailRaw[Outside HOOPS SLA],[1]!EmailRaw[DATE],RAW[[#This Row],[Date]],[1]!EmailRaw[UID],RAW[[#This Row],[UID]])),"-")</f>
        <v>20</v>
      </c>
      <c r="AL34" s="305">
        <f>IFERROR(SUMIFS([1]!InboundRaw[InSL],[1]!InboundRaw[Date],RAW[[#This Row],[Date]],[1]!InboundRaw[Agent ID],TEXT(RAW[[#This Row],[UID]],0),[1]!InboundRaw[Duration_1],"&gt;=180"),"-")</f>
        <v>15</v>
      </c>
      <c r="AM34" s="45">
        <f>IFERROR(RAW[[#This Row],[Tickets]]*24,"-")</f>
        <v>0.581666666666667</v>
      </c>
      <c r="AN34" s="46">
        <f>IFERROR(RAW[[#This Row],[Busy]]*24,"-")</f>
        <v>2.0536111111111115</v>
      </c>
      <c r="AO34" s="303">
        <f>SUMIFS([1]!EmailRaw[Resolved],[1]!EmailRaw[DATE],RAW[[#This Row],[Date]],[1]!EmailRaw[UID],RAW[[#This Row],[UID]])</f>
        <v>20</v>
      </c>
      <c r="AP34" s="304">
        <f>SUMIFS([1]!ChatRaw[Completed],[1]!ChatRaw[UID],RAW[[#This Row],[UID]],[1]!ChatRaw[Date],RAW[[#This Row],[Date]])</f>
        <v>0</v>
      </c>
      <c r="AQ34" s="305">
        <f>SUMIFS([1]!InboundRaw[HANDLED],[1]!InboundRaw[Date],RAW[[#This Row],[Date]],[1]!InboundRaw[Agent ID],TEXT(RAW[[#This Row],[UID]],0),[1]!InboundRaw[Duration_1],"&gt;=180")</f>
        <v>16</v>
      </c>
      <c r="AR34" s="45">
        <f>IFERROR((RAW[[#This Row],[Tickets Handled]]/RAW[[#This Row],[Tickets Time]]),0)</f>
        <v>34.383954154727775</v>
      </c>
      <c r="AS34" s="46">
        <f>IFERROR((RAW[[#This Row],[Inbound Handled]]/RAW[[#This Row],[Inbounds Time]]),0)</f>
        <v>7.7911537941295803</v>
      </c>
      <c r="AT34" s="45">
        <f>IFERROR((RAW[[#This Row],[Ticket Handled in Target]]/RAW[[#This Row],[Tickets Handled]]),0)</f>
        <v>0.55000000000000004</v>
      </c>
      <c r="AU34" s="46">
        <f>IFERROR(RAW[[#This Row],[Inbound Handled in Target]]/RAW[[#This Row],[Inbound Handled]],0)</f>
        <v>0.75</v>
      </c>
    </row>
    <row r="35" spans="1:47" x14ac:dyDescent="0.25">
      <c r="A35" s="169" cm="1">
        <f t="array" ref="A35">IFERROR(_xlfn.DAYS(RAW[[#This Row],[Date]],INDEX(Table1[Date hired],MATCH(TEXT(RAW[[#This Row],[UID]],0),TEXT(Table1[UID],0),0))),"")</f>
        <v>801</v>
      </c>
      <c r="B35" s="172">
        <f>IFERROR(INDEX(Table1[UID],MATCH(RAW[[#This Row],[Username]],Table1[Name],0)),"CHECK")</f>
        <v>108028</v>
      </c>
      <c r="C35" s="176" t="s">
        <v>161</v>
      </c>
      <c r="D35" s="297" t="str" cm="1">
        <f t="array" ref="D35">INDEX(Table1[Team Manager],MATCH(TEXT(RAW[[#This Row],[UID]],0),TEXT(Table1[UID],0),0))</f>
        <v>Anna Mae Bastero</v>
      </c>
      <c r="E35" s="298" t="str">
        <f>INDEX(Config!V:V,MATCH(RAW[[#This Row],[Market]],Config!W:W,0))</f>
        <v>US English</v>
      </c>
      <c r="F35" s="298" t="str" cm="1">
        <f t="array" ref="F35">INDEX(Table1[Job function],MATCH(TEXT(RAW[[#This Row],[UID]],0),TEXT(Table1[UID],0),0))</f>
        <v>CSR</v>
      </c>
      <c r="G35" s="15">
        <v>5.8020833333333299E-2</v>
      </c>
      <c r="H35" s="16">
        <v>0</v>
      </c>
      <c r="I35" s="16">
        <v>5.2708333333333357E-2</v>
      </c>
      <c r="J35" s="16">
        <v>4.1562499999999947E-2</v>
      </c>
      <c r="K35" s="16">
        <v>3.0798611111111152E-2</v>
      </c>
      <c r="L35" s="16">
        <v>0</v>
      </c>
      <c r="M35" s="16">
        <v>5.2662037037036757E-3</v>
      </c>
      <c r="N35" s="16">
        <v>0</v>
      </c>
      <c r="O35" s="16">
        <v>1.3657407407407396E-2</v>
      </c>
      <c r="P35" s="16">
        <v>0</v>
      </c>
      <c r="Q35" s="16">
        <v>6.3032407407407343E-2</v>
      </c>
      <c r="R35" s="16">
        <v>3.888888888888889E-2</v>
      </c>
      <c r="S35" s="16">
        <v>7.1747685185185262E-2</v>
      </c>
      <c r="T35" s="16">
        <v>0</v>
      </c>
      <c r="U35" s="16">
        <v>0</v>
      </c>
      <c r="V35" s="109">
        <v>0.37568287037037029</v>
      </c>
      <c r="W35" s="9">
        <v>45446</v>
      </c>
      <c r="X35" s="10">
        <f>EOMONTH(RAW[[#This Row],[Date]],0)</f>
        <v>45473</v>
      </c>
      <c r="Y35" s="299" t="str">
        <f t="shared" si="2"/>
        <v>Week 23</v>
      </c>
      <c r="Z35" s="300" t="str">
        <f>IFERROR(INDEX(Table1[Market],MATCH(RAW[[#This Row],[UID]],Table1[UID],0)),"-")</f>
        <v>US</v>
      </c>
      <c r="AA35" s="301" t="str">
        <f>IFERROR(INDEX(Table1[Region],MATCH(RAW[[#This Row],[UID]],Table1[UID],0)),"-")</f>
        <v>APAC</v>
      </c>
      <c r="AB35" s="302" t="str">
        <f>IFERROR(INDEX(Table1[Site],MATCH(RAW[[#This Row],[UID]],Table1[UID],0)),"-")</f>
        <v>ILO</v>
      </c>
      <c r="AC35" s="12">
        <f>SUM(RAW[[#This Row],[Available]],RAW[[#This Row],[Outbound Call]],RAW[[#This Row],[Busy]],RAW[[#This Row],[After Call Work]],RAW[[#This Row],[Chat]],RAW[[#This Row],[Tickets]],RAW[[#This Row],[Social Media]])*24</f>
        <v>6.9519444444444431</v>
      </c>
      <c r="AD35" s="14">
        <f>SUM(RAW[[#This Row],[Outbound Call]],RAW[[#This Row],[Busy]],RAW[[#This Row],[After Call Work]],RAW[[#This Row],[Chat]],RAW[[#This Row],[Tickets]],RAW[[#This Row],[Social Media]])*24</f>
        <v>5.5594444444444449</v>
      </c>
      <c r="AE35" s="12">
        <f>SUM(RAW[[#This Row],[Meeting]],RAW[[#This Row],[Training]],RAW[[#This Row],[Personal Needs]],RAW[[#This Row],[Quality ]],RAW[[#This Row],[Disconnected]])*24</f>
        <v>0.73916666666666764</v>
      </c>
      <c r="AF35" s="14">
        <f>SUM(RAW[[#This Row],[Available]],RAW[[#This Row],[Outbound Call]],RAW[[#This Row],[Busy]],RAW[[#This Row],[Meeting]],RAW[[#This Row],[Training]],RAW[[#This Row],[After Call Work]],RAW[[#This Row],[Quality ]],RAW[[#This Row],[Chat]],RAW[[#This Row],[Social Media]])*24</f>
        <v>6.7577777777777781</v>
      </c>
      <c r="AG35" s="13">
        <f>((RAW[[#This Row],[Total Time]]*24)-((RAW[[#This Row],[Lunch Break]]*24)+(RAW[[#This Row],[Break]]*24)))</f>
        <v>7.6911111111111108</v>
      </c>
      <c r="AH35" s="138">
        <f t="shared" si="3"/>
        <v>7.67</v>
      </c>
      <c r="AI35" s="303">
        <f>IFERROR(SUMIFS([1]!EmailRaw[in-AHT Target],[1]!EmailRaw[DATE],RAW[[#This Row],[Date]],[1]!EmailRaw[UID],RAW[[#This Row],[UID]]),"-")</f>
        <v>2</v>
      </c>
      <c r="AJ35" s="304">
        <f>IFERROR(SUMIFS([1]!InboundRaw[in-AHT Target],[1]!InboundRaw[Date],RAW[[#This Row],[Date]],[1]!InboundRaw[Agent ID],TEXT(RAW[[#This Row],[UID]],0)),"-")</f>
        <v>8</v>
      </c>
      <c r="AK35" s="303">
        <f>IFERROR(SUM(SUMIFS([1]!EmailRaw[Within HOOPS SLA],[1]!EmailRaw[DATE],RAW[[#This Row],[Date]],[1]!EmailRaw[UID],RAW[[#This Row],[UID]]),SUMIFS([1]!EmailRaw[Outside HOOPS SLA],[1]!EmailRaw[DATE],RAW[[#This Row],[Date]],[1]!EmailRaw[UID],RAW[[#This Row],[UID]])),"-")</f>
        <v>7</v>
      </c>
      <c r="AL35" s="305">
        <f>IFERROR(SUMIFS([1]!InboundRaw[InSL],[1]!InboundRaw[Date],RAW[[#This Row],[Date]],[1]!InboundRaw[Agent ID],TEXT(RAW[[#This Row],[UID]],0),[1]!InboundRaw[Duration_1],"&gt;=180"),"-")</f>
        <v>10</v>
      </c>
      <c r="AM35" s="45">
        <f>IFERROR(RAW[[#This Row],[Tickets]]*24,"-")</f>
        <v>0.93333333333333335</v>
      </c>
      <c r="AN35" s="46">
        <f>IFERROR(RAW[[#This Row],[Busy]]*24,"-")</f>
        <v>1.2650000000000006</v>
      </c>
      <c r="AO35" s="303">
        <f>SUMIFS([1]!EmailRaw[Resolved],[1]!EmailRaw[DATE],RAW[[#This Row],[Date]],[1]!EmailRaw[UID],RAW[[#This Row],[UID]])</f>
        <v>7</v>
      </c>
      <c r="AP35" s="304">
        <f>SUMIFS([1]!ChatRaw[Completed],[1]!ChatRaw[UID],RAW[[#This Row],[UID]],[1]!ChatRaw[Date],RAW[[#This Row],[Date]])</f>
        <v>3</v>
      </c>
      <c r="AQ35" s="305">
        <f>SUMIFS([1]!InboundRaw[HANDLED],[1]!InboundRaw[Date],RAW[[#This Row],[Date]],[1]!InboundRaw[Agent ID],TEXT(RAW[[#This Row],[UID]],0),[1]!InboundRaw[Duration_1],"&gt;=180")</f>
        <v>10</v>
      </c>
      <c r="AR35" s="45">
        <f>IFERROR((RAW[[#This Row],[Tickets Handled]]/RAW[[#This Row],[Tickets Time]]),0)</f>
        <v>7.5</v>
      </c>
      <c r="AS35" s="46">
        <f>IFERROR((RAW[[#This Row],[Inbound Handled]]/RAW[[#This Row],[Inbounds Time]]),0)</f>
        <v>7.9051383399209447</v>
      </c>
      <c r="AT35" s="45">
        <f>IFERROR((RAW[[#This Row],[Ticket Handled in Target]]/RAW[[#This Row],[Tickets Handled]]),0)</f>
        <v>0.2857142857142857</v>
      </c>
      <c r="AU35" s="46">
        <f>IFERROR(RAW[[#This Row],[Inbound Handled in Target]]/RAW[[#This Row],[Inbound Handled]],0)</f>
        <v>0.8</v>
      </c>
    </row>
    <row r="36" spans="1:47" x14ac:dyDescent="0.25">
      <c r="A36" s="169" cm="1">
        <f t="array" ref="A36">IFERROR(_xlfn.DAYS(RAW[[#This Row],[Date]],INDEX(Table1[Date hired],MATCH(TEXT(RAW[[#This Row],[UID]],0),TEXT(Table1[UID],0),0))),"")</f>
        <v>175</v>
      </c>
      <c r="B36" s="172">
        <f>IFERROR(INDEX(Table1[UID],MATCH(RAW[[#This Row],[Username]],Table1[Name],0)),"CHECK")</f>
        <v>112909</v>
      </c>
      <c r="C36" s="176" t="s">
        <v>163</v>
      </c>
      <c r="D36" s="297" t="str" cm="1">
        <f t="array" ref="D36">INDEX(Table1[Team Manager],MATCH(TEXT(RAW[[#This Row],[UID]],0),TEXT(Table1[UID],0),0))</f>
        <v>Daniel Alexe</v>
      </c>
      <c r="E36" s="298" t="str">
        <f>INDEX(Config!V:V,MATCH(RAW[[#This Row],[Market]],Config!W:W,0))</f>
        <v>France</v>
      </c>
      <c r="F36" s="298" t="str" cm="1">
        <f t="array" ref="F36">INDEX(Table1[Job function],MATCH(TEXT(RAW[[#This Row],[UID]],0),TEXT(Table1[UID],0),0))</f>
        <v>CSR</v>
      </c>
      <c r="G36" s="15">
        <v>0.27376157407407409</v>
      </c>
      <c r="H36" s="16">
        <v>9.9421296296295925E-3</v>
      </c>
      <c r="I36" s="16">
        <v>2.9062499999999991E-2</v>
      </c>
      <c r="J36" s="16">
        <v>4.1921296296296262E-2</v>
      </c>
      <c r="K36" s="16">
        <v>0</v>
      </c>
      <c r="L36" s="16">
        <v>0</v>
      </c>
      <c r="M36" s="16">
        <v>0</v>
      </c>
      <c r="N36" s="16">
        <v>0</v>
      </c>
      <c r="O36" s="16">
        <v>0</v>
      </c>
      <c r="P36" s="16">
        <v>0</v>
      </c>
      <c r="Q36" s="16">
        <v>0</v>
      </c>
      <c r="R36" s="16">
        <v>2.777777777777778E-2</v>
      </c>
      <c r="S36" s="16">
        <v>0</v>
      </c>
      <c r="T36" s="16">
        <v>0</v>
      </c>
      <c r="U36" s="16">
        <v>0</v>
      </c>
      <c r="V36" s="109">
        <v>0.38246527777777772</v>
      </c>
      <c r="W36" s="9">
        <v>45446</v>
      </c>
      <c r="X36" s="10">
        <f>EOMONTH(RAW[[#This Row],[Date]],0)</f>
        <v>45473</v>
      </c>
      <c r="Y36" s="299" t="str">
        <f t="shared" ref="Y36:Y64" si="4">_xlfn.CONCAT("Week"," ",_xlfn.ISOWEEKNUM(W36))</f>
        <v>Week 23</v>
      </c>
      <c r="Z36" s="300" t="str">
        <f>IFERROR(INDEX(Table1[Market],MATCH(RAW[[#This Row],[UID]],Table1[UID],0)),"-")</f>
        <v>FR</v>
      </c>
      <c r="AA36" s="301" t="str">
        <f>IFERROR(INDEX(Table1[Region],MATCH(RAW[[#This Row],[UID]],Table1[UID],0)),"-")</f>
        <v>EU</v>
      </c>
      <c r="AB36" s="302" t="str">
        <f>IFERROR(INDEX(Table1[Site],MATCH(RAW[[#This Row],[UID]],Table1[UID],0)),"-")</f>
        <v>BUC</v>
      </c>
      <c r="AC36" s="12">
        <f>SUM(RAW[[#This Row],[Available]],RAW[[#This Row],[Outbound Call]],RAW[[#This Row],[Busy]],RAW[[#This Row],[After Call Work]],RAW[[#This Row],[Chat]],RAW[[#This Row],[Tickets]],RAW[[#This Row],[Social Media]])*24</f>
        <v>8.1730555555555551</v>
      </c>
      <c r="AD36" s="14">
        <f>SUM(RAW[[#This Row],[Outbound Call]],RAW[[#This Row],[Busy]],RAW[[#This Row],[After Call Work]],RAW[[#This Row],[Chat]],RAW[[#This Row],[Tickets]],RAW[[#This Row],[Social Media]])*24</f>
        <v>1.6027777777777765</v>
      </c>
      <c r="AE36" s="12">
        <f>SUM(RAW[[#This Row],[Meeting]],RAW[[#This Row],[Training]],RAW[[#This Row],[Personal Needs]],RAW[[#This Row],[Quality ]],RAW[[#This Row],[Disconnected]])*24</f>
        <v>0</v>
      </c>
      <c r="AF36" s="14">
        <f>SUM(RAW[[#This Row],[Available]],RAW[[#This Row],[Outbound Call]],RAW[[#This Row],[Busy]],RAW[[#This Row],[Meeting]],RAW[[#This Row],[Training]],RAW[[#This Row],[After Call Work]],RAW[[#This Row],[Quality ]],RAW[[#This Row],[Chat]],RAW[[#This Row],[Social Media]])*24</f>
        <v>7.5063888888888881</v>
      </c>
      <c r="AG36" s="13">
        <f>((RAW[[#This Row],[Total Time]]*24)-((RAW[[#This Row],[Lunch Break]]*24)+(RAW[[#This Row],[Break]]*24)))</f>
        <v>8.1730555555555551</v>
      </c>
      <c r="AH36" s="138">
        <f t="shared" si="3"/>
        <v>7.67</v>
      </c>
      <c r="AI36" s="303">
        <f>IFERROR(SUMIFS([1]!EmailRaw[in-AHT Target],[1]!EmailRaw[DATE],RAW[[#This Row],[Date]],[1]!EmailRaw[UID],RAW[[#This Row],[UID]]),"-")</f>
        <v>4</v>
      </c>
      <c r="AJ36" s="304">
        <f>IFERROR(SUMIFS([1]!InboundRaw[in-AHT Target],[1]!InboundRaw[Date],RAW[[#This Row],[Date]],[1]!InboundRaw[Agent ID],TEXT(RAW[[#This Row],[UID]],0)),"-")</f>
        <v>5</v>
      </c>
      <c r="AK36" s="303">
        <f>IFERROR(SUM(SUMIFS([1]!EmailRaw[Within HOOPS SLA],[1]!EmailRaw[DATE],RAW[[#This Row],[Date]],[1]!EmailRaw[UID],RAW[[#This Row],[UID]]),SUMIFS([1]!EmailRaw[Outside HOOPS SLA],[1]!EmailRaw[DATE],RAW[[#This Row],[Date]],[1]!EmailRaw[UID],RAW[[#This Row],[UID]])),"-")</f>
        <v>5</v>
      </c>
      <c r="AL36" s="305">
        <f>IFERROR(SUMIFS([1]!InboundRaw[InSL],[1]!InboundRaw[Date],RAW[[#This Row],[Date]],[1]!InboundRaw[Agent ID],TEXT(RAW[[#This Row],[UID]],0),[1]!InboundRaw[Duration_1],"&gt;=180"),"-")</f>
        <v>6</v>
      </c>
      <c r="AM36" s="45">
        <f>IFERROR(RAW[[#This Row],[Tickets]]*24,"-")</f>
        <v>0.66666666666666674</v>
      </c>
      <c r="AN36" s="46">
        <f>IFERROR(RAW[[#This Row],[Busy]]*24,"-")</f>
        <v>0.69749999999999979</v>
      </c>
      <c r="AO36" s="303">
        <f>SUMIFS([1]!EmailRaw[Resolved],[1]!EmailRaw[DATE],RAW[[#This Row],[Date]],[1]!EmailRaw[UID],RAW[[#This Row],[UID]])</f>
        <v>5</v>
      </c>
      <c r="AP36" s="304">
        <f>SUMIFS([1]!ChatRaw[Completed],[1]!ChatRaw[UID],RAW[[#This Row],[UID]],[1]!ChatRaw[Date],RAW[[#This Row],[Date]])</f>
        <v>0</v>
      </c>
      <c r="AQ36" s="305">
        <f>SUMIFS([1]!InboundRaw[HANDLED],[1]!InboundRaw[Date],RAW[[#This Row],[Date]],[1]!InboundRaw[Agent ID],TEXT(RAW[[#This Row],[UID]],0),[1]!InboundRaw[Duration_1],"&gt;=180")</f>
        <v>6</v>
      </c>
      <c r="AR36" s="45">
        <f>IFERROR((RAW[[#This Row],[Tickets Handled]]/RAW[[#This Row],[Tickets Time]]),0)</f>
        <v>7.4999999999999991</v>
      </c>
      <c r="AS36" s="46">
        <f>IFERROR((RAW[[#This Row],[Inbound Handled]]/RAW[[#This Row],[Inbounds Time]]),0)</f>
        <v>8.6021505376344116</v>
      </c>
      <c r="AT36" s="45">
        <f>IFERROR((RAW[[#This Row],[Ticket Handled in Target]]/RAW[[#This Row],[Tickets Handled]]),0)</f>
        <v>0.8</v>
      </c>
      <c r="AU36" s="46">
        <f>IFERROR(RAW[[#This Row],[Inbound Handled in Target]]/RAW[[#This Row],[Inbound Handled]],0)</f>
        <v>0.83333333333333337</v>
      </c>
    </row>
    <row r="37" spans="1:47" x14ac:dyDescent="0.25">
      <c r="A37" s="169" cm="1">
        <f t="array" ref="A37">IFERROR(_xlfn.DAYS(RAW[[#This Row],[Date]],INDEX(Table1[Date hired],MATCH(TEXT(RAW[[#This Row],[UID]],0),TEXT(Table1[UID],0),0))),"")</f>
        <v>73</v>
      </c>
      <c r="B37" s="172">
        <f>IFERROR(INDEX(Table1[UID],MATCH(RAW[[#This Row],[Username]],Table1[Name],0)),"CHECK")</f>
        <v>113407</v>
      </c>
      <c r="C37" s="176" t="s">
        <v>165</v>
      </c>
      <c r="D37" s="297" t="str" cm="1">
        <f t="array" ref="D37">INDEX(Table1[Team Manager],MATCH(TEXT(RAW[[#This Row],[UID]],0),TEXT(Table1[UID],0),0))</f>
        <v>Eden Loyola</v>
      </c>
      <c r="E37" s="298" t="str">
        <f>INDEX(Config!V:V,MATCH(RAW[[#This Row],[Market]],Config!W:W,0))</f>
        <v>US English</v>
      </c>
      <c r="F37" s="298" t="str" cm="1">
        <f t="array" ref="F37">INDEX(Table1[Job function],MATCH(TEXT(RAW[[#This Row],[UID]],0),TEXT(Table1[UID],0),0))</f>
        <v>CSR</v>
      </c>
      <c r="G37" s="15">
        <v>1.8194444444444402E-2</v>
      </c>
      <c r="H37" s="16">
        <v>0</v>
      </c>
      <c r="I37" s="16">
        <v>0.12884259259259268</v>
      </c>
      <c r="J37" s="16">
        <v>4.1655092592592702E-2</v>
      </c>
      <c r="K37" s="16">
        <v>2.0949074074074092E-2</v>
      </c>
      <c r="L37" s="16">
        <v>0</v>
      </c>
      <c r="M37" s="16">
        <v>2.9409722222222268E-2</v>
      </c>
      <c r="N37" s="16">
        <v>0</v>
      </c>
      <c r="O37" s="16">
        <v>1.3807870370370345E-2</v>
      </c>
      <c r="P37" s="16">
        <v>0</v>
      </c>
      <c r="Q37" s="16">
        <v>0</v>
      </c>
      <c r="R37" s="16">
        <v>0.12222222222222223</v>
      </c>
      <c r="S37" s="16">
        <v>0</v>
      </c>
      <c r="T37" s="16">
        <v>0</v>
      </c>
      <c r="U37" s="16">
        <v>0</v>
      </c>
      <c r="V37" s="109">
        <v>0.37508101851851849</v>
      </c>
      <c r="W37" s="9">
        <v>45446</v>
      </c>
      <c r="X37" s="10">
        <f>EOMONTH(RAW[[#This Row],[Date]],0)</f>
        <v>45473</v>
      </c>
      <c r="Y37" s="299" t="str">
        <f t="shared" si="4"/>
        <v>Week 23</v>
      </c>
      <c r="Z37" s="300" t="str">
        <f>IFERROR(INDEX(Table1[Market],MATCH(RAW[[#This Row],[UID]],Table1[UID],0)),"-")</f>
        <v>US</v>
      </c>
      <c r="AA37" s="301" t="str">
        <f>IFERROR(INDEX(Table1[Region],MATCH(RAW[[#This Row],[UID]],Table1[UID],0)),"-")</f>
        <v>APAC</v>
      </c>
      <c r="AB37" s="302" t="str">
        <f>IFERROR(INDEX(Table1[Site],MATCH(RAW[[#This Row],[UID]],Table1[UID],0)),"-")</f>
        <v>DVO</v>
      </c>
      <c r="AC37" s="12">
        <f>SUM(RAW[[#This Row],[Available]],RAW[[#This Row],[Outbound Call]],RAW[[#This Row],[Busy]],RAW[[#This Row],[After Call Work]],RAW[[#This Row],[Chat]],RAW[[#This Row],[Tickets]],RAW[[#This Row],[Social Media]])*24</f>
        <v>7.1680555555555578</v>
      </c>
      <c r="AD37" s="14">
        <f>SUM(RAW[[#This Row],[Outbound Call]],RAW[[#This Row],[Busy]],RAW[[#This Row],[After Call Work]],RAW[[#This Row],[Chat]],RAW[[#This Row],[Tickets]],RAW[[#This Row],[Social Media]])*24</f>
        <v>6.7313888888888922</v>
      </c>
      <c r="AE37" s="12">
        <f>SUM(RAW[[#This Row],[Meeting]],RAW[[#This Row],[Training]],RAW[[#This Row],[Personal Needs]],RAW[[#This Row],[Quality ]],RAW[[#This Row],[Disconnected]])*24</f>
        <v>0.50277777777777821</v>
      </c>
      <c r="AF37" s="14">
        <f>SUM(RAW[[#This Row],[Available]],RAW[[#This Row],[Outbound Call]],RAW[[#This Row],[Busy]],RAW[[#This Row],[Meeting]],RAW[[#This Row],[Training]],RAW[[#This Row],[After Call Work]],RAW[[#This Row],[Quality ]],RAW[[#This Row],[Chat]],RAW[[#This Row],[Social Media]])*24</f>
        <v>4.7375000000000025</v>
      </c>
      <c r="AG37" s="13">
        <f>((RAW[[#This Row],[Total Time]]*24)-((RAW[[#This Row],[Lunch Break]]*24)+(RAW[[#This Row],[Break]]*24)))</f>
        <v>7.6708333333333307</v>
      </c>
      <c r="AH37" s="138">
        <f t="shared" si="3"/>
        <v>7.67</v>
      </c>
      <c r="AI37" s="303">
        <f>IFERROR(SUMIFS([1]!EmailRaw[in-AHT Target],[1]!EmailRaw[DATE],RAW[[#This Row],[Date]],[1]!EmailRaw[UID],RAW[[#This Row],[UID]]),"-")</f>
        <v>20</v>
      </c>
      <c r="AJ37" s="304">
        <f>IFERROR(SUMIFS([1]!InboundRaw[in-AHT Target],[1]!InboundRaw[Date],RAW[[#This Row],[Date]],[1]!InboundRaw[Agent ID],TEXT(RAW[[#This Row],[UID]],0)),"-")</f>
        <v>15</v>
      </c>
      <c r="AK37" s="303">
        <f>IFERROR(SUM(SUMIFS([1]!EmailRaw[Within HOOPS SLA],[1]!EmailRaw[DATE],RAW[[#This Row],[Date]],[1]!EmailRaw[UID],RAW[[#This Row],[UID]]),SUMIFS([1]!EmailRaw[Outside HOOPS SLA],[1]!EmailRaw[DATE],RAW[[#This Row],[Date]],[1]!EmailRaw[UID],RAW[[#This Row],[UID]])),"-")</f>
        <v>22</v>
      </c>
      <c r="AL37" s="305">
        <f>IFERROR(SUMIFS([1]!InboundRaw[InSL],[1]!InboundRaw[Date],RAW[[#This Row],[Date]],[1]!InboundRaw[Agent ID],TEXT(RAW[[#This Row],[UID]],0),[1]!InboundRaw[Duration_1],"&gt;=180"),"-")</f>
        <v>15</v>
      </c>
      <c r="AM37" s="45">
        <f>IFERROR(RAW[[#This Row],[Tickets]]*24,"-")</f>
        <v>2.9333333333333336</v>
      </c>
      <c r="AN37" s="46">
        <f>IFERROR(RAW[[#This Row],[Busy]]*24,"-")</f>
        <v>3.0922222222222242</v>
      </c>
      <c r="AO37" s="303">
        <f>SUMIFS([1]!EmailRaw[Resolved],[1]!EmailRaw[DATE],RAW[[#This Row],[Date]],[1]!EmailRaw[UID],RAW[[#This Row],[UID]])</f>
        <v>22</v>
      </c>
      <c r="AP37" s="304">
        <f>SUMIFS([1]!ChatRaw[Completed],[1]!ChatRaw[UID],RAW[[#This Row],[UID]],[1]!ChatRaw[Date],RAW[[#This Row],[Date]])</f>
        <v>0</v>
      </c>
      <c r="AQ37" s="305">
        <f>SUMIFS([1]!InboundRaw[HANDLED],[1]!InboundRaw[Date],RAW[[#This Row],[Date]],[1]!InboundRaw[Agent ID],TEXT(RAW[[#This Row],[UID]],0),[1]!InboundRaw[Duration_1],"&gt;=180")</f>
        <v>20</v>
      </c>
      <c r="AR37" s="45">
        <f>IFERROR((RAW[[#This Row],[Tickets Handled]]/RAW[[#This Row],[Tickets Time]]),0)</f>
        <v>7.4999999999999991</v>
      </c>
      <c r="AS37" s="46">
        <f>IFERROR((RAW[[#This Row],[Inbound Handled]]/RAW[[#This Row],[Inbounds Time]]),0)</f>
        <v>6.4678404599353172</v>
      </c>
      <c r="AT37" s="45">
        <f>IFERROR((RAW[[#This Row],[Ticket Handled in Target]]/RAW[[#This Row],[Tickets Handled]]),0)</f>
        <v>0.90909090909090906</v>
      </c>
      <c r="AU37" s="46">
        <f>IFERROR(RAW[[#This Row],[Inbound Handled in Target]]/RAW[[#This Row],[Inbound Handled]],0)</f>
        <v>0.75</v>
      </c>
    </row>
    <row r="38" spans="1:47" x14ac:dyDescent="0.25">
      <c r="A38" s="169" cm="1">
        <f t="array" ref="A38">IFERROR(_xlfn.DAYS(RAW[[#This Row],[Date]],INDEX(Table1[Date hired],MATCH(TEXT(RAW[[#This Row],[UID]],0),TEXT(Table1[UID],0),0))),"")</f>
        <v>734</v>
      </c>
      <c r="B38" s="172">
        <f>IFERROR(INDEX(Table1[UID],MATCH(RAW[[#This Row],[Username]],Table1[Name],0)),"CHECK")</f>
        <v>108754</v>
      </c>
      <c r="C38" s="176" t="s">
        <v>166</v>
      </c>
      <c r="D38" s="297" t="str" cm="1">
        <f t="array" ref="D38">INDEX(Table1[Team Manager],MATCH(TEXT(RAW[[#This Row],[UID]],0),TEXT(Table1[UID],0),0))</f>
        <v>Daniel Alexe</v>
      </c>
      <c r="E38" s="298" t="str">
        <f>INDEX(Config!V:V,MATCH(RAW[[#This Row],[Market]],Config!W:W,0))</f>
        <v>France</v>
      </c>
      <c r="F38" s="298" t="str" cm="1">
        <f t="array" ref="F38">INDEX(Table1[Job function],MATCH(TEXT(RAW[[#This Row],[UID]],0),TEXT(Table1[UID],0),0))</f>
        <v>CSR</v>
      </c>
      <c r="G38" s="15">
        <v>0.24019675925925923</v>
      </c>
      <c r="H38" s="16">
        <v>0</v>
      </c>
      <c r="I38" s="16">
        <v>3.5428240740740691E-2</v>
      </c>
      <c r="J38" s="16">
        <v>4.1990740740740717E-2</v>
      </c>
      <c r="K38" s="16">
        <v>0</v>
      </c>
      <c r="L38" s="16">
        <v>0</v>
      </c>
      <c r="M38" s="16">
        <v>4.2824074074074847E-3</v>
      </c>
      <c r="N38" s="16">
        <v>0</v>
      </c>
      <c r="O38" s="16">
        <v>0</v>
      </c>
      <c r="P38" s="16">
        <v>0</v>
      </c>
      <c r="Q38" s="16">
        <v>0</v>
      </c>
      <c r="R38" s="16">
        <v>5.5555555555555559E-2</v>
      </c>
      <c r="S38" s="16">
        <v>0</v>
      </c>
      <c r="T38" s="16">
        <v>0</v>
      </c>
      <c r="U38" s="16">
        <v>0</v>
      </c>
      <c r="V38" s="109">
        <v>0.37745370370370379</v>
      </c>
      <c r="W38" s="9">
        <v>45446</v>
      </c>
      <c r="X38" s="10">
        <f>EOMONTH(RAW[[#This Row],[Date]],0)</f>
        <v>45473</v>
      </c>
      <c r="Y38" s="299" t="str">
        <f t="shared" si="4"/>
        <v>Week 23</v>
      </c>
      <c r="Z38" s="300" t="str">
        <f>IFERROR(INDEX(Table1[Market],MATCH(RAW[[#This Row],[UID]],Table1[UID],0)),"-")</f>
        <v>FR</v>
      </c>
      <c r="AA38" s="301" t="str">
        <f>IFERROR(INDEX(Table1[Region],MATCH(RAW[[#This Row],[UID]],Table1[UID],0)),"-")</f>
        <v>EU</v>
      </c>
      <c r="AB38" s="302" t="str">
        <f>IFERROR(INDEX(Table1[Site],MATCH(RAW[[#This Row],[UID]],Table1[UID],0)),"-")</f>
        <v>BUC</v>
      </c>
      <c r="AC38" s="12">
        <f>SUM(RAW[[#This Row],[Available]],RAW[[#This Row],[Outbound Call]],RAW[[#This Row],[Busy]],RAW[[#This Row],[After Call Work]],RAW[[#This Row],[Chat]],RAW[[#This Row],[Tickets]],RAW[[#This Row],[Social Media]])*24</f>
        <v>8.051111111111112</v>
      </c>
      <c r="AD38" s="14">
        <f>SUM(RAW[[#This Row],[Outbound Call]],RAW[[#This Row],[Busy]],RAW[[#This Row],[After Call Work]],RAW[[#This Row],[Chat]],RAW[[#This Row],[Tickets]],RAW[[#This Row],[Social Media]])*24</f>
        <v>2.2863888888888892</v>
      </c>
      <c r="AE38" s="12">
        <f>SUM(RAW[[#This Row],[Meeting]],RAW[[#This Row],[Training]],RAW[[#This Row],[Personal Needs]],RAW[[#This Row],[Quality ]],RAW[[#This Row],[Disconnected]])*24</f>
        <v>0</v>
      </c>
      <c r="AF38" s="14">
        <f>SUM(RAW[[#This Row],[Available]],RAW[[#This Row],[Outbound Call]],RAW[[#This Row],[Busy]],RAW[[#This Row],[Meeting]],RAW[[#This Row],[Training]],RAW[[#This Row],[After Call Work]],RAW[[#This Row],[Quality ]],RAW[[#This Row],[Chat]],RAW[[#This Row],[Social Media]])*24</f>
        <v>6.7177777777777772</v>
      </c>
      <c r="AG38" s="13">
        <f>((RAW[[#This Row],[Total Time]]*24)-((RAW[[#This Row],[Lunch Break]]*24)+(RAW[[#This Row],[Break]]*24)))</f>
        <v>8.0511111111111138</v>
      </c>
      <c r="AH38" s="138">
        <f t="shared" si="3"/>
        <v>7.67</v>
      </c>
      <c r="AI38" s="303">
        <f>IFERROR(SUMIFS([1]!EmailRaw[in-AHT Target],[1]!EmailRaw[DATE],RAW[[#This Row],[Date]],[1]!EmailRaw[UID],RAW[[#This Row],[UID]]),"-")</f>
        <v>5</v>
      </c>
      <c r="AJ38" s="304">
        <f>IFERROR(SUMIFS([1]!InboundRaw[in-AHT Target],[1]!InboundRaw[Date],RAW[[#This Row],[Date]],[1]!InboundRaw[Agent ID],TEXT(RAW[[#This Row],[UID]],0)),"-")</f>
        <v>3</v>
      </c>
      <c r="AK38" s="303">
        <f>IFERROR(SUM(SUMIFS([1]!EmailRaw[Within HOOPS SLA],[1]!EmailRaw[DATE],RAW[[#This Row],[Date]],[1]!EmailRaw[UID],RAW[[#This Row],[UID]]),SUMIFS([1]!EmailRaw[Outside HOOPS SLA],[1]!EmailRaw[DATE],RAW[[#This Row],[Date]],[1]!EmailRaw[UID],RAW[[#This Row],[UID]])),"-")</f>
        <v>10</v>
      </c>
      <c r="AL38" s="305">
        <f>IFERROR(SUMIFS([1]!InboundRaw[InSL],[1]!InboundRaw[Date],RAW[[#This Row],[Date]],[1]!InboundRaw[Agent ID],TEXT(RAW[[#This Row],[UID]],0),[1]!InboundRaw[Duration_1],"&gt;=180"),"-")</f>
        <v>5</v>
      </c>
      <c r="AM38" s="45">
        <f>IFERROR(RAW[[#This Row],[Tickets]]*24,"-")</f>
        <v>1.3333333333333335</v>
      </c>
      <c r="AN38" s="46">
        <f>IFERROR(RAW[[#This Row],[Busy]]*24,"-")</f>
        <v>0.85027777777777658</v>
      </c>
      <c r="AO38" s="303">
        <f>SUMIFS([1]!EmailRaw[Resolved],[1]!EmailRaw[DATE],RAW[[#This Row],[Date]],[1]!EmailRaw[UID],RAW[[#This Row],[UID]])</f>
        <v>10</v>
      </c>
      <c r="AP38" s="304">
        <f>SUMIFS([1]!ChatRaw[Completed],[1]!ChatRaw[UID],RAW[[#This Row],[UID]],[1]!ChatRaw[Date],RAW[[#This Row],[Date]])</f>
        <v>0</v>
      </c>
      <c r="AQ38" s="305">
        <f>SUMIFS([1]!InboundRaw[HANDLED],[1]!InboundRaw[Date],RAW[[#This Row],[Date]],[1]!InboundRaw[Agent ID],TEXT(RAW[[#This Row],[UID]],0),[1]!InboundRaw[Duration_1],"&gt;=180")</f>
        <v>5</v>
      </c>
      <c r="AR38" s="45">
        <f>IFERROR((RAW[[#This Row],[Tickets Handled]]/RAW[[#This Row],[Tickets Time]]),0)</f>
        <v>7.4999999999999991</v>
      </c>
      <c r="AS38" s="46">
        <f>IFERROR((RAW[[#This Row],[Inbound Handled]]/RAW[[#This Row],[Inbounds Time]]),0)</f>
        <v>5.8804312316236604</v>
      </c>
      <c r="AT38" s="45">
        <f>IFERROR((RAW[[#This Row],[Ticket Handled in Target]]/RAW[[#This Row],[Tickets Handled]]),0)</f>
        <v>0.5</v>
      </c>
      <c r="AU38" s="46">
        <f>IFERROR(RAW[[#This Row],[Inbound Handled in Target]]/RAW[[#This Row],[Inbound Handled]],0)</f>
        <v>0.6</v>
      </c>
    </row>
    <row r="39" spans="1:47" x14ac:dyDescent="0.25">
      <c r="A39" s="169" cm="1">
        <f t="array" ref="A39">IFERROR(_xlfn.DAYS(RAW[[#This Row],[Date]],INDEX(Table1[Date hired],MATCH(TEXT(RAW[[#This Row],[UID]],0),TEXT(Table1[UID],0),0))),"")</f>
        <v>38</v>
      </c>
      <c r="B39" s="172">
        <f>IFERROR(INDEX(Table1[UID],MATCH(RAW[[#This Row],[Username]],Table1[Name],0)),"CHECK")</f>
        <v>113561</v>
      </c>
      <c r="C39" s="176" t="s">
        <v>167</v>
      </c>
      <c r="D39" s="297" t="str" cm="1">
        <f t="array" ref="D39">INDEX(Table1[Team Manager],MATCH(TEXT(RAW[[#This Row],[UID]],0),TEXT(Table1[UID],0),0))</f>
        <v>John Dave Pepito</v>
      </c>
      <c r="E39" s="298" t="str">
        <f>INDEX(Config!V:V,MATCH(RAW[[#This Row],[Market]],Config!W:W,0))</f>
        <v>US English</v>
      </c>
      <c r="F39" s="298" t="str" cm="1">
        <f t="array" ref="F39">INDEX(Table1[Job function],MATCH(TEXT(RAW[[#This Row],[UID]],0),TEXT(Table1[UID],0),0))</f>
        <v>CSR</v>
      </c>
      <c r="G39" s="15">
        <v>3.7349537037037084E-2</v>
      </c>
      <c r="H39" s="16">
        <v>0</v>
      </c>
      <c r="I39" s="16">
        <v>0.13951388888888894</v>
      </c>
      <c r="J39" s="16">
        <v>4.179398148148139E-2</v>
      </c>
      <c r="K39" s="16">
        <v>2.8020833333333384E-2</v>
      </c>
      <c r="L39" s="16">
        <v>0</v>
      </c>
      <c r="M39" s="16">
        <v>1.4583333333333393E-2</v>
      </c>
      <c r="N39" s="16">
        <v>0</v>
      </c>
      <c r="O39" s="16">
        <v>1.2499999999999956E-2</v>
      </c>
      <c r="P39" s="16">
        <v>0</v>
      </c>
      <c r="Q39" s="16">
        <v>0</v>
      </c>
      <c r="R39" s="16">
        <v>0.10555555555555556</v>
      </c>
      <c r="S39" s="16">
        <v>0</v>
      </c>
      <c r="T39" s="16">
        <v>0</v>
      </c>
      <c r="U39" s="16">
        <v>0</v>
      </c>
      <c r="V39" s="109">
        <v>0.3793171296296296</v>
      </c>
      <c r="W39" s="9">
        <v>45446</v>
      </c>
      <c r="X39" s="10">
        <f>EOMONTH(RAW[[#This Row],[Date]],0)</f>
        <v>45473</v>
      </c>
      <c r="Y39" s="299" t="str">
        <f t="shared" si="4"/>
        <v>Week 23</v>
      </c>
      <c r="Z39" s="300" t="str">
        <f>IFERROR(INDEX(Table1[Market],MATCH(RAW[[#This Row],[UID]],Table1[UID],0)),"-")</f>
        <v>US</v>
      </c>
      <c r="AA39" s="301" t="str">
        <f>IFERROR(INDEX(Table1[Region],MATCH(RAW[[#This Row],[UID]],Table1[UID],0)),"-")</f>
        <v>APAC</v>
      </c>
      <c r="AB39" s="302" t="str">
        <f>IFERROR(INDEX(Table1[Site],MATCH(RAW[[#This Row],[UID]],Table1[UID],0)),"-")</f>
        <v>ILO</v>
      </c>
      <c r="AC39" s="12">
        <f>SUM(RAW[[#This Row],[Available]],RAW[[#This Row],[Outbound Call]],RAW[[#This Row],[Busy]],RAW[[#This Row],[After Call Work]],RAW[[#This Row],[Chat]],RAW[[#This Row],[Tickets]],RAW[[#This Row],[Social Media]])*24</f>
        <v>7.1280555555555596</v>
      </c>
      <c r="AD39" s="14">
        <f>SUM(RAW[[#This Row],[Outbound Call]],RAW[[#This Row],[Busy]],RAW[[#This Row],[After Call Work]],RAW[[#This Row],[Chat]],RAW[[#This Row],[Tickets]],RAW[[#This Row],[Social Media]])*24</f>
        <v>6.2316666666666691</v>
      </c>
      <c r="AE39" s="12">
        <f>SUM(RAW[[#This Row],[Meeting]],RAW[[#This Row],[Training]],RAW[[#This Row],[Personal Needs]],RAW[[#This Row],[Quality ]],RAW[[#This Row],[Disconnected]])*24</f>
        <v>0.67250000000000121</v>
      </c>
      <c r="AF39" s="14">
        <f>SUM(RAW[[#This Row],[Available]],RAW[[#This Row],[Outbound Call]],RAW[[#This Row],[Busy]],RAW[[#This Row],[Meeting]],RAW[[#This Row],[Training]],RAW[[#This Row],[After Call Work]],RAW[[#This Row],[Quality ]],RAW[[#This Row],[Chat]],RAW[[#This Row],[Social Media]])*24</f>
        <v>5.2672222222222267</v>
      </c>
      <c r="AG39" s="13">
        <f>((RAW[[#This Row],[Total Time]]*24)-((RAW[[#This Row],[Lunch Break]]*24)+(RAW[[#This Row],[Break]]*24)))</f>
        <v>7.8005555555555581</v>
      </c>
      <c r="AH39" s="138">
        <f t="shared" si="3"/>
        <v>7.67</v>
      </c>
      <c r="AI39" s="303">
        <f>IFERROR(SUMIFS([1]!EmailRaw[in-AHT Target],[1]!EmailRaw[DATE],RAW[[#This Row],[Date]],[1]!EmailRaw[UID],RAW[[#This Row],[UID]]),"-")</f>
        <v>12</v>
      </c>
      <c r="AJ39" s="304">
        <f>IFERROR(SUMIFS([1]!InboundRaw[in-AHT Target],[1]!InboundRaw[Date],RAW[[#This Row],[Date]],[1]!InboundRaw[Agent ID],TEXT(RAW[[#This Row],[UID]],0)),"-")</f>
        <v>14</v>
      </c>
      <c r="AK39" s="303">
        <f>IFERROR(SUM(SUMIFS([1]!EmailRaw[Within HOOPS SLA],[1]!EmailRaw[DATE],RAW[[#This Row],[Date]],[1]!EmailRaw[UID],RAW[[#This Row],[UID]]),SUMIFS([1]!EmailRaw[Outside HOOPS SLA],[1]!EmailRaw[DATE],RAW[[#This Row],[Date]],[1]!EmailRaw[UID],RAW[[#This Row],[UID]])),"-")</f>
        <v>19</v>
      </c>
      <c r="AL39" s="305">
        <f>IFERROR(SUMIFS([1]!InboundRaw[InSL],[1]!InboundRaw[Date],RAW[[#This Row],[Date]],[1]!InboundRaw[Agent ID],TEXT(RAW[[#This Row],[UID]],0),[1]!InboundRaw[Duration_1],"&gt;=180"),"-")</f>
        <v>20</v>
      </c>
      <c r="AM39" s="45">
        <f>IFERROR(RAW[[#This Row],[Tickets]]*24,"-")</f>
        <v>2.5333333333333332</v>
      </c>
      <c r="AN39" s="46">
        <f>IFERROR(RAW[[#This Row],[Busy]]*24,"-")</f>
        <v>3.3483333333333345</v>
      </c>
      <c r="AO39" s="303">
        <f>SUMIFS([1]!EmailRaw[Resolved],[1]!EmailRaw[DATE],RAW[[#This Row],[Date]],[1]!EmailRaw[UID],RAW[[#This Row],[UID]])</f>
        <v>19</v>
      </c>
      <c r="AP39" s="304">
        <f>SUMIFS([1]!ChatRaw[Completed],[1]!ChatRaw[UID],RAW[[#This Row],[UID]],[1]!ChatRaw[Date],RAW[[#This Row],[Date]])</f>
        <v>0</v>
      </c>
      <c r="AQ39" s="305">
        <f>SUMIFS([1]!InboundRaw[HANDLED],[1]!InboundRaw[Date],RAW[[#This Row],[Date]],[1]!InboundRaw[Agent ID],TEXT(RAW[[#This Row],[UID]],0),[1]!InboundRaw[Duration_1],"&gt;=180")</f>
        <v>21</v>
      </c>
      <c r="AR39" s="45">
        <f>IFERROR((RAW[[#This Row],[Tickets Handled]]/RAW[[#This Row],[Tickets Time]]),0)</f>
        <v>7.5</v>
      </c>
      <c r="AS39" s="46">
        <f>IFERROR((RAW[[#This Row],[Inbound Handled]]/RAW[[#This Row],[Inbounds Time]]),0)</f>
        <v>6.2717770034843188</v>
      </c>
      <c r="AT39" s="45">
        <f>IFERROR((RAW[[#This Row],[Ticket Handled in Target]]/RAW[[#This Row],[Tickets Handled]]),0)</f>
        <v>0.63157894736842102</v>
      </c>
      <c r="AU39" s="46">
        <f>IFERROR(RAW[[#This Row],[Inbound Handled in Target]]/RAW[[#This Row],[Inbound Handled]],0)</f>
        <v>0.66666666666666663</v>
      </c>
    </row>
    <row r="40" spans="1:47" x14ac:dyDescent="0.25">
      <c r="A40" s="169" cm="1">
        <f t="array" ref="A40">IFERROR(_xlfn.DAYS(RAW[[#This Row],[Date]],INDEX(Table1[Date hired],MATCH(TEXT(RAW[[#This Row],[UID]],0),TEXT(Table1[UID],0),0))),"")</f>
        <v>36</v>
      </c>
      <c r="B40" s="172">
        <f>IFERROR(INDEX(Table1[UID],MATCH(RAW[[#This Row],[Username]],Table1[Name],0)),"CHECK")</f>
        <v>113563</v>
      </c>
      <c r="C40" s="176" t="s">
        <v>129</v>
      </c>
      <c r="D40" s="297" t="str" cm="1">
        <f t="array" ref="D40">INDEX(Table1[Team Manager],MATCH(TEXT(RAW[[#This Row],[UID]],0),TEXT(Table1[UID],0),0))</f>
        <v>Daniel Alexe</v>
      </c>
      <c r="E40" s="298" t="str">
        <f>INDEX(Config!V:V,MATCH(RAW[[#This Row],[Market]],Config!W:W,0))</f>
        <v>Germany</v>
      </c>
      <c r="F40" s="298" t="str" cm="1">
        <f t="array" ref="F40">INDEX(Table1[Job function],MATCH(TEXT(RAW[[#This Row],[UID]],0),TEXT(Table1[UID],0),0))</f>
        <v>CSR</v>
      </c>
      <c r="G40" s="15">
        <v>0.27299768518518519</v>
      </c>
      <c r="H40" s="16">
        <v>0</v>
      </c>
      <c r="I40" s="16">
        <v>1.806712962962953E-2</v>
      </c>
      <c r="J40" s="16">
        <v>4.1539351851851869E-2</v>
      </c>
      <c r="K40" s="16">
        <v>0</v>
      </c>
      <c r="L40" s="16">
        <v>0</v>
      </c>
      <c r="M40" s="16">
        <v>5.335648148148131E-3</v>
      </c>
      <c r="N40" s="16">
        <v>0</v>
      </c>
      <c r="O40" s="16">
        <v>0</v>
      </c>
      <c r="P40" s="16">
        <v>0</v>
      </c>
      <c r="Q40" s="16">
        <v>0</v>
      </c>
      <c r="R40" s="16">
        <v>3.888888888888889E-2</v>
      </c>
      <c r="S40" s="16">
        <v>0</v>
      </c>
      <c r="T40" s="16">
        <v>0</v>
      </c>
      <c r="U40" s="16">
        <v>0</v>
      </c>
      <c r="V40" s="109">
        <v>0.37682870370370369</v>
      </c>
      <c r="W40" s="9">
        <v>45447</v>
      </c>
      <c r="X40" s="10">
        <f>EOMONTH(RAW[[#This Row],[Date]],0)</f>
        <v>45473</v>
      </c>
      <c r="Y40" s="299" t="str">
        <f t="shared" si="4"/>
        <v>Week 23</v>
      </c>
      <c r="Z40" s="300" t="str">
        <f>IFERROR(INDEX(Table1[Market],MATCH(RAW[[#This Row],[UID]],Table1[UID],0)),"-")</f>
        <v>DE</v>
      </c>
      <c r="AA40" s="301" t="str">
        <f>IFERROR(INDEX(Table1[Region],MATCH(RAW[[#This Row],[UID]],Table1[UID],0)),"-")</f>
        <v>EU</v>
      </c>
      <c r="AB40" s="302" t="str">
        <f>IFERROR(INDEX(Table1[Site],MATCH(RAW[[#This Row],[UID]],Table1[UID],0)),"-")</f>
        <v>BUC</v>
      </c>
      <c r="AC40" s="12">
        <f>SUM(RAW[[#This Row],[Available]],RAW[[#This Row],[Outbound Call]],RAW[[#This Row],[Busy]],RAW[[#This Row],[After Call Work]],RAW[[#This Row],[Chat]],RAW[[#This Row],[Tickets]],RAW[[#This Row],[Social Media]])*24</f>
        <v>8.046944444444442</v>
      </c>
      <c r="AD40" s="14">
        <f>SUM(RAW[[#This Row],[Outbound Call]],RAW[[#This Row],[Busy]],RAW[[#This Row],[After Call Work]],RAW[[#This Row],[Chat]],RAW[[#This Row],[Tickets]],RAW[[#This Row],[Social Media]])*24</f>
        <v>1.4949999999999972</v>
      </c>
      <c r="AE40" s="12">
        <f>SUM(RAW[[#This Row],[Meeting]],RAW[[#This Row],[Training]],RAW[[#This Row],[Personal Needs]],RAW[[#This Row],[Quality ]],RAW[[#This Row],[Disconnected]])*24</f>
        <v>0</v>
      </c>
      <c r="AF40" s="14">
        <f>SUM(RAW[[#This Row],[Available]],RAW[[#This Row],[Outbound Call]],RAW[[#This Row],[Busy]],RAW[[#This Row],[Meeting]],RAW[[#This Row],[Training]],RAW[[#This Row],[After Call Work]],RAW[[#This Row],[Quality ]],RAW[[#This Row],[Chat]],RAW[[#This Row],[Social Media]])*24</f>
        <v>7.1136111111111084</v>
      </c>
      <c r="AG40" s="13">
        <f>((RAW[[#This Row],[Total Time]]*24)-((RAW[[#This Row],[Lunch Break]]*24)+(RAW[[#This Row],[Break]]*24)))</f>
        <v>8.0469444444444438</v>
      </c>
      <c r="AH40" s="138">
        <f t="shared" si="3"/>
        <v>7.67</v>
      </c>
      <c r="AI40" s="303">
        <f>IFERROR(SUMIFS([1]!EmailRaw[in-AHT Target],[1]!EmailRaw[DATE],RAW[[#This Row],[Date]],[1]!EmailRaw[UID],RAW[[#This Row],[UID]]),"-")</f>
        <v>5</v>
      </c>
      <c r="AJ40" s="304">
        <f>IFERROR(SUMIFS([1]!InboundRaw[in-AHT Target],[1]!InboundRaw[Date],RAW[[#This Row],[Date]],[1]!InboundRaw[Agent ID],TEXT(RAW[[#This Row],[UID]],0)),"-")</f>
        <v>7</v>
      </c>
      <c r="AK40" s="303">
        <f>IFERROR(SUM(SUMIFS([1]!EmailRaw[Within HOOPS SLA],[1]!EmailRaw[DATE],RAW[[#This Row],[Date]],[1]!EmailRaw[UID],RAW[[#This Row],[UID]]),SUMIFS([1]!EmailRaw[Outside HOOPS SLA],[1]!EmailRaw[DATE],RAW[[#This Row],[Date]],[1]!EmailRaw[UID],RAW[[#This Row],[UID]])),"-")</f>
        <v>7</v>
      </c>
      <c r="AL40" s="305">
        <f>IFERROR(SUMIFS([1]!InboundRaw[InSL],[1]!InboundRaw[Date],RAW[[#This Row],[Date]],[1]!InboundRaw[Agent ID],TEXT(RAW[[#This Row],[UID]],0),[1]!InboundRaw[Duration_1],"&gt;=180"),"-")</f>
        <v>4</v>
      </c>
      <c r="AM40" s="45">
        <f>IFERROR(RAW[[#This Row],[Tickets]]*24,"-")</f>
        <v>0.93333333333333335</v>
      </c>
      <c r="AN40" s="46">
        <f>IFERROR(RAW[[#This Row],[Busy]]*24,"-")</f>
        <v>0.43361111111110873</v>
      </c>
      <c r="AO40" s="303">
        <f>SUMIFS([1]!EmailRaw[Resolved],[1]!EmailRaw[DATE],RAW[[#This Row],[Date]],[1]!EmailRaw[UID],RAW[[#This Row],[UID]])</f>
        <v>7</v>
      </c>
      <c r="AP40" s="304">
        <f>SUMIFS([1]!ChatRaw[Completed],[1]!ChatRaw[UID],RAW[[#This Row],[UID]],[1]!ChatRaw[Date],RAW[[#This Row],[Date]])</f>
        <v>0</v>
      </c>
      <c r="AQ40" s="305">
        <f>SUMIFS([1]!InboundRaw[HANDLED],[1]!InboundRaw[Date],RAW[[#This Row],[Date]],[1]!InboundRaw[Agent ID],TEXT(RAW[[#This Row],[UID]],0),[1]!InboundRaw[Duration_1],"&gt;=180")</f>
        <v>4</v>
      </c>
      <c r="AR40" s="45">
        <f>IFERROR((RAW[[#This Row],[Tickets Handled]]/RAW[[#This Row],[Tickets Time]]),0)</f>
        <v>7.5</v>
      </c>
      <c r="AS40" s="46">
        <f>IFERROR((RAW[[#This Row],[Inbound Handled]]/RAW[[#This Row],[Inbounds Time]]),0)</f>
        <v>9.2248558616272121</v>
      </c>
      <c r="AT40" s="45">
        <f>IFERROR((RAW[[#This Row],[Ticket Handled in Target]]/RAW[[#This Row],[Tickets Handled]]),0)</f>
        <v>0.7142857142857143</v>
      </c>
      <c r="AU40" s="46">
        <f>IFERROR(RAW[[#This Row],[Inbound Handled in Target]]/RAW[[#This Row],[Inbound Handled]],0)</f>
        <v>1.75</v>
      </c>
    </row>
    <row r="41" spans="1:47" x14ac:dyDescent="0.25">
      <c r="A41" s="169" cm="1">
        <f t="array" ref="A41">IFERROR(_xlfn.DAYS(RAW[[#This Row],[Date]],INDEX(Table1[Date hired],MATCH(TEXT(RAW[[#This Row],[UID]],0),TEXT(Table1[UID],0),0))),"")</f>
        <v>412</v>
      </c>
      <c r="B41" s="172">
        <f>IFERROR(INDEX(Table1[UID],MATCH(RAW[[#This Row],[Username]],Table1[Name],0)),"CHECK")</f>
        <v>111567</v>
      </c>
      <c r="C41" s="176" t="s">
        <v>131</v>
      </c>
      <c r="D41" s="297" t="str" cm="1">
        <f t="array" ref="D41">INDEX(Table1[Team Manager],MATCH(TEXT(RAW[[#This Row],[UID]],0),TEXT(Table1[UID],0),0))</f>
        <v>Daniel Alexe</v>
      </c>
      <c r="E41" s="298" t="str">
        <f>INDEX(Config!V:V,MATCH(RAW[[#This Row],[Market]],Config!W:W,0))</f>
        <v>Germany</v>
      </c>
      <c r="F41" s="298" t="str" cm="1">
        <f t="array" ref="F41">INDEX(Table1[Job function],MATCH(TEXT(RAW[[#This Row],[UID]],0),TEXT(Table1[UID],0),0))</f>
        <v>CSR</v>
      </c>
      <c r="G41" s="15">
        <v>0.2265277777777778</v>
      </c>
      <c r="H41" s="16">
        <v>1.2037037037035958E-3</v>
      </c>
      <c r="I41" s="16">
        <v>2.5474537037037059E-2</v>
      </c>
      <c r="J41" s="16">
        <v>3.4641203703703605E-2</v>
      </c>
      <c r="K41" s="16">
        <v>1.4513888888888937E-2</v>
      </c>
      <c r="L41" s="16">
        <v>0</v>
      </c>
      <c r="M41" s="16">
        <v>0</v>
      </c>
      <c r="N41" s="16">
        <v>0</v>
      </c>
      <c r="O41" s="16">
        <v>0</v>
      </c>
      <c r="P41" s="16">
        <v>0</v>
      </c>
      <c r="Q41" s="16">
        <v>0</v>
      </c>
      <c r="R41" s="16">
        <v>7.7777777777777779E-2</v>
      </c>
      <c r="S41" s="16">
        <v>0</v>
      </c>
      <c r="T41" s="16">
        <v>0</v>
      </c>
      <c r="U41" s="16">
        <v>0</v>
      </c>
      <c r="V41" s="109">
        <v>0.3801388888888888</v>
      </c>
      <c r="W41" s="9">
        <v>45447</v>
      </c>
      <c r="X41" s="10">
        <f>EOMONTH(RAW[[#This Row],[Date]],0)</f>
        <v>45473</v>
      </c>
      <c r="Y41" s="299" t="str">
        <f t="shared" si="4"/>
        <v>Week 23</v>
      </c>
      <c r="Z41" s="300" t="str">
        <f>IFERROR(INDEX(Table1[Market],MATCH(RAW[[#This Row],[UID]],Table1[UID],0)),"-")</f>
        <v>DE</v>
      </c>
      <c r="AA41" s="301" t="str">
        <f>IFERROR(INDEX(Table1[Region],MATCH(RAW[[#This Row],[UID]],Table1[UID],0)),"-")</f>
        <v>EU</v>
      </c>
      <c r="AB41" s="302" t="str">
        <f>IFERROR(INDEX(Table1[Site],MATCH(RAW[[#This Row],[UID]],Table1[UID],0)),"-")</f>
        <v>BUC</v>
      </c>
      <c r="AC41" s="12">
        <f>SUM(RAW[[#This Row],[Available]],RAW[[#This Row],[Outbound Call]],RAW[[#This Row],[Busy]],RAW[[#This Row],[After Call Work]],RAW[[#This Row],[Chat]],RAW[[#This Row],[Tickets]],RAW[[#This Row],[Social Media]])*24</f>
        <v>7.9436111111111085</v>
      </c>
      <c r="AD41" s="14">
        <f>SUM(RAW[[#This Row],[Outbound Call]],RAW[[#This Row],[Busy]],RAW[[#This Row],[After Call Work]],RAW[[#This Row],[Chat]],RAW[[#This Row],[Tickets]],RAW[[#This Row],[Social Media]])*24</f>
        <v>2.5069444444444424</v>
      </c>
      <c r="AE41" s="12">
        <f>SUM(RAW[[#This Row],[Meeting]],RAW[[#This Row],[Training]],RAW[[#This Row],[Personal Needs]],RAW[[#This Row],[Quality ]],RAW[[#This Row],[Disconnected]])*24</f>
        <v>0.34833333333333449</v>
      </c>
      <c r="AF41" s="14">
        <f>SUM(RAW[[#This Row],[Available]],RAW[[#This Row],[Outbound Call]],RAW[[#This Row],[Busy]],RAW[[#This Row],[Meeting]],RAW[[#This Row],[Training]],RAW[[#This Row],[After Call Work]],RAW[[#This Row],[Quality ]],RAW[[#This Row],[Chat]],RAW[[#This Row],[Social Media]])*24</f>
        <v>6.4252777777777768</v>
      </c>
      <c r="AG41" s="13">
        <f>((RAW[[#This Row],[Total Time]]*24)-((RAW[[#This Row],[Lunch Break]]*24)+(RAW[[#This Row],[Break]]*24)))</f>
        <v>8.2919444444444448</v>
      </c>
      <c r="AH41" s="138">
        <f t="shared" si="3"/>
        <v>7.67</v>
      </c>
      <c r="AI41" s="303">
        <f>IFERROR(SUMIFS([1]!EmailRaw[in-AHT Target],[1]!EmailRaw[DATE],RAW[[#This Row],[Date]],[1]!EmailRaw[UID],RAW[[#This Row],[UID]]),"-")</f>
        <v>9</v>
      </c>
      <c r="AJ41" s="304">
        <f>IFERROR(SUMIFS([1]!InboundRaw[in-AHT Target],[1]!InboundRaw[Date],RAW[[#This Row],[Date]],[1]!InboundRaw[Agent ID],TEXT(RAW[[#This Row],[UID]],0)),"-")</f>
        <v>5</v>
      </c>
      <c r="AK41" s="303">
        <f>IFERROR(SUM(SUMIFS([1]!EmailRaw[Within HOOPS SLA],[1]!EmailRaw[DATE],RAW[[#This Row],[Date]],[1]!EmailRaw[UID],RAW[[#This Row],[UID]]),SUMIFS([1]!EmailRaw[Outside HOOPS SLA],[1]!EmailRaw[DATE],RAW[[#This Row],[Date]],[1]!EmailRaw[UID],RAW[[#This Row],[UID]])),"-")</f>
        <v>14</v>
      </c>
      <c r="AL41" s="305">
        <f>IFERROR(SUMIFS([1]!InboundRaw[InSL],[1]!InboundRaw[Date],RAW[[#This Row],[Date]],[1]!InboundRaw[Agent ID],TEXT(RAW[[#This Row],[UID]],0),[1]!InboundRaw[Duration_1],"&gt;=180"),"-")</f>
        <v>5</v>
      </c>
      <c r="AM41" s="45">
        <f>IFERROR(RAW[[#This Row],[Tickets]]*24,"-")</f>
        <v>1.8666666666666667</v>
      </c>
      <c r="AN41" s="46">
        <f>IFERROR(RAW[[#This Row],[Busy]]*24,"-")</f>
        <v>0.61138888888888943</v>
      </c>
      <c r="AO41" s="303">
        <f>SUMIFS([1]!EmailRaw[Resolved],[1]!EmailRaw[DATE],RAW[[#This Row],[Date]],[1]!EmailRaw[UID],RAW[[#This Row],[UID]])</f>
        <v>14</v>
      </c>
      <c r="AP41" s="304">
        <f>SUMIFS([1]!ChatRaw[Completed],[1]!ChatRaw[UID],RAW[[#This Row],[UID]],[1]!ChatRaw[Date],RAW[[#This Row],[Date]])</f>
        <v>0</v>
      </c>
      <c r="AQ41" s="305">
        <f>SUMIFS([1]!InboundRaw[HANDLED],[1]!InboundRaw[Date],RAW[[#This Row],[Date]],[1]!InboundRaw[Agent ID],TEXT(RAW[[#This Row],[UID]],0),[1]!InboundRaw[Duration_1],"&gt;=180")</f>
        <v>5</v>
      </c>
      <c r="AR41" s="45">
        <f>IFERROR((RAW[[#This Row],[Tickets Handled]]/RAW[[#This Row],[Tickets Time]]),0)</f>
        <v>7.5</v>
      </c>
      <c r="AS41" s="46">
        <f>IFERROR((RAW[[#This Row],[Inbound Handled]]/RAW[[#This Row],[Inbounds Time]]),0)</f>
        <v>8.1781008632439729</v>
      </c>
      <c r="AT41" s="45">
        <f>IFERROR((RAW[[#This Row],[Ticket Handled in Target]]/RAW[[#This Row],[Tickets Handled]]),0)</f>
        <v>0.6428571428571429</v>
      </c>
      <c r="AU41" s="46">
        <f>IFERROR(RAW[[#This Row],[Inbound Handled in Target]]/RAW[[#This Row],[Inbound Handled]],0)</f>
        <v>1</v>
      </c>
    </row>
    <row r="42" spans="1:47" x14ac:dyDescent="0.25">
      <c r="A42" s="169" cm="1">
        <f t="array" ref="A42">IFERROR(_xlfn.DAYS(RAW[[#This Row],[Date]],INDEX(Table1[Date hired],MATCH(TEXT(RAW[[#This Row],[UID]],0),TEXT(Table1[UID],0),0))),"")</f>
        <v>757</v>
      </c>
      <c r="B42" s="172">
        <f>IFERROR(INDEX(Table1[UID],MATCH(RAW[[#This Row],[Username]],Table1[Name],0)),"CHECK")</f>
        <v>108526</v>
      </c>
      <c r="C42" s="176" t="s">
        <v>133</v>
      </c>
      <c r="D42" s="297" t="str" cm="1">
        <f t="array" ref="D42">INDEX(Table1[Team Manager],MATCH(TEXT(RAW[[#This Row],[UID]],0),TEXT(Table1[UID],0),0))</f>
        <v>Anna Mae Bastero</v>
      </c>
      <c r="E42" s="298" t="str">
        <f>INDEX(Config!V:V,MATCH(RAW[[#This Row],[Market]],Config!W:W,0))</f>
        <v>Canada</v>
      </c>
      <c r="F42" s="298" t="str" cm="1">
        <f t="array" ref="F42">INDEX(Table1[Job function],MATCH(TEXT(RAW[[#This Row],[UID]],0),TEXT(Table1[UID],0),0))</f>
        <v>CSR</v>
      </c>
      <c r="G42" s="15">
        <v>6.3784722222222201E-2</v>
      </c>
      <c r="H42" s="16">
        <v>0</v>
      </c>
      <c r="I42" s="16">
        <v>7.2835648148148247E-2</v>
      </c>
      <c r="J42" s="16">
        <v>4.1122685185185137E-2</v>
      </c>
      <c r="K42" s="16">
        <v>3.6736111111111081E-2</v>
      </c>
      <c r="L42" s="16">
        <v>0</v>
      </c>
      <c r="M42" s="16">
        <v>9.884259259259176E-3</v>
      </c>
      <c r="N42" s="16">
        <v>0</v>
      </c>
      <c r="O42" s="16">
        <v>1.2847222222222232E-2</v>
      </c>
      <c r="P42" s="16">
        <v>0</v>
      </c>
      <c r="Q42" s="16">
        <v>2.9270833333333357E-2</v>
      </c>
      <c r="R42" s="16">
        <v>8.8888888888888892E-2</v>
      </c>
      <c r="S42" s="16">
        <v>2.0254629629629539E-2</v>
      </c>
      <c r="T42" s="16">
        <v>0</v>
      </c>
      <c r="U42" s="16">
        <v>0</v>
      </c>
      <c r="V42" s="109">
        <v>0.3756250000000001</v>
      </c>
      <c r="W42" s="9">
        <v>45447</v>
      </c>
      <c r="X42" s="10">
        <f>EOMONTH(RAW[[#This Row],[Date]],0)</f>
        <v>45473</v>
      </c>
      <c r="Y42" s="299" t="str">
        <f t="shared" si="4"/>
        <v>Week 23</v>
      </c>
      <c r="Z42" s="300" t="str">
        <f>IFERROR(INDEX(Table1[Market],MATCH(RAW[[#This Row],[UID]],Table1[UID],0)),"-")</f>
        <v>CA</v>
      </c>
      <c r="AA42" s="301" t="str">
        <f>IFERROR(INDEX(Table1[Region],MATCH(RAW[[#This Row],[UID]],Table1[UID],0)),"-")</f>
        <v>APAC</v>
      </c>
      <c r="AB42" s="302" t="str">
        <f>IFERROR(INDEX(Table1[Site],MATCH(RAW[[#This Row],[UID]],Table1[UID],0)),"-")</f>
        <v>ILO</v>
      </c>
      <c r="AC42" s="12">
        <f>SUM(RAW[[#This Row],[Available]],RAW[[#This Row],[Outbound Call]],RAW[[#This Row],[Busy]],RAW[[#This Row],[After Call Work]],RAW[[#This Row],[Chat]],RAW[[#This Row],[Tickets]],RAW[[#This Row],[Social Media]])*24</f>
        <v>6.8380555555555542</v>
      </c>
      <c r="AD42" s="14">
        <f>SUM(RAW[[#This Row],[Outbound Call]],RAW[[#This Row],[Busy]],RAW[[#This Row],[After Call Work]],RAW[[#This Row],[Chat]],RAW[[#This Row],[Tickets]],RAW[[#This Row],[Social Media]])*24</f>
        <v>5.3072222222222214</v>
      </c>
      <c r="AE42" s="12">
        <f>SUM(RAW[[#This Row],[Meeting]],RAW[[#This Row],[Training]],RAW[[#This Row],[Personal Needs]],RAW[[#This Row],[Quality ]],RAW[[#This Row],[Disconnected]])*24</f>
        <v>0.88166666666666593</v>
      </c>
      <c r="AF42" s="14">
        <f>SUM(RAW[[#This Row],[Available]],RAW[[#This Row],[Outbound Call]],RAW[[#This Row],[Busy]],RAW[[#This Row],[Meeting]],RAW[[#This Row],[Training]],RAW[[#This Row],[After Call Work]],RAW[[#This Row],[Quality ]],RAW[[#This Row],[Chat]],RAW[[#This Row],[Social Media]])*24</f>
        <v>5.5863888888888864</v>
      </c>
      <c r="AG42" s="13">
        <f>((RAW[[#This Row],[Total Time]]*24)-((RAW[[#This Row],[Lunch Break]]*24)+(RAW[[#This Row],[Break]]*24)))</f>
        <v>7.7197222222222255</v>
      </c>
      <c r="AH42" s="138">
        <f t="shared" si="3"/>
        <v>7.67</v>
      </c>
      <c r="AI42" s="303">
        <f>IFERROR(SUMIFS([1]!EmailRaw[in-AHT Target],[1]!EmailRaw[DATE],RAW[[#This Row],[Date]],[1]!EmailRaw[UID],RAW[[#This Row],[UID]]),"-")</f>
        <v>9</v>
      </c>
      <c r="AJ42" s="304">
        <f>IFERROR(SUMIFS([1]!InboundRaw[in-AHT Target],[1]!InboundRaw[Date],RAW[[#This Row],[Date]],[1]!InboundRaw[Agent ID],TEXT(RAW[[#This Row],[UID]],0)),"-")</f>
        <v>12</v>
      </c>
      <c r="AK42" s="303">
        <f>IFERROR(SUM(SUMIFS([1]!EmailRaw[Within HOOPS SLA],[1]!EmailRaw[DATE],RAW[[#This Row],[Date]],[1]!EmailRaw[UID],RAW[[#This Row],[UID]]),SUMIFS([1]!EmailRaw[Outside HOOPS SLA],[1]!EmailRaw[DATE],RAW[[#This Row],[Date]],[1]!EmailRaw[UID],RAW[[#This Row],[UID]])),"-")</f>
        <v>16</v>
      </c>
      <c r="AL42" s="305">
        <f>IFERROR(SUMIFS([1]!InboundRaw[InSL],[1]!InboundRaw[Date],RAW[[#This Row],[Date]],[1]!InboundRaw[Agent ID],TEXT(RAW[[#This Row],[UID]],0),[1]!InboundRaw[Duration_1],"&gt;=180"),"-")</f>
        <v>16</v>
      </c>
      <c r="AM42" s="45">
        <f>IFERROR(RAW[[#This Row],[Tickets]]*24,"-")</f>
        <v>2.1333333333333333</v>
      </c>
      <c r="AN42" s="46">
        <f>IFERROR(RAW[[#This Row],[Busy]]*24,"-")</f>
        <v>1.7480555555555579</v>
      </c>
      <c r="AO42" s="303">
        <f>SUMIFS([1]!EmailRaw[Resolved],[1]!EmailRaw[DATE],RAW[[#This Row],[Date]],[1]!EmailRaw[UID],RAW[[#This Row],[UID]])</f>
        <v>16</v>
      </c>
      <c r="AP42" s="304">
        <f>SUMIFS([1]!ChatRaw[Completed],[1]!ChatRaw[UID],RAW[[#This Row],[UID]],[1]!ChatRaw[Date],RAW[[#This Row],[Date]])</f>
        <v>0</v>
      </c>
      <c r="AQ42" s="305">
        <f>SUMIFS([1]!InboundRaw[HANDLED],[1]!InboundRaw[Date],RAW[[#This Row],[Date]],[1]!InboundRaw[Agent ID],TEXT(RAW[[#This Row],[UID]],0),[1]!InboundRaw[Duration_1],"&gt;=180")</f>
        <v>16</v>
      </c>
      <c r="AR42" s="45">
        <f>IFERROR((RAW[[#This Row],[Tickets Handled]]/RAW[[#This Row],[Tickets Time]]),0)</f>
        <v>7.5</v>
      </c>
      <c r="AS42" s="46">
        <f>IFERROR((RAW[[#This Row],[Inbound Handled]]/RAW[[#This Row],[Inbounds Time]]),0)</f>
        <v>9.1530271730494075</v>
      </c>
      <c r="AT42" s="45">
        <f>IFERROR((RAW[[#This Row],[Ticket Handled in Target]]/RAW[[#This Row],[Tickets Handled]]),0)</f>
        <v>0.5625</v>
      </c>
      <c r="AU42" s="46">
        <f>IFERROR(RAW[[#This Row],[Inbound Handled in Target]]/RAW[[#This Row],[Inbound Handled]],0)</f>
        <v>0.75</v>
      </c>
    </row>
    <row r="43" spans="1:47" x14ac:dyDescent="0.25">
      <c r="A43" s="169" cm="1">
        <f t="array" ref="A43">IFERROR(_xlfn.DAYS(RAW[[#This Row],[Date]],INDEX(Table1[Date hired],MATCH(TEXT(RAW[[#This Row],[UID]],0),TEXT(Table1[UID],0),0))),"")</f>
        <v>53</v>
      </c>
      <c r="B43" s="172">
        <f>IFERROR(INDEX(Table1[UID],MATCH(RAW[[#This Row],[Username]],Table1[Name],0)),"CHECK")</f>
        <v>113502</v>
      </c>
      <c r="C43" s="176" t="s">
        <v>135</v>
      </c>
      <c r="D43" s="297" t="str" cm="1">
        <f t="array" ref="D43">INDEX(Table1[Team Manager],MATCH(TEXT(RAW[[#This Row],[UID]],0),TEXT(Table1[UID],0),0))</f>
        <v>Eden Loyola</v>
      </c>
      <c r="E43" s="298" t="str">
        <f>INDEX(Config!V:V,MATCH(RAW[[#This Row],[Market]],Config!W:W,0))</f>
        <v>US English</v>
      </c>
      <c r="F43" s="298" t="str" cm="1">
        <f t="array" ref="F43">INDEX(Table1[Job function],MATCH(TEXT(RAW[[#This Row],[UID]],0),TEXT(Table1[UID],0),0))</f>
        <v>CSR</v>
      </c>
      <c r="G43" s="15">
        <v>7.6956018518518521E-2</v>
      </c>
      <c r="H43" s="16">
        <v>0</v>
      </c>
      <c r="I43" s="16">
        <v>0.1007175925925925</v>
      </c>
      <c r="J43" s="16">
        <v>4.1655092592592702E-2</v>
      </c>
      <c r="K43" s="16">
        <v>4.1921296296296262E-2</v>
      </c>
      <c r="L43" s="16">
        <v>0</v>
      </c>
      <c r="M43" s="16">
        <v>3.3252314814814721E-2</v>
      </c>
      <c r="N43" s="16">
        <v>0</v>
      </c>
      <c r="O43" s="16">
        <v>1.3958333333333295E-2</v>
      </c>
      <c r="P43" s="16">
        <v>0</v>
      </c>
      <c r="Q43" s="16">
        <v>0</v>
      </c>
      <c r="R43" s="16">
        <v>6.7418981481481483E-2</v>
      </c>
      <c r="S43" s="16">
        <v>0</v>
      </c>
      <c r="T43" s="16">
        <v>0</v>
      </c>
      <c r="U43" s="16">
        <v>0</v>
      </c>
      <c r="V43" s="109">
        <v>0.37587962962962962</v>
      </c>
      <c r="W43" s="9">
        <v>45447</v>
      </c>
      <c r="X43" s="10">
        <f>EOMONTH(RAW[[#This Row],[Date]],0)</f>
        <v>45473</v>
      </c>
      <c r="Y43" s="299" t="str">
        <f t="shared" si="4"/>
        <v>Week 23</v>
      </c>
      <c r="Z43" s="300" t="str">
        <f>IFERROR(INDEX(Table1[Market],MATCH(RAW[[#This Row],[UID]],Table1[UID],0)),"-")</f>
        <v>US</v>
      </c>
      <c r="AA43" s="301" t="str">
        <f>IFERROR(INDEX(Table1[Region],MATCH(RAW[[#This Row],[UID]],Table1[UID],0)),"-")</f>
        <v>APAC</v>
      </c>
      <c r="AB43" s="302" t="str">
        <f>IFERROR(INDEX(Table1[Site],MATCH(RAW[[#This Row],[UID]],Table1[UID],0)),"-")</f>
        <v>DVO</v>
      </c>
      <c r="AC43" s="12">
        <f>SUM(RAW[[#This Row],[Available]],RAW[[#This Row],[Outbound Call]],RAW[[#This Row],[Busy]],RAW[[#This Row],[After Call Work]],RAW[[#This Row],[Chat]],RAW[[#This Row],[Tickets]],RAW[[#This Row],[Social Media]])*24</f>
        <v>6.680277777777774</v>
      </c>
      <c r="AD43" s="14">
        <f>SUM(RAW[[#This Row],[Outbound Call]],RAW[[#This Row],[Busy]],RAW[[#This Row],[After Call Work]],RAW[[#This Row],[Chat]],RAW[[#This Row],[Tickets]],RAW[[#This Row],[Social Media]])*24</f>
        <v>4.8333333333333286</v>
      </c>
      <c r="AE43" s="12">
        <f>SUM(RAW[[#This Row],[Meeting]],RAW[[#This Row],[Training]],RAW[[#This Row],[Personal Needs]],RAW[[#This Row],[Quality ]],RAW[[#This Row],[Disconnected]])*24</f>
        <v>1.0061111111111103</v>
      </c>
      <c r="AF43" s="14">
        <f>SUM(RAW[[#This Row],[Available]],RAW[[#This Row],[Outbound Call]],RAW[[#This Row],[Busy]],RAW[[#This Row],[Meeting]],RAW[[#This Row],[Training]],RAW[[#This Row],[After Call Work]],RAW[[#This Row],[Quality ]],RAW[[#This Row],[Chat]],RAW[[#This Row],[Social Media]])*24</f>
        <v>6.068333333333328</v>
      </c>
      <c r="AG43" s="13">
        <f>((RAW[[#This Row],[Total Time]]*24)-((RAW[[#This Row],[Lunch Break]]*24)+(RAW[[#This Row],[Break]]*24)))</f>
        <v>7.6863888888888869</v>
      </c>
      <c r="AH43" s="138">
        <f t="shared" si="3"/>
        <v>7.67</v>
      </c>
      <c r="AI43" s="303">
        <f>IFERROR(SUMIFS([1]!EmailRaw[in-AHT Target],[1]!EmailRaw[DATE],RAW[[#This Row],[Date]],[1]!EmailRaw[UID],RAW[[#This Row],[UID]]),"-")</f>
        <v>1</v>
      </c>
      <c r="AJ43" s="304">
        <f>IFERROR(SUMIFS([1]!InboundRaw[in-AHT Target],[1]!InboundRaw[Date],RAW[[#This Row],[Date]],[1]!InboundRaw[Agent ID],TEXT(RAW[[#This Row],[UID]],0)),"-")</f>
        <v>15</v>
      </c>
      <c r="AK43" s="303">
        <f>IFERROR(SUM(SUMIFS([1]!EmailRaw[Within HOOPS SLA],[1]!EmailRaw[DATE],RAW[[#This Row],[Date]],[1]!EmailRaw[UID],RAW[[#This Row],[UID]]),SUMIFS([1]!EmailRaw[Outside HOOPS SLA],[1]!EmailRaw[DATE],RAW[[#This Row],[Date]],[1]!EmailRaw[UID],RAW[[#This Row],[UID]])),"-")</f>
        <v>10</v>
      </c>
      <c r="AL43" s="305">
        <f>IFERROR(SUMIFS([1]!InboundRaw[InSL],[1]!InboundRaw[Date],RAW[[#This Row],[Date]],[1]!InboundRaw[Agent ID],TEXT(RAW[[#This Row],[UID]],0),[1]!InboundRaw[Duration_1],"&gt;=180"),"-")</f>
        <v>17</v>
      </c>
      <c r="AM43" s="45">
        <f>IFERROR(RAW[[#This Row],[Tickets]]*24,"-")</f>
        <v>1.6180555555555556</v>
      </c>
      <c r="AN43" s="46">
        <f>IFERROR(RAW[[#This Row],[Busy]]*24,"-")</f>
        <v>2.4172222222222199</v>
      </c>
      <c r="AO43" s="303">
        <f>SUMIFS([1]!EmailRaw[Resolved],[1]!EmailRaw[DATE],RAW[[#This Row],[Date]],[1]!EmailRaw[UID],RAW[[#This Row],[UID]])</f>
        <v>10</v>
      </c>
      <c r="AP43" s="304">
        <f>SUMIFS([1]!ChatRaw[Completed],[1]!ChatRaw[UID],RAW[[#This Row],[UID]],[1]!ChatRaw[Date],RAW[[#This Row],[Date]])</f>
        <v>0</v>
      </c>
      <c r="AQ43" s="305">
        <f>SUMIFS([1]!InboundRaw[HANDLED],[1]!InboundRaw[Date],RAW[[#This Row],[Date]],[1]!InboundRaw[Agent ID],TEXT(RAW[[#This Row],[UID]],0),[1]!InboundRaw[Duration_1],"&gt;=180")</f>
        <v>19</v>
      </c>
      <c r="AR43" s="45">
        <f>IFERROR((RAW[[#This Row],[Tickets Handled]]/RAW[[#This Row],[Tickets Time]]),0)</f>
        <v>6.1802575107296134</v>
      </c>
      <c r="AS43" s="46">
        <f>IFERROR((RAW[[#This Row],[Inbound Handled]]/RAW[[#This Row],[Inbounds Time]]),0)</f>
        <v>7.8602620087336321</v>
      </c>
      <c r="AT43" s="45">
        <f>IFERROR((RAW[[#This Row],[Ticket Handled in Target]]/RAW[[#This Row],[Tickets Handled]]),0)</f>
        <v>0.1</v>
      </c>
      <c r="AU43" s="46">
        <f>IFERROR(RAW[[#This Row],[Inbound Handled in Target]]/RAW[[#This Row],[Inbound Handled]],0)</f>
        <v>0.78947368421052633</v>
      </c>
    </row>
    <row r="44" spans="1:47" x14ac:dyDescent="0.25">
      <c r="A44" s="169" cm="1">
        <f t="array" ref="A44">IFERROR(_xlfn.DAYS(RAW[[#This Row],[Date]],INDEX(Table1[Date hired],MATCH(TEXT(RAW[[#This Row],[UID]],0),TEXT(Table1[UID],0),0))),"")</f>
        <v>783</v>
      </c>
      <c r="B44" s="172">
        <f>IFERROR(INDEX(Table1[UID],MATCH(RAW[[#This Row],[Username]],Table1[Name],0)),"CHECK")</f>
        <v>108235</v>
      </c>
      <c r="C44" s="176" t="s">
        <v>137</v>
      </c>
      <c r="D44" s="297" t="str" cm="1">
        <f t="array" ref="D44">INDEX(Table1[Team Manager],MATCH(TEXT(RAW[[#This Row],[UID]],0),TEXT(Table1[UID],0),0))</f>
        <v>Eden Loyola</v>
      </c>
      <c r="E44" s="298" t="str">
        <f>INDEX(Config!V:V,MATCH(RAW[[#This Row],[Market]],Config!W:W,0))</f>
        <v>US Spanish</v>
      </c>
      <c r="F44" s="298" t="str" cm="1">
        <f t="array" ref="F44">INDEX(Table1[Job function],MATCH(TEXT(RAW[[#This Row],[UID]],0),TEXT(Table1[UID],0),0))</f>
        <v>CSR</v>
      </c>
      <c r="G44" s="15">
        <v>2.7384259259259247E-2</v>
      </c>
      <c r="H44" s="16">
        <v>0</v>
      </c>
      <c r="I44" s="16">
        <v>8.4583333333333233E-2</v>
      </c>
      <c r="J44" s="16">
        <v>4.1458333333333375E-2</v>
      </c>
      <c r="K44" s="16">
        <v>0</v>
      </c>
      <c r="L44" s="16">
        <v>0</v>
      </c>
      <c r="M44" s="16">
        <v>0</v>
      </c>
      <c r="N44" s="16">
        <v>0</v>
      </c>
      <c r="O44" s="16">
        <v>1.3599537037036979E-2</v>
      </c>
      <c r="P44" s="16">
        <v>0</v>
      </c>
      <c r="Q44" s="16">
        <v>8.318287037037031E-2</v>
      </c>
      <c r="R44" s="16">
        <v>0.11875000000000001</v>
      </c>
      <c r="S44" s="16">
        <v>0</v>
      </c>
      <c r="T44" s="16">
        <v>0</v>
      </c>
      <c r="U44" s="16">
        <v>0</v>
      </c>
      <c r="V44" s="109">
        <v>0.36895833333333328</v>
      </c>
      <c r="W44" s="9">
        <v>45447</v>
      </c>
      <c r="X44" s="10">
        <f>EOMONTH(RAW[[#This Row],[Date]],0)</f>
        <v>45473</v>
      </c>
      <c r="Y44" s="299" t="str">
        <f t="shared" si="4"/>
        <v>Week 23</v>
      </c>
      <c r="Z44" s="300" t="str">
        <f>IFERROR(INDEX(Table1[Market],MATCH(RAW[[#This Row],[UID]],Table1[UID],0)),"-")</f>
        <v>ES</v>
      </c>
      <c r="AA44" s="301" t="str">
        <f>IFERROR(INDEX(Table1[Region],MATCH(RAW[[#This Row],[UID]],Table1[UID],0)),"-")</f>
        <v>APAC</v>
      </c>
      <c r="AB44" s="302" t="str">
        <f>IFERROR(INDEX(Table1[Site],MATCH(RAW[[#This Row],[UID]],Table1[UID],0)),"-")</f>
        <v>DVO</v>
      </c>
      <c r="AC44" s="12">
        <f>SUM(RAW[[#This Row],[Available]],RAW[[#This Row],[Outbound Call]],RAW[[#This Row],[Busy]],RAW[[#This Row],[After Call Work]],RAW[[#This Row],[Chat]],RAW[[#This Row],[Tickets]],RAW[[#This Row],[Social Media]])*24</f>
        <v>7.5336111111111075</v>
      </c>
      <c r="AD44" s="14">
        <f>SUM(RAW[[#This Row],[Outbound Call]],RAW[[#This Row],[Busy]],RAW[[#This Row],[After Call Work]],RAW[[#This Row],[Chat]],RAW[[#This Row],[Tickets]],RAW[[#This Row],[Social Media]])*24</f>
        <v>6.8763888888888856</v>
      </c>
      <c r="AE44" s="12">
        <f>SUM(RAW[[#This Row],[Meeting]],RAW[[#This Row],[Training]],RAW[[#This Row],[Personal Needs]],RAW[[#This Row],[Quality ]],RAW[[#This Row],[Disconnected]])*24</f>
        <v>0</v>
      </c>
      <c r="AF44" s="14">
        <f>SUM(RAW[[#This Row],[Available]],RAW[[#This Row],[Outbound Call]],RAW[[#This Row],[Busy]],RAW[[#This Row],[Meeting]],RAW[[#This Row],[Training]],RAW[[#This Row],[After Call Work]],RAW[[#This Row],[Quality ]],RAW[[#This Row],[Chat]],RAW[[#This Row],[Social Media]])*24</f>
        <v>4.683611111111107</v>
      </c>
      <c r="AG44" s="13">
        <f>((RAW[[#This Row],[Total Time]]*24)-((RAW[[#This Row],[Lunch Break]]*24)+(RAW[[#This Row],[Break]]*24)))</f>
        <v>7.5336111111111101</v>
      </c>
      <c r="AH44" s="138">
        <f t="shared" si="3"/>
        <v>7.67</v>
      </c>
      <c r="AI44" s="303">
        <f>IFERROR(SUMIFS([1]!EmailRaw[in-AHT Target],[1]!EmailRaw[DATE],RAW[[#This Row],[Date]],[1]!EmailRaw[UID],RAW[[#This Row],[UID]]),"-")</f>
        <v>14</v>
      </c>
      <c r="AJ44" s="304">
        <f>IFERROR(SUMIFS([1]!InboundRaw[in-AHT Target],[1]!InboundRaw[Date],RAW[[#This Row],[Date]],[1]!InboundRaw[Agent ID],TEXT(RAW[[#This Row],[UID]],0)),"-")</f>
        <v>14</v>
      </c>
      <c r="AK44" s="303">
        <f>IFERROR(SUM(SUMIFS([1]!EmailRaw[Within HOOPS SLA],[1]!EmailRaw[DATE],RAW[[#This Row],[Date]],[1]!EmailRaw[UID],RAW[[#This Row],[UID]]),SUMIFS([1]!EmailRaw[Outside HOOPS SLA],[1]!EmailRaw[DATE],RAW[[#This Row],[Date]],[1]!EmailRaw[UID],RAW[[#This Row],[UID]])),"-")</f>
        <v>16</v>
      </c>
      <c r="AL44" s="305">
        <f>IFERROR(SUMIFS([1]!InboundRaw[InSL],[1]!InboundRaw[Date],RAW[[#This Row],[Date]],[1]!InboundRaw[Agent ID],TEXT(RAW[[#This Row],[UID]],0),[1]!InboundRaw[Duration_1],"&gt;=180"),"-")</f>
        <v>15</v>
      </c>
      <c r="AM44" s="45">
        <f>IFERROR(RAW[[#This Row],[Tickets]]*24,"-")</f>
        <v>2.85</v>
      </c>
      <c r="AN44" s="46">
        <f>IFERROR(RAW[[#This Row],[Busy]]*24,"-")</f>
        <v>2.0299999999999976</v>
      </c>
      <c r="AO44" s="303">
        <f>SUMIFS([1]!EmailRaw[Resolved],[1]!EmailRaw[DATE],RAW[[#This Row],[Date]],[1]!EmailRaw[UID],RAW[[#This Row],[UID]])</f>
        <v>19</v>
      </c>
      <c r="AP44" s="304">
        <f>SUMIFS([1]!ChatRaw[Completed],[1]!ChatRaw[UID],RAW[[#This Row],[UID]],[1]!ChatRaw[Date],RAW[[#This Row],[Date]])</f>
        <v>0</v>
      </c>
      <c r="AQ44" s="305">
        <f>SUMIFS([1]!InboundRaw[HANDLED],[1]!InboundRaw[Date],RAW[[#This Row],[Date]],[1]!InboundRaw[Agent ID],TEXT(RAW[[#This Row],[UID]],0),[1]!InboundRaw[Duration_1],"&gt;=180")</f>
        <v>18</v>
      </c>
      <c r="AR44" s="45">
        <f>IFERROR((RAW[[#This Row],[Tickets Handled]]/RAW[[#This Row],[Tickets Time]]),0)</f>
        <v>6.6666666666666661</v>
      </c>
      <c r="AS44" s="46">
        <f>IFERROR((RAW[[#This Row],[Inbound Handled]]/RAW[[#This Row],[Inbounds Time]]),0)</f>
        <v>8.866995073891637</v>
      </c>
      <c r="AT44" s="45">
        <f>IFERROR((RAW[[#This Row],[Ticket Handled in Target]]/RAW[[#This Row],[Tickets Handled]]),0)</f>
        <v>0.73684210526315785</v>
      </c>
      <c r="AU44" s="46">
        <f>IFERROR(RAW[[#This Row],[Inbound Handled in Target]]/RAW[[#This Row],[Inbound Handled]],0)</f>
        <v>0.77777777777777779</v>
      </c>
    </row>
    <row r="45" spans="1:47" x14ac:dyDescent="0.25">
      <c r="A45" s="169" cm="1">
        <f t="array" ref="A45">IFERROR(_xlfn.DAYS(RAW[[#This Row],[Date]],INDEX(Table1[Date hired],MATCH(TEXT(RAW[[#This Row],[UID]],0),TEXT(Table1[UID],0),0))),"")</f>
        <v>810</v>
      </c>
      <c r="B45" s="172">
        <f>IFERROR(INDEX(Table1[UID],MATCH(RAW[[#This Row],[Username]],Table1[Name],0)),"CHECK")</f>
        <v>107941</v>
      </c>
      <c r="C45" s="176" t="s">
        <v>139</v>
      </c>
      <c r="D45" s="297" t="str" cm="1">
        <f t="array" ref="D45">INDEX(Table1[Team Manager],MATCH(TEXT(RAW[[#This Row],[UID]],0),TEXT(Table1[UID],0),0))</f>
        <v>Eden Loyola</v>
      </c>
      <c r="E45" s="298" t="str">
        <f>INDEX(Config!V:V,MATCH(RAW[[#This Row],[Market]],Config!W:W,0))</f>
        <v>US Spanish</v>
      </c>
      <c r="F45" s="298" t="str" cm="1">
        <f t="array" ref="F45">INDEX(Table1[Job function],MATCH(TEXT(RAW[[#This Row],[UID]],0),TEXT(Table1[UID],0),0))</f>
        <v>CSR</v>
      </c>
      <c r="G45" s="15">
        <v>2.0682870370370365E-2</v>
      </c>
      <c r="H45" s="16">
        <v>0</v>
      </c>
      <c r="I45" s="16">
        <v>2.8969907407407458E-2</v>
      </c>
      <c r="J45" s="16">
        <v>6.0868055555555634E-2</v>
      </c>
      <c r="K45" s="16">
        <v>0</v>
      </c>
      <c r="L45" s="16">
        <v>0</v>
      </c>
      <c r="M45" s="16">
        <v>0</v>
      </c>
      <c r="N45" s="16">
        <v>0</v>
      </c>
      <c r="O45" s="16">
        <v>1.402777777777775E-2</v>
      </c>
      <c r="P45" s="16">
        <v>0</v>
      </c>
      <c r="Q45" s="16">
        <v>0.14597222222222217</v>
      </c>
      <c r="R45" s="16">
        <v>0.10625000000000001</v>
      </c>
      <c r="S45" s="16">
        <v>0</v>
      </c>
      <c r="T45" s="16">
        <v>0</v>
      </c>
      <c r="U45" s="16">
        <v>0</v>
      </c>
      <c r="V45" s="109">
        <v>0.37677083333333328</v>
      </c>
      <c r="W45" s="9">
        <v>45447</v>
      </c>
      <c r="X45" s="10">
        <f>EOMONTH(RAW[[#This Row],[Date]],0)</f>
        <v>45473</v>
      </c>
      <c r="Y45" s="299" t="str">
        <f t="shared" si="4"/>
        <v>Week 23</v>
      </c>
      <c r="Z45" s="300" t="str">
        <f>IFERROR(INDEX(Table1[Market],MATCH(RAW[[#This Row],[UID]],Table1[UID],0)),"-")</f>
        <v>ES</v>
      </c>
      <c r="AA45" s="301" t="str">
        <f>IFERROR(INDEX(Table1[Region],MATCH(RAW[[#This Row],[UID]],Table1[UID],0)),"-")</f>
        <v>APAC</v>
      </c>
      <c r="AB45" s="302" t="str">
        <f>IFERROR(INDEX(Table1[Site],MATCH(RAW[[#This Row],[UID]],Table1[UID],0)),"-")</f>
        <v>DVO</v>
      </c>
      <c r="AC45" s="12">
        <f>SUM(RAW[[#This Row],[Available]],RAW[[#This Row],[Outbound Call]],RAW[[#This Row],[Busy]],RAW[[#This Row],[After Call Work]],RAW[[#This Row],[Chat]],RAW[[#This Row],[Tickets]],RAW[[#This Row],[Social Media]])*24</f>
        <v>7.2450000000000001</v>
      </c>
      <c r="AD45" s="14">
        <f>SUM(RAW[[#This Row],[Outbound Call]],RAW[[#This Row],[Busy]],RAW[[#This Row],[After Call Work]],RAW[[#This Row],[Chat]],RAW[[#This Row],[Tickets]],RAW[[#This Row],[Social Media]])*24</f>
        <v>6.7486111111111118</v>
      </c>
      <c r="AE45" s="12">
        <f>SUM(RAW[[#This Row],[Meeting]],RAW[[#This Row],[Training]],RAW[[#This Row],[Personal Needs]],RAW[[#This Row],[Quality ]],RAW[[#This Row],[Disconnected]])*24</f>
        <v>0</v>
      </c>
      <c r="AF45" s="14">
        <f>SUM(RAW[[#This Row],[Available]],RAW[[#This Row],[Outbound Call]],RAW[[#This Row],[Busy]],RAW[[#This Row],[Meeting]],RAW[[#This Row],[Training]],RAW[[#This Row],[After Call Work]],RAW[[#This Row],[Quality ]],RAW[[#This Row],[Chat]],RAW[[#This Row],[Social Media]])*24</f>
        <v>4.6950000000000003</v>
      </c>
      <c r="AG45" s="13">
        <f>((RAW[[#This Row],[Total Time]]*24)-((RAW[[#This Row],[Lunch Break]]*24)+(RAW[[#This Row],[Break]]*24)))</f>
        <v>7.2449999999999974</v>
      </c>
      <c r="AH45" s="138">
        <f t="shared" si="3"/>
        <v>7.67</v>
      </c>
      <c r="AI45" s="303">
        <f>IFERROR(SUMIFS([1]!EmailRaw[in-AHT Target],[1]!EmailRaw[DATE],RAW[[#This Row],[Date]],[1]!EmailRaw[UID],RAW[[#This Row],[UID]]),"-")</f>
        <v>9</v>
      </c>
      <c r="AJ45" s="304">
        <f>IFERROR(SUMIFS([1]!InboundRaw[in-AHT Target],[1]!InboundRaw[Date],RAW[[#This Row],[Date]],[1]!InboundRaw[Agent ID],TEXT(RAW[[#This Row],[UID]],0)),"-")</f>
        <v>6</v>
      </c>
      <c r="AK45" s="303">
        <f>IFERROR(SUM(SUMIFS([1]!EmailRaw[Within HOOPS SLA],[1]!EmailRaw[DATE],RAW[[#This Row],[Date]],[1]!EmailRaw[UID],RAW[[#This Row],[UID]]),SUMIFS([1]!EmailRaw[Outside HOOPS SLA],[1]!EmailRaw[DATE],RAW[[#This Row],[Date]],[1]!EmailRaw[UID],RAW[[#This Row],[UID]])),"-")</f>
        <v>17</v>
      </c>
      <c r="AL45" s="305">
        <f>IFERROR(SUMIFS([1]!InboundRaw[InSL],[1]!InboundRaw[Date],RAW[[#This Row],[Date]],[1]!InboundRaw[Agent ID],TEXT(RAW[[#This Row],[UID]],0),[1]!InboundRaw[Duration_1],"&gt;=180"),"-")</f>
        <v>6</v>
      </c>
      <c r="AM45" s="45">
        <f>IFERROR(RAW[[#This Row],[Tickets]]*24,"-")</f>
        <v>2.5500000000000003</v>
      </c>
      <c r="AN45" s="46">
        <f>IFERROR(RAW[[#This Row],[Busy]]*24,"-")</f>
        <v>0.69527777777777899</v>
      </c>
      <c r="AO45" s="303">
        <f>SUMIFS([1]!EmailRaw[Resolved],[1]!EmailRaw[DATE],RAW[[#This Row],[Date]],[1]!EmailRaw[UID],RAW[[#This Row],[UID]])</f>
        <v>17</v>
      </c>
      <c r="AP45" s="304">
        <f>SUMIFS([1]!ChatRaw[Completed],[1]!ChatRaw[UID],RAW[[#This Row],[UID]],[1]!ChatRaw[Date],RAW[[#This Row],[Date]])</f>
        <v>0</v>
      </c>
      <c r="AQ45" s="305">
        <f>SUMIFS([1]!InboundRaw[HANDLED],[1]!InboundRaw[Date],RAW[[#This Row],[Date]],[1]!InboundRaw[Agent ID],TEXT(RAW[[#This Row],[UID]],0),[1]!InboundRaw[Duration_1],"&gt;=180")</f>
        <v>7</v>
      </c>
      <c r="AR45" s="45">
        <f>IFERROR((RAW[[#This Row],[Tickets Handled]]/RAW[[#This Row],[Tickets Time]]),0)</f>
        <v>6.6666666666666661</v>
      </c>
      <c r="AS45" s="46">
        <f>IFERROR((RAW[[#This Row],[Inbound Handled]]/RAW[[#This Row],[Inbounds Time]]),0)</f>
        <v>10.067918497802619</v>
      </c>
      <c r="AT45" s="45">
        <f>IFERROR((RAW[[#This Row],[Ticket Handled in Target]]/RAW[[#This Row],[Tickets Handled]]),0)</f>
        <v>0.52941176470588236</v>
      </c>
      <c r="AU45" s="46">
        <f>IFERROR(RAW[[#This Row],[Inbound Handled in Target]]/RAW[[#This Row],[Inbound Handled]],0)</f>
        <v>0.8571428571428571</v>
      </c>
    </row>
    <row r="46" spans="1:47" x14ac:dyDescent="0.25">
      <c r="A46" s="169" cm="1">
        <f t="array" ref="A46">IFERROR(_xlfn.DAYS(RAW[[#This Row],[Date]],INDEX(Table1[Date hired],MATCH(TEXT(RAW[[#This Row],[UID]],0),TEXT(Table1[UID],0),0))),"")</f>
        <v>39</v>
      </c>
      <c r="B46" s="172">
        <f>IFERROR(INDEX(Table1[UID],MATCH(RAW[[#This Row],[Username]],Table1[Name],0)),"CHECK")</f>
        <v>113551</v>
      </c>
      <c r="C46" s="176" t="s">
        <v>140</v>
      </c>
      <c r="D46" s="297" t="str" cm="1">
        <f t="array" ref="D46">INDEX(Table1[Team Manager],MATCH(TEXT(RAW[[#This Row],[UID]],0),TEXT(Table1[UID],0),0))</f>
        <v>John Dave Pepito</v>
      </c>
      <c r="E46" s="298" t="str">
        <f>INDEX(Config!V:V,MATCH(RAW[[#This Row],[Market]],Config!W:W,0))</f>
        <v>US English</v>
      </c>
      <c r="F46" s="298" t="str" cm="1">
        <f t="array" ref="F46">INDEX(Table1[Job function],MATCH(TEXT(RAW[[#This Row],[UID]],0),TEXT(Table1[UID],0),0))</f>
        <v>CSR</v>
      </c>
      <c r="G46" s="15">
        <v>0.114837962962963</v>
      </c>
      <c r="H46" s="16">
        <v>0</v>
      </c>
      <c r="I46" s="16">
        <v>8.4178240740740762E-2</v>
      </c>
      <c r="J46" s="16">
        <v>4.1550925925925908E-2</v>
      </c>
      <c r="K46" s="16">
        <v>5.9351851851851878E-2</v>
      </c>
      <c r="L46" s="16">
        <v>0</v>
      </c>
      <c r="M46" s="16">
        <v>6.5972222222221433E-4</v>
      </c>
      <c r="N46" s="16">
        <v>0</v>
      </c>
      <c r="O46" s="16">
        <v>1.2905092592592649E-2</v>
      </c>
      <c r="P46" s="16">
        <v>0</v>
      </c>
      <c r="Q46" s="16">
        <v>0</v>
      </c>
      <c r="R46" s="16">
        <v>6.1712962962962963E-2</v>
      </c>
      <c r="S46" s="16">
        <v>0</v>
      </c>
      <c r="T46" s="16">
        <v>0</v>
      </c>
      <c r="U46" s="16">
        <v>0</v>
      </c>
      <c r="V46" s="109">
        <v>0.37519675925925933</v>
      </c>
      <c r="W46" s="9">
        <v>45447</v>
      </c>
      <c r="X46" s="10">
        <f>EOMONTH(RAW[[#This Row],[Date]],0)</f>
        <v>45473</v>
      </c>
      <c r="Y46" s="299" t="str">
        <f t="shared" si="4"/>
        <v>Week 23</v>
      </c>
      <c r="Z46" s="300" t="str">
        <f>IFERROR(INDEX(Table1[Market],MATCH(RAW[[#This Row],[UID]],Table1[UID],0)),"-")</f>
        <v>US</v>
      </c>
      <c r="AA46" s="301" t="str">
        <f>IFERROR(INDEX(Table1[Region],MATCH(RAW[[#This Row],[UID]],Table1[UID],0)),"-")</f>
        <v>APAC</v>
      </c>
      <c r="AB46" s="302" t="str">
        <f>IFERROR(INDEX(Table1[Site],MATCH(RAW[[#This Row],[UID]],Table1[UID],0)),"-")</f>
        <v>ILO</v>
      </c>
      <c r="AC46" s="12">
        <f>SUM(RAW[[#This Row],[Available]],RAW[[#This Row],[Outbound Call]],RAW[[#This Row],[Busy]],RAW[[#This Row],[After Call Work]],RAW[[#This Row],[Chat]],RAW[[#This Row],[Tickets]],RAW[[#This Row],[Social Media]])*24</f>
        <v>6.2733333333333352</v>
      </c>
      <c r="AD46" s="14">
        <f>SUM(RAW[[#This Row],[Outbound Call]],RAW[[#This Row],[Busy]],RAW[[#This Row],[After Call Work]],RAW[[#This Row],[Chat]],RAW[[#This Row],[Tickets]],RAW[[#This Row],[Social Media]])*24</f>
        <v>3.5172222222222227</v>
      </c>
      <c r="AE46" s="12">
        <f>SUM(RAW[[#This Row],[Meeting]],RAW[[#This Row],[Training]],RAW[[#This Row],[Personal Needs]],RAW[[#This Row],[Quality ]],RAW[[#This Row],[Disconnected]])*24</f>
        <v>1.4244444444444451</v>
      </c>
      <c r="AF46" s="14">
        <f>SUM(RAW[[#This Row],[Available]],RAW[[#This Row],[Outbound Call]],RAW[[#This Row],[Busy]],RAW[[#This Row],[Meeting]],RAW[[#This Row],[Training]],RAW[[#This Row],[After Call Work]],RAW[[#This Row],[Quality ]],RAW[[#This Row],[Chat]],RAW[[#This Row],[Social Media]])*24</f>
        <v>6.2166666666666686</v>
      </c>
      <c r="AG46" s="13">
        <f>((RAW[[#This Row],[Total Time]]*24)-((RAW[[#This Row],[Lunch Break]]*24)+(RAW[[#This Row],[Break]]*24)))</f>
        <v>7.6977777777777785</v>
      </c>
      <c r="AH46" s="138">
        <f t="shared" si="3"/>
        <v>7.67</v>
      </c>
      <c r="AI46" s="303">
        <f>IFERROR(SUMIFS([1]!EmailRaw[in-AHT Target],[1]!EmailRaw[DATE],RAW[[#This Row],[Date]],[1]!EmailRaw[UID],RAW[[#This Row],[UID]]),"-")</f>
        <v>3</v>
      </c>
      <c r="AJ46" s="304">
        <f>IFERROR(SUMIFS([1]!InboundRaw[in-AHT Target],[1]!InboundRaw[Date],RAW[[#This Row],[Date]],[1]!InboundRaw[Agent ID],TEXT(RAW[[#This Row],[UID]],0)),"-")</f>
        <v>9</v>
      </c>
      <c r="AK46" s="303">
        <f>IFERROR(SUM(SUMIFS([1]!EmailRaw[Within HOOPS SLA],[1]!EmailRaw[DATE],RAW[[#This Row],[Date]],[1]!EmailRaw[UID],RAW[[#This Row],[UID]]),SUMIFS([1]!EmailRaw[Outside HOOPS SLA],[1]!EmailRaw[DATE],RAW[[#This Row],[Date]],[1]!EmailRaw[UID],RAW[[#This Row],[UID]])),"-")</f>
        <v>5</v>
      </c>
      <c r="AL46" s="305">
        <f>IFERROR(SUMIFS([1]!InboundRaw[InSL],[1]!InboundRaw[Date],RAW[[#This Row],[Date]],[1]!InboundRaw[Agent ID],TEXT(RAW[[#This Row],[UID]],0),[1]!InboundRaw[Duration_1],"&gt;=180"),"-")</f>
        <v>14</v>
      </c>
      <c r="AM46" s="45">
        <f>IFERROR(RAW[[#This Row],[Tickets]]*24,"-")</f>
        <v>1.481111111111111</v>
      </c>
      <c r="AN46" s="46">
        <f>IFERROR(RAW[[#This Row],[Busy]]*24,"-")</f>
        <v>2.0202777777777783</v>
      </c>
      <c r="AO46" s="303">
        <f>SUMIFS([1]!EmailRaw[Resolved],[1]!EmailRaw[DATE],RAW[[#This Row],[Date]],[1]!EmailRaw[UID],RAW[[#This Row],[UID]])</f>
        <v>5</v>
      </c>
      <c r="AP46" s="304">
        <f>SUMIFS([1]!ChatRaw[Completed],[1]!ChatRaw[UID],RAW[[#This Row],[UID]],[1]!ChatRaw[Date],RAW[[#This Row],[Date]])</f>
        <v>0</v>
      </c>
      <c r="AQ46" s="305">
        <f>SUMIFS([1]!InboundRaw[HANDLED],[1]!InboundRaw[Date],RAW[[#This Row],[Date]],[1]!InboundRaw[Agent ID],TEXT(RAW[[#This Row],[UID]],0),[1]!InboundRaw[Duration_1],"&gt;=180")</f>
        <v>14</v>
      </c>
      <c r="AR46" s="45">
        <f>IFERROR((RAW[[#This Row],[Tickets Handled]]/RAW[[#This Row],[Tickets Time]]),0)</f>
        <v>3.3758439609902475</v>
      </c>
      <c r="AS46" s="46">
        <f>IFERROR((RAW[[#This Row],[Inbound Handled]]/RAW[[#This Row],[Inbounds Time]]),0)</f>
        <v>6.9297401347449457</v>
      </c>
      <c r="AT46" s="45">
        <f>IFERROR((RAW[[#This Row],[Ticket Handled in Target]]/RAW[[#This Row],[Tickets Handled]]),0)</f>
        <v>0.6</v>
      </c>
      <c r="AU46" s="46">
        <f>IFERROR(RAW[[#This Row],[Inbound Handled in Target]]/RAW[[#This Row],[Inbound Handled]],0)</f>
        <v>0.6428571428571429</v>
      </c>
    </row>
    <row r="47" spans="1:47" x14ac:dyDescent="0.25">
      <c r="A47" s="169" cm="1">
        <f t="array" ref="A47">IFERROR(_xlfn.DAYS(RAW[[#This Row],[Date]],INDEX(Table1[Date hired],MATCH(TEXT(RAW[[#This Row],[UID]],0),TEXT(Table1[UID],0),0))),"")</f>
        <v>319</v>
      </c>
      <c r="B47" s="172">
        <f>IFERROR(INDEX(Table1[UID],MATCH(RAW[[#This Row],[Username]],Table1[Name],0)),"CHECK")</f>
        <v>112154</v>
      </c>
      <c r="C47" s="176" t="s">
        <v>142</v>
      </c>
      <c r="D47" s="297" t="str" cm="1">
        <f t="array" ref="D47">INDEX(Table1[Team Manager],MATCH(TEXT(RAW[[#This Row],[UID]],0),TEXT(Table1[UID],0),0))</f>
        <v>Anna Mae Bastero</v>
      </c>
      <c r="E47" s="298" t="str">
        <f>INDEX(Config!V:V,MATCH(RAW[[#This Row],[Market]],Config!W:W,0))</f>
        <v>US English</v>
      </c>
      <c r="F47" s="298" t="str" cm="1">
        <f t="array" ref="F47">INDEX(Table1[Job function],MATCH(TEXT(RAW[[#This Row],[UID]],0),TEXT(Table1[UID],0),0))</f>
        <v>CSR</v>
      </c>
      <c r="G47" s="15">
        <v>8.2638888888888845E-2</v>
      </c>
      <c r="H47" s="16">
        <v>0</v>
      </c>
      <c r="I47" s="16">
        <v>6.7060185185185084E-2</v>
      </c>
      <c r="J47" s="16">
        <v>4.1041666666666643E-2</v>
      </c>
      <c r="K47" s="16">
        <v>2.0277777777777839E-2</v>
      </c>
      <c r="L47" s="16">
        <v>0</v>
      </c>
      <c r="M47" s="16">
        <v>9.4328703703703276E-3</v>
      </c>
      <c r="N47" s="16">
        <v>0</v>
      </c>
      <c r="O47" s="16">
        <v>1.3495370370370408E-2</v>
      </c>
      <c r="P47" s="16">
        <v>0</v>
      </c>
      <c r="Q47" s="16">
        <v>0</v>
      </c>
      <c r="R47" s="16">
        <v>2.777777777777778E-2</v>
      </c>
      <c r="S47" s="16">
        <v>0</v>
      </c>
      <c r="T47" s="16">
        <v>0</v>
      </c>
      <c r="U47" s="16">
        <v>0</v>
      </c>
      <c r="V47" s="109">
        <v>0.26172453703703713</v>
      </c>
      <c r="W47" s="9">
        <v>45447</v>
      </c>
      <c r="X47" s="10">
        <f>EOMONTH(RAW[[#This Row],[Date]],0)</f>
        <v>45473</v>
      </c>
      <c r="Y47" s="299" t="str">
        <f t="shared" si="4"/>
        <v>Week 23</v>
      </c>
      <c r="Z47" s="300" t="str">
        <f>IFERROR(INDEX(Table1[Market],MATCH(RAW[[#This Row],[UID]],Table1[UID],0)),"-")</f>
        <v>US</v>
      </c>
      <c r="AA47" s="301" t="str">
        <f>IFERROR(INDEX(Table1[Region],MATCH(RAW[[#This Row],[UID]],Table1[UID],0)),"-")</f>
        <v>APAC</v>
      </c>
      <c r="AB47" s="302" t="str">
        <f>IFERROR(INDEX(Table1[Site],MATCH(RAW[[#This Row],[UID]],Table1[UID],0)),"-")</f>
        <v>ILO</v>
      </c>
      <c r="AC47" s="12">
        <f>SUM(RAW[[#This Row],[Available]],RAW[[#This Row],[Outbound Call]],RAW[[#This Row],[Busy]],RAW[[#This Row],[After Call Work]],RAW[[#This Row],[Chat]],RAW[[#This Row],[Tickets]],RAW[[#This Row],[Social Media]])*24</f>
        <v>4.4858333333333293</v>
      </c>
      <c r="AD47" s="14">
        <f>SUM(RAW[[#This Row],[Outbound Call]],RAW[[#This Row],[Busy]],RAW[[#This Row],[After Call Work]],RAW[[#This Row],[Chat]],RAW[[#This Row],[Tickets]],RAW[[#This Row],[Social Media]])*24</f>
        <v>2.5024999999999964</v>
      </c>
      <c r="AE47" s="12">
        <f>SUM(RAW[[#This Row],[Meeting]],RAW[[#This Row],[Training]],RAW[[#This Row],[Personal Needs]],RAW[[#This Row],[Quality ]],RAW[[#This Row],[Disconnected]])*24</f>
        <v>0.48666666666666814</v>
      </c>
      <c r="AF47" s="14">
        <f>SUM(RAW[[#This Row],[Available]],RAW[[#This Row],[Outbound Call]],RAW[[#This Row],[Busy]],RAW[[#This Row],[Meeting]],RAW[[#This Row],[Training]],RAW[[#This Row],[After Call Work]],RAW[[#This Row],[Quality ]],RAW[[#This Row],[Chat]],RAW[[#This Row],[Social Media]])*24</f>
        <v>4.3058333333333305</v>
      </c>
      <c r="AG47" s="13">
        <f>((RAW[[#This Row],[Total Time]]*24)-((RAW[[#This Row],[Lunch Break]]*24)+(RAW[[#This Row],[Break]]*24)))</f>
        <v>4.9725000000000019</v>
      </c>
      <c r="AH47" s="138">
        <f t="shared" si="3"/>
        <v>7.67</v>
      </c>
      <c r="AI47" s="303">
        <f>IFERROR(SUMIFS([1]!EmailRaw[in-AHT Target],[1]!EmailRaw[DATE],RAW[[#This Row],[Date]],[1]!EmailRaw[UID],RAW[[#This Row],[UID]]),"-")</f>
        <v>4</v>
      </c>
      <c r="AJ47" s="304">
        <f>IFERROR(SUMIFS([1]!InboundRaw[in-AHT Target],[1]!InboundRaw[Date],RAW[[#This Row],[Date]],[1]!InboundRaw[Agent ID],TEXT(RAW[[#This Row],[UID]],0)),"-")</f>
        <v>14</v>
      </c>
      <c r="AK47" s="303">
        <f>IFERROR(SUM(SUMIFS([1]!EmailRaw[Within HOOPS SLA],[1]!EmailRaw[DATE],RAW[[#This Row],[Date]],[1]!EmailRaw[UID],RAW[[#This Row],[UID]]),SUMIFS([1]!EmailRaw[Outside HOOPS SLA],[1]!EmailRaw[DATE],RAW[[#This Row],[Date]],[1]!EmailRaw[UID],RAW[[#This Row],[UID]])),"-")</f>
        <v>5</v>
      </c>
      <c r="AL47" s="305">
        <f>IFERROR(SUMIFS([1]!InboundRaw[InSL],[1]!InboundRaw[Date],RAW[[#This Row],[Date]],[1]!InboundRaw[Agent ID],TEXT(RAW[[#This Row],[UID]],0),[1]!InboundRaw[Duration_1],"&gt;=180"),"-")</f>
        <v>10</v>
      </c>
      <c r="AM47" s="45">
        <f>IFERROR(RAW[[#This Row],[Tickets]]*24,"-")</f>
        <v>0.66666666666666674</v>
      </c>
      <c r="AN47" s="46">
        <f>IFERROR(RAW[[#This Row],[Busy]]*24,"-")</f>
        <v>1.609444444444442</v>
      </c>
      <c r="AO47" s="303">
        <f>SUMIFS([1]!EmailRaw[Resolved],[1]!EmailRaw[DATE],RAW[[#This Row],[Date]],[1]!EmailRaw[UID],RAW[[#This Row],[UID]])</f>
        <v>5</v>
      </c>
      <c r="AP47" s="304">
        <f>SUMIFS([1]!ChatRaw[Completed],[1]!ChatRaw[UID],RAW[[#This Row],[UID]],[1]!ChatRaw[Date],RAW[[#This Row],[Date]])</f>
        <v>0</v>
      </c>
      <c r="AQ47" s="305">
        <f>SUMIFS([1]!InboundRaw[HANDLED],[1]!InboundRaw[Date],RAW[[#This Row],[Date]],[1]!InboundRaw[Agent ID],TEXT(RAW[[#This Row],[UID]],0),[1]!InboundRaw[Duration_1],"&gt;=180")</f>
        <v>11</v>
      </c>
      <c r="AR47" s="45">
        <f>IFERROR((RAW[[#This Row],[Tickets Handled]]/RAW[[#This Row],[Tickets Time]]),0)</f>
        <v>7.4999999999999991</v>
      </c>
      <c r="AS47" s="46">
        <f>IFERROR((RAW[[#This Row],[Inbound Handled]]/RAW[[#This Row],[Inbounds Time]]),0)</f>
        <v>6.8346565412495792</v>
      </c>
      <c r="AT47" s="45">
        <f>IFERROR((RAW[[#This Row],[Ticket Handled in Target]]/RAW[[#This Row],[Tickets Handled]]),0)</f>
        <v>0.8</v>
      </c>
      <c r="AU47" s="46">
        <f>IFERROR(RAW[[#This Row],[Inbound Handled in Target]]/RAW[[#This Row],[Inbound Handled]],0)</f>
        <v>1.2727272727272727</v>
      </c>
    </row>
    <row r="48" spans="1:47" x14ac:dyDescent="0.25">
      <c r="A48" s="169" cm="1">
        <f t="array" ref="A48">IFERROR(_xlfn.DAYS(RAW[[#This Row],[Date]],INDEX(Table1[Date hired],MATCH(TEXT(RAW[[#This Row],[UID]],0),TEXT(Table1[UID],0),0))),"")</f>
        <v>57</v>
      </c>
      <c r="B48" s="172">
        <f>IFERROR(INDEX(Table1[UID],MATCH(RAW[[#This Row],[Username]],Table1[Name],0)),"CHECK")</f>
        <v>113451</v>
      </c>
      <c r="C48" s="176" t="s">
        <v>143</v>
      </c>
      <c r="D48" s="297" t="str" cm="1">
        <f t="array" ref="D48">INDEX(Table1[Team Manager],MATCH(TEXT(RAW[[#This Row],[UID]],0),TEXT(Table1[UID],0),0))</f>
        <v>Megan Gutierrez Guerrero</v>
      </c>
      <c r="E48" s="298" t="str">
        <f>INDEX(Config!V:V,MATCH(RAW[[#This Row],[Market]],Config!W:W,0))</f>
        <v>US Spanish</v>
      </c>
      <c r="F48" s="298" t="str" cm="1">
        <f t="array" ref="F48">INDEX(Table1[Job function],MATCH(TEXT(RAW[[#This Row],[UID]],0),TEXT(Table1[UID],0),0))</f>
        <v>CSR</v>
      </c>
      <c r="G48" s="15">
        <v>1.7534722222222243E-2</v>
      </c>
      <c r="H48" s="16">
        <v>0</v>
      </c>
      <c r="I48" s="16">
        <v>1.2939814814814765E-2</v>
      </c>
      <c r="J48" s="16">
        <v>5.8136574074074021E-2</v>
      </c>
      <c r="K48" s="16">
        <v>0.13913194444444454</v>
      </c>
      <c r="L48" s="16">
        <v>0</v>
      </c>
      <c r="M48" s="16">
        <v>0</v>
      </c>
      <c r="N48" s="16">
        <v>0</v>
      </c>
      <c r="O48" s="16">
        <v>0</v>
      </c>
      <c r="P48" s="16">
        <v>0</v>
      </c>
      <c r="Q48" s="16">
        <v>0</v>
      </c>
      <c r="R48" s="16">
        <v>1.8750000000000003E-2</v>
      </c>
      <c r="S48" s="16">
        <v>0</v>
      </c>
      <c r="T48" s="16">
        <v>1.7361111111102723E-4</v>
      </c>
      <c r="U48" s="16">
        <v>0</v>
      </c>
      <c r="V48" s="109">
        <v>0.24666666666666659</v>
      </c>
      <c r="W48" s="9">
        <v>45447</v>
      </c>
      <c r="X48" s="10">
        <f>EOMONTH(RAW[[#This Row],[Date]],0)</f>
        <v>45473</v>
      </c>
      <c r="Y48" s="299" t="str">
        <f t="shared" si="4"/>
        <v>Week 23</v>
      </c>
      <c r="Z48" s="300" t="str">
        <f>IFERROR(INDEX(Table1[Market],MATCH(RAW[[#This Row],[UID]],Table1[UID],0)),"-")</f>
        <v>ES</v>
      </c>
      <c r="AA48" s="301" t="str">
        <f>IFERROR(INDEX(Table1[Region],MATCH(RAW[[#This Row],[UID]],Table1[UID],0)),"-")</f>
        <v>APAC</v>
      </c>
      <c r="AB48" s="302" t="str">
        <f>IFERROR(INDEX(Table1[Site],MATCH(RAW[[#This Row],[UID]],Table1[UID],0)),"-")</f>
        <v>COL</v>
      </c>
      <c r="AC48" s="12">
        <f>SUM(RAW[[#This Row],[Available]],RAW[[#This Row],[Outbound Call]],RAW[[#This Row],[Busy]],RAW[[#This Row],[After Call Work]],RAW[[#This Row],[Chat]],RAW[[#This Row],[Tickets]],RAW[[#This Row],[Social Media]])*24</f>
        <v>1.1813888888888884</v>
      </c>
      <c r="AD48" s="14">
        <f>SUM(RAW[[#This Row],[Outbound Call]],RAW[[#This Row],[Busy]],RAW[[#This Row],[After Call Work]],RAW[[#This Row],[Chat]],RAW[[#This Row],[Tickets]],RAW[[#This Row],[Social Media]])*24</f>
        <v>0.76055555555555443</v>
      </c>
      <c r="AE48" s="12">
        <f>SUM(RAW[[#This Row],[Meeting]],RAW[[#This Row],[Training]],RAW[[#This Row],[Personal Needs]],RAW[[#This Row],[Quality ]],RAW[[#This Row],[Disconnected]])*24</f>
        <v>3.3433333333333337</v>
      </c>
      <c r="AF48" s="14">
        <f>SUM(RAW[[#This Row],[Available]],RAW[[#This Row],[Outbound Call]],RAW[[#This Row],[Busy]],RAW[[#This Row],[Meeting]],RAW[[#This Row],[Training]],RAW[[#This Row],[After Call Work]],RAW[[#This Row],[Quality ]],RAW[[#This Row],[Chat]],RAW[[#This Row],[Social Media]])*24</f>
        <v>4.0705555555555577</v>
      </c>
      <c r="AG48" s="13">
        <f>((RAW[[#This Row],[Total Time]]*24)-((RAW[[#This Row],[Lunch Break]]*24)+(RAW[[#This Row],[Break]]*24)))</f>
        <v>4.5247222222222216</v>
      </c>
      <c r="AH48" s="138">
        <f t="shared" si="3"/>
        <v>7.67</v>
      </c>
      <c r="AI48" s="303">
        <f>IFERROR(SUMIFS([1]!EmailRaw[in-AHT Target],[1]!EmailRaw[DATE],RAW[[#This Row],[Date]],[1]!EmailRaw[UID],RAW[[#This Row],[UID]]),"-")</f>
        <v>0</v>
      </c>
      <c r="AJ48" s="304">
        <f>IFERROR(SUMIFS([1]!InboundRaw[in-AHT Target],[1]!InboundRaw[Date],RAW[[#This Row],[Date]],[1]!InboundRaw[Agent ID],TEXT(RAW[[#This Row],[UID]],0)),"-")</f>
        <v>0</v>
      </c>
      <c r="AK48" s="303">
        <f>IFERROR(SUM(SUMIFS([1]!EmailRaw[Within HOOPS SLA],[1]!EmailRaw[DATE],RAW[[#This Row],[Date]],[1]!EmailRaw[UID],RAW[[#This Row],[UID]]),SUMIFS([1]!EmailRaw[Outside HOOPS SLA],[1]!EmailRaw[DATE],RAW[[#This Row],[Date]],[1]!EmailRaw[UID],RAW[[#This Row],[UID]])),"-")</f>
        <v>1</v>
      </c>
      <c r="AL48" s="305">
        <f>IFERROR(SUMIFS([1]!InboundRaw[InSL],[1]!InboundRaw[Date],RAW[[#This Row],[Date]],[1]!InboundRaw[Agent ID],TEXT(RAW[[#This Row],[UID]],0),[1]!InboundRaw[Duration_1],"&gt;=180"),"-")</f>
        <v>2</v>
      </c>
      <c r="AM48" s="45">
        <f>IFERROR(RAW[[#This Row],[Tickets]]*24,"-")</f>
        <v>0.45000000000000007</v>
      </c>
      <c r="AN48" s="46">
        <f>IFERROR(RAW[[#This Row],[Busy]]*24,"-")</f>
        <v>0.31055555555555436</v>
      </c>
      <c r="AO48" s="303">
        <f>SUMIFS([1]!EmailRaw[Resolved],[1]!EmailRaw[DATE],RAW[[#This Row],[Date]],[1]!EmailRaw[UID],RAW[[#This Row],[UID]])</f>
        <v>3</v>
      </c>
      <c r="AP48" s="304">
        <f>SUMIFS([1]!ChatRaw[Completed],[1]!ChatRaw[UID],RAW[[#This Row],[UID]],[1]!ChatRaw[Date],RAW[[#This Row],[Date]])</f>
        <v>0</v>
      </c>
      <c r="AQ48" s="305">
        <f>SUMIFS([1]!InboundRaw[HANDLED],[1]!InboundRaw[Date],RAW[[#This Row],[Date]],[1]!InboundRaw[Agent ID],TEXT(RAW[[#This Row],[UID]],0),[1]!InboundRaw[Duration_1],"&gt;=180")</f>
        <v>2</v>
      </c>
      <c r="AR48" s="45">
        <f>IFERROR((RAW[[#This Row],[Tickets Handled]]/RAW[[#This Row],[Tickets Time]]),0)</f>
        <v>6.6666666666666661</v>
      </c>
      <c r="AS48" s="46">
        <f>IFERROR((RAW[[#This Row],[Inbound Handled]]/RAW[[#This Row],[Inbounds Time]]),0)</f>
        <v>6.4400715563506505</v>
      </c>
      <c r="AT48" s="45">
        <f>IFERROR((RAW[[#This Row],[Ticket Handled in Target]]/RAW[[#This Row],[Tickets Handled]]),0)</f>
        <v>0</v>
      </c>
      <c r="AU48" s="46">
        <f>IFERROR(RAW[[#This Row],[Inbound Handled in Target]]/RAW[[#This Row],[Inbound Handled]],0)</f>
        <v>0</v>
      </c>
    </row>
    <row r="49" spans="1:47" x14ac:dyDescent="0.25">
      <c r="A49" s="169" cm="1">
        <f t="array" ref="A49">IFERROR(_xlfn.DAYS(RAW[[#This Row],[Date]],INDEX(Table1[Date hired],MATCH(TEXT(RAW[[#This Row],[UID]],0),TEXT(Table1[UID],0),0))),"")</f>
        <v>757</v>
      </c>
      <c r="B49" s="172">
        <f>IFERROR(INDEX(Table1[UID],MATCH(RAW[[#This Row],[Username]],Table1[Name],0)),"CHECK")</f>
        <v>108518</v>
      </c>
      <c r="C49" s="176" t="s">
        <v>144</v>
      </c>
      <c r="D49" s="297" t="str" cm="1">
        <f t="array" ref="D49">INDEX(Table1[Team Manager],MATCH(TEXT(RAW[[#This Row],[UID]],0),TEXT(Table1[UID],0),0))</f>
        <v>Eden Loyola</v>
      </c>
      <c r="E49" s="298" t="str">
        <f>INDEX(Config!V:V,MATCH(RAW[[#This Row],[Market]],Config!W:W,0))</f>
        <v>US Spanish</v>
      </c>
      <c r="F49" s="298" t="str" cm="1">
        <f t="array" ref="F49">INDEX(Table1[Job function],MATCH(TEXT(RAW[[#This Row],[UID]],0),TEXT(Table1[UID],0),0))</f>
        <v>CSR</v>
      </c>
      <c r="G49" s="15">
        <v>8.9629629629629615E-2</v>
      </c>
      <c r="H49" s="16">
        <v>0</v>
      </c>
      <c r="I49" s="16">
        <v>9.8888888888888804E-2</v>
      </c>
      <c r="J49" s="16">
        <v>4.1631944444444402E-2</v>
      </c>
      <c r="K49" s="16">
        <v>0</v>
      </c>
      <c r="L49" s="16">
        <v>0</v>
      </c>
      <c r="M49" s="16">
        <v>9.0046296296295569E-3</v>
      </c>
      <c r="N49" s="16">
        <v>0</v>
      </c>
      <c r="O49" s="16">
        <v>1.129629629629636E-2</v>
      </c>
      <c r="P49" s="16">
        <v>0</v>
      </c>
      <c r="Q49" s="16">
        <v>0.12274305555555554</v>
      </c>
      <c r="R49" s="16">
        <v>3.2870370370370371E-3</v>
      </c>
      <c r="S49" s="16">
        <v>0</v>
      </c>
      <c r="T49" s="16">
        <v>0</v>
      </c>
      <c r="U49" s="16">
        <v>0</v>
      </c>
      <c r="V49" s="109">
        <v>0.37648148148148142</v>
      </c>
      <c r="W49" s="9">
        <v>45447</v>
      </c>
      <c r="X49" s="10">
        <f>EOMONTH(RAW[[#This Row],[Date]],0)</f>
        <v>45473</v>
      </c>
      <c r="Y49" s="299" t="str">
        <f t="shared" si="4"/>
        <v>Week 23</v>
      </c>
      <c r="Z49" s="300" t="str">
        <f>IFERROR(INDEX(Table1[Market],MATCH(RAW[[#This Row],[UID]],Table1[UID],0)),"-")</f>
        <v>ES</v>
      </c>
      <c r="AA49" s="301" t="str">
        <f>IFERROR(INDEX(Table1[Region],MATCH(RAW[[#This Row],[UID]],Table1[UID],0)),"-")</f>
        <v>APAC</v>
      </c>
      <c r="AB49" s="302" t="str">
        <f>IFERROR(INDEX(Table1[Site],MATCH(RAW[[#This Row],[UID]],Table1[UID],0)),"-")</f>
        <v>DVO</v>
      </c>
      <c r="AC49" s="12">
        <f>SUM(RAW[[#This Row],[Available]],RAW[[#This Row],[Outbound Call]],RAW[[#This Row],[Busy]],RAW[[#This Row],[After Call Work]],RAW[[#This Row],[Chat]],RAW[[#This Row],[Tickets]],RAW[[#This Row],[Social Media]])*24</f>
        <v>7.7652777777777731</v>
      </c>
      <c r="AD49" s="14">
        <f>SUM(RAW[[#This Row],[Outbound Call]],RAW[[#This Row],[Busy]],RAW[[#This Row],[After Call Work]],RAW[[#This Row],[Chat]],RAW[[#This Row],[Tickets]],RAW[[#This Row],[Social Media]])*24</f>
        <v>5.6141666666666623</v>
      </c>
      <c r="AE49" s="12">
        <f>SUM(RAW[[#This Row],[Meeting]],RAW[[#This Row],[Training]],RAW[[#This Row],[Personal Needs]],RAW[[#This Row],[Quality ]],RAW[[#This Row],[Disconnected]])*24</f>
        <v>0</v>
      </c>
      <c r="AF49" s="14">
        <f>SUM(RAW[[#This Row],[Available]],RAW[[#This Row],[Outbound Call]],RAW[[#This Row],[Busy]],RAW[[#This Row],[Meeting]],RAW[[#This Row],[Training]],RAW[[#This Row],[After Call Work]],RAW[[#This Row],[Quality ]],RAW[[#This Row],[Chat]],RAW[[#This Row],[Social Media]])*24</f>
        <v>7.6863888888888843</v>
      </c>
      <c r="AG49" s="13">
        <f>((RAW[[#This Row],[Total Time]]*24)-((RAW[[#This Row],[Lunch Break]]*24)+(RAW[[#This Row],[Break]]*24)))</f>
        <v>7.7652777777777757</v>
      </c>
      <c r="AH49" s="138">
        <f t="shared" si="3"/>
        <v>7.67</v>
      </c>
      <c r="AI49" s="303">
        <f>IFERROR(SUMIFS([1]!EmailRaw[in-AHT Target],[1]!EmailRaw[DATE],RAW[[#This Row],[Date]],[1]!EmailRaw[UID],RAW[[#This Row],[UID]]),"-")</f>
        <v>0</v>
      </c>
      <c r="AJ49" s="304">
        <f>IFERROR(SUMIFS([1]!InboundRaw[in-AHT Target],[1]!InboundRaw[Date],RAW[[#This Row],[Date]],[1]!InboundRaw[Agent ID],TEXT(RAW[[#This Row],[UID]],0)),"-")</f>
        <v>21</v>
      </c>
      <c r="AK49" s="303">
        <f>IFERROR(SUM(SUMIFS([1]!EmailRaw[Within HOOPS SLA],[1]!EmailRaw[DATE],RAW[[#This Row],[Date]],[1]!EmailRaw[UID],RAW[[#This Row],[UID]]),SUMIFS([1]!EmailRaw[Outside HOOPS SLA],[1]!EmailRaw[DATE],RAW[[#This Row],[Date]],[1]!EmailRaw[UID],RAW[[#This Row],[UID]])),"-")</f>
        <v>0</v>
      </c>
      <c r="AL49" s="305">
        <f>IFERROR(SUMIFS([1]!InboundRaw[InSL],[1]!InboundRaw[Date],RAW[[#This Row],[Date]],[1]!InboundRaw[Agent ID],TEXT(RAW[[#This Row],[UID]],0),[1]!InboundRaw[Duration_1],"&gt;=180"),"-")</f>
        <v>15</v>
      </c>
      <c r="AM49" s="45">
        <f>IFERROR(RAW[[#This Row],[Tickets]]*24,"-")</f>
        <v>7.8888888888888897E-2</v>
      </c>
      <c r="AN49" s="46">
        <f>IFERROR(RAW[[#This Row],[Busy]]*24,"-")</f>
        <v>2.3733333333333313</v>
      </c>
      <c r="AO49" s="303">
        <f>SUMIFS([1]!EmailRaw[Resolved],[1]!EmailRaw[DATE],RAW[[#This Row],[Date]],[1]!EmailRaw[UID],RAW[[#This Row],[UID]])</f>
        <v>0</v>
      </c>
      <c r="AP49" s="304">
        <f>SUMIFS([1]!ChatRaw[Completed],[1]!ChatRaw[UID],RAW[[#This Row],[UID]],[1]!ChatRaw[Date],RAW[[#This Row],[Date]])</f>
        <v>1</v>
      </c>
      <c r="AQ49" s="305">
        <f>SUMIFS([1]!InboundRaw[HANDLED],[1]!InboundRaw[Date],RAW[[#This Row],[Date]],[1]!InboundRaw[Agent ID],TEXT(RAW[[#This Row],[UID]],0),[1]!InboundRaw[Duration_1],"&gt;=180")</f>
        <v>21</v>
      </c>
      <c r="AR49" s="45">
        <f>IFERROR((RAW[[#This Row],[Tickets Handled]]/RAW[[#This Row],[Tickets Time]]),0)</f>
        <v>0</v>
      </c>
      <c r="AS49" s="46">
        <f>IFERROR((RAW[[#This Row],[Inbound Handled]]/RAW[[#This Row],[Inbounds Time]]),0)</f>
        <v>8.8483146067415799</v>
      </c>
      <c r="AT49" s="45">
        <f>IFERROR((RAW[[#This Row],[Ticket Handled in Target]]/RAW[[#This Row],[Tickets Handled]]),0)</f>
        <v>0</v>
      </c>
      <c r="AU49" s="46">
        <f>IFERROR(RAW[[#This Row],[Inbound Handled in Target]]/RAW[[#This Row],[Inbound Handled]],0)</f>
        <v>1</v>
      </c>
    </row>
    <row r="50" spans="1:47" x14ac:dyDescent="0.25">
      <c r="A50" s="169" cm="1">
        <f t="array" ref="A50">IFERROR(_xlfn.DAYS(RAW[[#This Row],[Date]],INDEX(Table1[Date hired],MATCH(TEXT(RAW[[#This Row],[UID]],0),TEXT(Table1[UID],0),0))),"")</f>
        <v>15</v>
      </c>
      <c r="B50" s="172">
        <f>IFERROR(INDEX(Table1[UID],MATCH(RAW[[#This Row],[Username]],Table1[Name],0)),"CHECK")</f>
        <v>113646</v>
      </c>
      <c r="C50" s="176" t="s">
        <v>1009</v>
      </c>
      <c r="D50" s="297" t="str" cm="1">
        <f t="array" ref="D50">INDEX(Table1[Team Manager],MATCH(TEXT(RAW[[#This Row],[UID]],0),TEXT(Table1[UID],0),0))</f>
        <v>Daniel Alexe</v>
      </c>
      <c r="E50" s="298" t="str">
        <f>INDEX(Config!V:V,MATCH(RAW[[#This Row],[Market]],Config!W:W,0))</f>
        <v>France</v>
      </c>
      <c r="F50" s="298" t="str" cm="1">
        <f t="array" ref="F50">INDEX(Table1[Job function],MATCH(TEXT(RAW[[#This Row],[UID]],0),TEXT(Table1[UID],0),0))</f>
        <v>CSR</v>
      </c>
      <c r="G50" s="15">
        <v>0.10621527777777778</v>
      </c>
      <c r="H50" s="16">
        <v>0</v>
      </c>
      <c r="I50" s="16">
        <v>3.1180555555555545E-2</v>
      </c>
      <c r="J50" s="16">
        <v>4.3518518518518512E-2</v>
      </c>
      <c r="K50" s="16">
        <v>0.12769675925925927</v>
      </c>
      <c r="L50" s="16">
        <v>0</v>
      </c>
      <c r="M50" s="16">
        <v>7.4409722222222197E-2</v>
      </c>
      <c r="N50" s="16">
        <v>0</v>
      </c>
      <c r="O50" s="16">
        <v>0</v>
      </c>
      <c r="P50" s="16">
        <v>0</v>
      </c>
      <c r="Q50" s="16">
        <v>0</v>
      </c>
      <c r="R50" s="16">
        <v>0</v>
      </c>
      <c r="S50" s="16">
        <v>0</v>
      </c>
      <c r="T50" s="16">
        <v>9.2592592592533052E-5</v>
      </c>
      <c r="U50" s="16">
        <v>0</v>
      </c>
      <c r="V50" s="109">
        <v>0.3831134259259259</v>
      </c>
      <c r="W50" s="9">
        <v>45447</v>
      </c>
      <c r="X50" s="10">
        <f>EOMONTH(RAW[[#This Row],[Date]],0)</f>
        <v>45473</v>
      </c>
      <c r="Y50" s="299" t="str">
        <f t="shared" si="4"/>
        <v>Week 23</v>
      </c>
      <c r="Z50" s="300" t="str">
        <f>IFERROR(INDEX(Table1[Market],MATCH(RAW[[#This Row],[UID]],Table1[UID],0)),"-")</f>
        <v>FR</v>
      </c>
      <c r="AA50" s="301" t="str">
        <f>IFERROR(INDEX(Table1[Region],MATCH(RAW[[#This Row],[UID]],Table1[UID],0)),"-")</f>
        <v>EU</v>
      </c>
      <c r="AB50" s="302" t="str">
        <f>IFERROR(INDEX(Table1[Site],MATCH(RAW[[#This Row],[UID]],Table1[UID],0)),"-")</f>
        <v>BUC</v>
      </c>
      <c r="AC50" s="12">
        <f>SUM(RAW[[#This Row],[Available]],RAW[[#This Row],[Outbound Call]],RAW[[#This Row],[Busy]],RAW[[#This Row],[After Call Work]],RAW[[#This Row],[Chat]],RAW[[#This Row],[Tickets]],RAW[[#This Row],[Social Media]])*24</f>
        <v>5.0833333333333321</v>
      </c>
      <c r="AD50" s="14">
        <f>SUM(RAW[[#This Row],[Outbound Call]],RAW[[#This Row],[Busy]],RAW[[#This Row],[After Call Work]],RAW[[#This Row],[Chat]],RAW[[#This Row],[Tickets]],RAW[[#This Row],[Social Media]])*24</f>
        <v>2.5341666666666658</v>
      </c>
      <c r="AE50" s="12">
        <f>SUM(RAW[[#This Row],[Meeting]],RAW[[#This Row],[Training]],RAW[[#This Row],[Personal Needs]],RAW[[#This Row],[Quality ]],RAW[[#This Row],[Disconnected]])*24</f>
        <v>3.0669444444444434</v>
      </c>
      <c r="AF50" s="14">
        <f>SUM(RAW[[#This Row],[Available]],RAW[[#This Row],[Outbound Call]],RAW[[#This Row],[Busy]],RAW[[#This Row],[Meeting]],RAW[[#This Row],[Training]],RAW[[#This Row],[After Call Work]],RAW[[#This Row],[Quality ]],RAW[[#This Row],[Chat]],RAW[[#This Row],[Social Media]])*24</f>
        <v>8.1480555555555547</v>
      </c>
      <c r="AG50" s="13">
        <f>((RAW[[#This Row],[Total Time]]*24)-((RAW[[#This Row],[Lunch Break]]*24)+(RAW[[#This Row],[Break]]*24)))</f>
        <v>8.1502777777777773</v>
      </c>
      <c r="AH50" s="138">
        <f t="shared" si="3"/>
        <v>7.67</v>
      </c>
      <c r="AI50" s="303">
        <f>IFERROR(SUMIFS([1]!EmailRaw[in-AHT Target],[1]!EmailRaw[DATE],RAW[[#This Row],[Date]],[1]!EmailRaw[UID],RAW[[#This Row],[UID]]),"-")</f>
        <v>0</v>
      </c>
      <c r="AJ50" s="304">
        <f>IFERROR(SUMIFS([1]!InboundRaw[in-AHT Target],[1]!InboundRaw[Date],RAW[[#This Row],[Date]],[1]!InboundRaw[Agent ID],TEXT(RAW[[#This Row],[UID]],0)),"-")</f>
        <v>0</v>
      </c>
      <c r="AK50" s="303">
        <f>IFERROR(SUM(SUMIFS([1]!EmailRaw[Within HOOPS SLA],[1]!EmailRaw[DATE],RAW[[#This Row],[Date]],[1]!EmailRaw[UID],RAW[[#This Row],[UID]]),SUMIFS([1]!EmailRaw[Outside HOOPS SLA],[1]!EmailRaw[DATE],RAW[[#This Row],[Date]],[1]!EmailRaw[UID],RAW[[#This Row],[UID]])),"-")</f>
        <v>0</v>
      </c>
      <c r="AL50" s="305">
        <f>IFERROR(SUMIFS([1]!InboundRaw[InSL],[1]!InboundRaw[Date],RAW[[#This Row],[Date]],[1]!InboundRaw[Agent ID],TEXT(RAW[[#This Row],[UID]],0),[1]!InboundRaw[Duration_1],"&gt;=180"),"-")</f>
        <v>4</v>
      </c>
      <c r="AM50" s="45">
        <f>IFERROR(RAW[[#This Row],[Tickets]]*24,"-")</f>
        <v>0</v>
      </c>
      <c r="AN50" s="46">
        <f>IFERROR(RAW[[#This Row],[Busy]]*24,"-")</f>
        <v>0.74833333333333307</v>
      </c>
      <c r="AO50" s="303">
        <f>SUMIFS([1]!EmailRaw[Resolved],[1]!EmailRaw[DATE],RAW[[#This Row],[Date]],[1]!EmailRaw[UID],RAW[[#This Row],[UID]])</f>
        <v>0</v>
      </c>
      <c r="AP50" s="304">
        <f>SUMIFS([1]!ChatRaw[Completed],[1]!ChatRaw[UID],RAW[[#This Row],[UID]],[1]!ChatRaw[Date],RAW[[#This Row],[Date]])</f>
        <v>0</v>
      </c>
      <c r="AQ50" s="305">
        <f>SUMIFS([1]!InboundRaw[HANDLED],[1]!InboundRaw[Date],RAW[[#This Row],[Date]],[1]!InboundRaw[Agent ID],TEXT(RAW[[#This Row],[UID]],0),[1]!InboundRaw[Duration_1],"&gt;=180")</f>
        <v>4</v>
      </c>
      <c r="AR50" s="45">
        <f>IFERROR((RAW[[#This Row],[Tickets Handled]]/RAW[[#This Row],[Tickets Time]]),0)</f>
        <v>0</v>
      </c>
      <c r="AS50" s="46">
        <f>IFERROR((RAW[[#This Row],[Inbound Handled]]/RAW[[#This Row],[Inbounds Time]]),0)</f>
        <v>5.3452115812917613</v>
      </c>
      <c r="AT50" s="45">
        <f>IFERROR((RAW[[#This Row],[Ticket Handled in Target]]/RAW[[#This Row],[Tickets Handled]]),0)</f>
        <v>0</v>
      </c>
      <c r="AU50" s="46">
        <f>IFERROR(RAW[[#This Row],[Inbound Handled in Target]]/RAW[[#This Row],[Inbound Handled]],0)</f>
        <v>0</v>
      </c>
    </row>
    <row r="51" spans="1:47" x14ac:dyDescent="0.25">
      <c r="A51" s="169" cm="1">
        <f t="array" ref="A51">IFERROR(_xlfn.DAYS(RAW[[#This Row],[Date]],INDEX(Table1[Date hired],MATCH(TEXT(RAW[[#This Row],[UID]],0),TEXT(Table1[UID],0),0))),"")</f>
        <v>736</v>
      </c>
      <c r="B51" s="172">
        <f>IFERROR(INDEX(Table1[UID],MATCH(RAW[[#This Row],[Username]],Table1[Name],0)),"CHECK")</f>
        <v>108734</v>
      </c>
      <c r="C51" s="176" t="s">
        <v>146</v>
      </c>
      <c r="D51" s="297" t="str" cm="1">
        <f t="array" ref="D51">INDEX(Table1[Team Manager],MATCH(TEXT(RAW[[#This Row],[UID]],0),TEXT(Table1[UID],0),0))</f>
        <v>Daniel Alexe</v>
      </c>
      <c r="E51" s="298" t="str">
        <f>INDEX(Config!V:V,MATCH(RAW[[#This Row],[Market]],Config!W:W,0))</f>
        <v>France</v>
      </c>
      <c r="F51" s="298" t="str" cm="1">
        <f t="array" ref="F51">INDEX(Table1[Job function],MATCH(TEXT(RAW[[#This Row],[UID]],0),TEXT(Table1[UID],0),0))</f>
        <v>CSR</v>
      </c>
      <c r="G51" s="15">
        <v>0.20834490740740741</v>
      </c>
      <c r="H51" s="16">
        <v>0</v>
      </c>
      <c r="I51" s="16">
        <v>8.1493055555555527E-2</v>
      </c>
      <c r="J51" s="16">
        <v>4.196759259259264E-2</v>
      </c>
      <c r="K51" s="16">
        <v>0</v>
      </c>
      <c r="L51" s="16">
        <v>0</v>
      </c>
      <c r="M51" s="16">
        <v>1.7384259259259238E-2</v>
      </c>
      <c r="N51" s="16">
        <v>0</v>
      </c>
      <c r="O51" s="16">
        <v>0</v>
      </c>
      <c r="P51" s="16">
        <v>0</v>
      </c>
      <c r="Q51" s="16">
        <v>0</v>
      </c>
      <c r="R51" s="16">
        <v>2.777777777777778E-2</v>
      </c>
      <c r="S51" s="16">
        <v>0</v>
      </c>
      <c r="T51" s="16">
        <v>0</v>
      </c>
      <c r="U51" s="16">
        <v>0</v>
      </c>
      <c r="V51" s="109">
        <v>0.3769675925925926</v>
      </c>
      <c r="W51" s="9">
        <v>45447</v>
      </c>
      <c r="X51" s="10">
        <f>EOMONTH(RAW[[#This Row],[Date]],0)</f>
        <v>45473</v>
      </c>
      <c r="Y51" s="299" t="str">
        <f t="shared" si="4"/>
        <v>Week 23</v>
      </c>
      <c r="Z51" s="300" t="str">
        <f>IFERROR(INDEX(Table1[Market],MATCH(RAW[[#This Row],[UID]],Table1[UID],0)),"-")</f>
        <v>FR</v>
      </c>
      <c r="AA51" s="301" t="str">
        <f>IFERROR(INDEX(Table1[Region],MATCH(RAW[[#This Row],[UID]],Table1[UID],0)),"-")</f>
        <v>EU</v>
      </c>
      <c r="AB51" s="302" t="str">
        <f>IFERROR(INDEX(Table1[Site],MATCH(RAW[[#This Row],[UID]],Table1[UID],0)),"-")</f>
        <v>BUC</v>
      </c>
      <c r="AC51" s="12">
        <f>SUM(RAW[[#This Row],[Available]],RAW[[#This Row],[Outbound Call]],RAW[[#This Row],[Busy]],RAW[[#This Row],[After Call Work]],RAW[[#This Row],[Chat]],RAW[[#This Row],[Tickets]],RAW[[#This Row],[Social Media]])*24</f>
        <v>8.0399999999999991</v>
      </c>
      <c r="AD51" s="14">
        <f>SUM(RAW[[#This Row],[Outbound Call]],RAW[[#This Row],[Busy]],RAW[[#This Row],[After Call Work]],RAW[[#This Row],[Chat]],RAW[[#This Row],[Tickets]],RAW[[#This Row],[Social Media]])*24</f>
        <v>3.0397222222222213</v>
      </c>
      <c r="AE51" s="12">
        <f>SUM(RAW[[#This Row],[Meeting]],RAW[[#This Row],[Training]],RAW[[#This Row],[Personal Needs]],RAW[[#This Row],[Quality ]],RAW[[#This Row],[Disconnected]])*24</f>
        <v>0</v>
      </c>
      <c r="AF51" s="14">
        <f>SUM(RAW[[#This Row],[Available]],RAW[[#This Row],[Outbound Call]],RAW[[#This Row],[Busy]],RAW[[#This Row],[Meeting]],RAW[[#This Row],[Training]],RAW[[#This Row],[After Call Work]],RAW[[#This Row],[Quality ]],RAW[[#This Row],[Chat]],RAW[[#This Row],[Social Media]])*24</f>
        <v>7.3733333333333322</v>
      </c>
      <c r="AG51" s="13">
        <f>((RAW[[#This Row],[Total Time]]*24)-((RAW[[#This Row],[Lunch Break]]*24)+(RAW[[#This Row],[Break]]*24)))</f>
        <v>8.0399999999999991</v>
      </c>
      <c r="AH51" s="138">
        <f t="shared" si="3"/>
        <v>7.67</v>
      </c>
      <c r="AI51" s="303">
        <f>IFERROR(SUMIFS([1]!EmailRaw[in-AHT Target],[1]!EmailRaw[DATE],RAW[[#This Row],[Date]],[1]!EmailRaw[UID],RAW[[#This Row],[UID]]),"-")</f>
        <v>2</v>
      </c>
      <c r="AJ51" s="304">
        <f>IFERROR(SUMIFS([1]!InboundRaw[in-AHT Target],[1]!InboundRaw[Date],RAW[[#This Row],[Date]],[1]!InboundRaw[Agent ID],TEXT(RAW[[#This Row],[UID]],0)),"-")</f>
        <v>17</v>
      </c>
      <c r="AK51" s="303">
        <f>IFERROR(SUM(SUMIFS([1]!EmailRaw[Within HOOPS SLA],[1]!EmailRaw[DATE],RAW[[#This Row],[Date]],[1]!EmailRaw[UID],RAW[[#This Row],[UID]]),SUMIFS([1]!EmailRaw[Outside HOOPS SLA],[1]!EmailRaw[DATE],RAW[[#This Row],[Date]],[1]!EmailRaw[UID],RAW[[#This Row],[UID]])),"-")</f>
        <v>5</v>
      </c>
      <c r="AL51" s="305">
        <f>IFERROR(SUMIFS([1]!InboundRaw[InSL],[1]!InboundRaw[Date],RAW[[#This Row],[Date]],[1]!InboundRaw[Agent ID],TEXT(RAW[[#This Row],[UID]],0),[1]!InboundRaw[Duration_1],"&gt;=180"),"-")</f>
        <v>15</v>
      </c>
      <c r="AM51" s="45">
        <f>IFERROR(RAW[[#This Row],[Tickets]]*24,"-")</f>
        <v>0.66666666666666674</v>
      </c>
      <c r="AN51" s="46">
        <f>IFERROR(RAW[[#This Row],[Busy]]*24,"-")</f>
        <v>1.9558333333333326</v>
      </c>
      <c r="AO51" s="303">
        <f>SUMIFS([1]!EmailRaw[Resolved],[1]!EmailRaw[DATE],RAW[[#This Row],[Date]],[1]!EmailRaw[UID],RAW[[#This Row],[UID]])</f>
        <v>5</v>
      </c>
      <c r="AP51" s="304">
        <f>SUMIFS([1]!ChatRaw[Completed],[1]!ChatRaw[UID],RAW[[#This Row],[UID]],[1]!ChatRaw[Date],RAW[[#This Row],[Date]])</f>
        <v>0</v>
      </c>
      <c r="AQ51" s="305">
        <f>SUMIFS([1]!InboundRaw[HANDLED],[1]!InboundRaw[Date],RAW[[#This Row],[Date]],[1]!InboundRaw[Agent ID],TEXT(RAW[[#This Row],[UID]],0),[1]!InboundRaw[Duration_1],"&gt;=180")</f>
        <v>18</v>
      </c>
      <c r="AR51" s="45">
        <f>IFERROR((RAW[[#This Row],[Tickets Handled]]/RAW[[#This Row],[Tickets Time]]),0)</f>
        <v>7.4999999999999991</v>
      </c>
      <c r="AS51" s="46">
        <f>IFERROR((RAW[[#This Row],[Inbound Handled]]/RAW[[#This Row],[Inbounds Time]]),0)</f>
        <v>9.2032381763954021</v>
      </c>
      <c r="AT51" s="45">
        <f>IFERROR((RAW[[#This Row],[Ticket Handled in Target]]/RAW[[#This Row],[Tickets Handled]]),0)</f>
        <v>0.4</v>
      </c>
      <c r="AU51" s="46">
        <f>IFERROR(RAW[[#This Row],[Inbound Handled in Target]]/RAW[[#This Row],[Inbound Handled]],0)</f>
        <v>0.94444444444444442</v>
      </c>
    </row>
    <row r="52" spans="1:47" x14ac:dyDescent="0.25">
      <c r="A52" s="169" cm="1">
        <f t="array" ref="A52">IFERROR(_xlfn.DAYS(RAW[[#This Row],[Date]],INDEX(Table1[Date hired],MATCH(TEXT(RAW[[#This Row],[UID]],0),TEXT(Table1[UID],0),0))),"")</f>
        <v>347</v>
      </c>
      <c r="B52" s="172">
        <f>IFERROR(INDEX(Table1[UID],MATCH(RAW[[#This Row],[Username]],Table1[Name],0)),"CHECK")</f>
        <v>112006</v>
      </c>
      <c r="C52" s="176" t="s">
        <v>148</v>
      </c>
      <c r="D52" s="297" t="str" cm="1">
        <f t="array" ref="D52">INDEX(Table1[Team Manager],MATCH(TEXT(RAW[[#This Row],[UID]],0),TEXT(Table1[UID],0),0))</f>
        <v>Anna Mae Bastero</v>
      </c>
      <c r="E52" s="298" t="str">
        <f>INDEX(Config!V:V,MATCH(RAW[[#This Row],[Market]],Config!W:W,0))</f>
        <v>US English</v>
      </c>
      <c r="F52" s="298" t="str" cm="1">
        <f t="array" ref="F52">INDEX(Table1[Job function],MATCH(TEXT(RAW[[#This Row],[UID]],0),TEXT(Table1[UID],0),0))</f>
        <v>CSR</v>
      </c>
      <c r="G52" s="15">
        <v>0.10471064814814812</v>
      </c>
      <c r="H52" s="16">
        <v>0</v>
      </c>
      <c r="I52" s="16">
        <v>0.10152777777777788</v>
      </c>
      <c r="J52" s="16">
        <v>2.3842592592592693E-2</v>
      </c>
      <c r="K52" s="16">
        <v>2.6296296296296262E-2</v>
      </c>
      <c r="L52" s="16">
        <v>0</v>
      </c>
      <c r="M52" s="16">
        <v>1.1481481481481426E-2</v>
      </c>
      <c r="N52" s="16">
        <v>0</v>
      </c>
      <c r="O52" s="16">
        <v>1.3541666666666563E-2</v>
      </c>
      <c r="P52" s="16">
        <v>0</v>
      </c>
      <c r="Q52" s="16">
        <v>0</v>
      </c>
      <c r="R52" s="16">
        <v>7.6504629629629631E-2</v>
      </c>
      <c r="S52" s="16">
        <v>0</v>
      </c>
      <c r="T52" s="16">
        <v>0</v>
      </c>
      <c r="U52" s="16">
        <v>0</v>
      </c>
      <c r="V52" s="109">
        <v>0.35790509259259262</v>
      </c>
      <c r="W52" s="9">
        <v>45447</v>
      </c>
      <c r="X52" s="10">
        <f>EOMONTH(RAW[[#This Row],[Date]],0)</f>
        <v>45473</v>
      </c>
      <c r="Y52" s="299" t="str">
        <f t="shared" si="4"/>
        <v>Week 23</v>
      </c>
      <c r="Z52" s="300" t="str">
        <f>IFERROR(INDEX(Table1[Market],MATCH(RAW[[#This Row],[UID]],Table1[UID],0)),"-")</f>
        <v>US</v>
      </c>
      <c r="AA52" s="301" t="str">
        <f>IFERROR(INDEX(Table1[Region],MATCH(RAW[[#This Row],[UID]],Table1[UID],0)),"-")</f>
        <v>APAC</v>
      </c>
      <c r="AB52" s="302" t="str">
        <f>IFERROR(INDEX(Table1[Site],MATCH(RAW[[#This Row],[UID]],Table1[UID],0)),"-")</f>
        <v>ILO</v>
      </c>
      <c r="AC52" s="12">
        <f>SUM(RAW[[#This Row],[Available]],RAW[[#This Row],[Outbound Call]],RAW[[#This Row],[Busy]],RAW[[#This Row],[After Call Work]],RAW[[#This Row],[Chat]],RAW[[#This Row],[Tickets]],RAW[[#This Row],[Social Media]])*24</f>
        <v>7.0613888888888887</v>
      </c>
      <c r="AD52" s="14">
        <f>SUM(RAW[[#This Row],[Outbound Call]],RAW[[#This Row],[Busy]],RAW[[#This Row],[After Call Work]],RAW[[#This Row],[Chat]],RAW[[#This Row],[Tickets]],RAW[[#This Row],[Social Media]])*24</f>
        <v>4.5483333333333338</v>
      </c>
      <c r="AE52" s="12">
        <f>SUM(RAW[[#This Row],[Meeting]],RAW[[#This Row],[Training]],RAW[[#This Row],[Personal Needs]],RAW[[#This Row],[Quality ]],RAW[[#This Row],[Disconnected]])*24</f>
        <v>0.63111111111111029</v>
      </c>
      <c r="AF52" s="14">
        <f>SUM(RAW[[#This Row],[Available]],RAW[[#This Row],[Outbound Call]],RAW[[#This Row],[Busy]],RAW[[#This Row],[Meeting]],RAW[[#This Row],[Training]],RAW[[#This Row],[After Call Work]],RAW[[#This Row],[Quality ]],RAW[[#This Row],[Chat]],RAW[[#This Row],[Social Media]])*24</f>
        <v>5.8563888888888886</v>
      </c>
      <c r="AG52" s="13">
        <f>((RAW[[#This Row],[Total Time]]*24)-((RAW[[#This Row],[Lunch Break]]*24)+(RAW[[#This Row],[Break]]*24)))</f>
        <v>7.6925000000000008</v>
      </c>
      <c r="AH52" s="138">
        <f t="shared" si="3"/>
        <v>7.67</v>
      </c>
      <c r="AI52" s="303">
        <f>IFERROR(SUMIFS([1]!EmailRaw[in-AHT Target],[1]!EmailRaw[DATE],RAW[[#This Row],[Date]],[1]!EmailRaw[UID],RAW[[#This Row],[UID]]),"-")</f>
        <v>7</v>
      </c>
      <c r="AJ52" s="304">
        <f>IFERROR(SUMIFS([1]!InboundRaw[in-AHT Target],[1]!InboundRaw[Date],RAW[[#This Row],[Date]],[1]!InboundRaw[Agent ID],TEXT(RAW[[#This Row],[UID]],0)),"-")</f>
        <v>23</v>
      </c>
      <c r="AK52" s="303">
        <f>IFERROR(SUM(SUMIFS([1]!EmailRaw[Within HOOPS SLA],[1]!EmailRaw[DATE],RAW[[#This Row],[Date]],[1]!EmailRaw[UID],RAW[[#This Row],[UID]]),SUMIFS([1]!EmailRaw[Outside HOOPS SLA],[1]!EmailRaw[DATE],RAW[[#This Row],[Date]],[1]!EmailRaw[UID],RAW[[#This Row],[UID]])),"-")</f>
        <v>11</v>
      </c>
      <c r="AL52" s="305">
        <f>IFERROR(SUMIFS([1]!InboundRaw[InSL],[1]!InboundRaw[Date],RAW[[#This Row],[Date]],[1]!InboundRaw[Agent ID],TEXT(RAW[[#This Row],[UID]],0),[1]!InboundRaw[Duration_1],"&gt;=180"),"-")</f>
        <v>18</v>
      </c>
      <c r="AM52" s="45">
        <f>IFERROR(RAW[[#This Row],[Tickets]]*24,"-")</f>
        <v>1.8361111111111112</v>
      </c>
      <c r="AN52" s="46">
        <f>IFERROR(RAW[[#This Row],[Busy]]*24,"-")</f>
        <v>2.4366666666666692</v>
      </c>
      <c r="AO52" s="303">
        <f>SUMIFS([1]!EmailRaw[Resolved],[1]!EmailRaw[DATE],RAW[[#This Row],[Date]],[1]!EmailRaw[UID],RAW[[#This Row],[UID]])</f>
        <v>11</v>
      </c>
      <c r="AP52" s="304">
        <f>SUMIFS([1]!ChatRaw[Completed],[1]!ChatRaw[UID],RAW[[#This Row],[UID]],[1]!ChatRaw[Date],RAW[[#This Row],[Date]])</f>
        <v>0</v>
      </c>
      <c r="AQ52" s="305">
        <f>SUMIFS([1]!InboundRaw[HANDLED],[1]!InboundRaw[Date],RAW[[#This Row],[Date]],[1]!InboundRaw[Agent ID],TEXT(RAW[[#This Row],[UID]],0),[1]!InboundRaw[Duration_1],"&gt;=180")</f>
        <v>21</v>
      </c>
      <c r="AR52" s="45">
        <f>IFERROR((RAW[[#This Row],[Tickets Handled]]/RAW[[#This Row],[Tickets Time]]),0)</f>
        <v>5.9909228441754916</v>
      </c>
      <c r="AS52" s="46">
        <f>IFERROR((RAW[[#This Row],[Inbound Handled]]/RAW[[#This Row],[Inbounds Time]]),0)</f>
        <v>8.6183310533515645</v>
      </c>
      <c r="AT52" s="45">
        <f>IFERROR((RAW[[#This Row],[Ticket Handled in Target]]/RAW[[#This Row],[Tickets Handled]]),0)</f>
        <v>0.63636363636363635</v>
      </c>
      <c r="AU52" s="46">
        <f>IFERROR(RAW[[#This Row],[Inbound Handled in Target]]/RAW[[#This Row],[Inbound Handled]],0)</f>
        <v>1.0952380952380953</v>
      </c>
    </row>
    <row r="53" spans="1:47" x14ac:dyDescent="0.25">
      <c r="A53" s="169" cm="1">
        <f t="array" ref="A53">IFERROR(_xlfn.DAYS(RAW[[#This Row],[Date]],INDEX(Table1[Date hired],MATCH(TEXT(RAW[[#This Row],[UID]],0),TEXT(Table1[UID],0),0))),"")</f>
        <v>15</v>
      </c>
      <c r="B53" s="172">
        <f>IFERROR(INDEX(Table1[UID],MATCH(RAW[[#This Row],[Username]],Table1[Name],0)),"CHECK")</f>
        <v>113635</v>
      </c>
      <c r="C53" s="176" t="s">
        <v>1007</v>
      </c>
      <c r="D53" s="297" t="str" cm="1">
        <f t="array" ref="D53">INDEX(Table1[Team Manager],MATCH(TEXT(RAW[[#This Row],[UID]],0),TEXT(Table1[UID],0),0))</f>
        <v>Daniel Alexe</v>
      </c>
      <c r="E53" s="298" t="str">
        <f>INDEX(Config!V:V,MATCH(RAW[[#This Row],[Market]],Config!W:W,0))</f>
        <v>France</v>
      </c>
      <c r="F53" s="298" t="str" cm="1">
        <f t="array" ref="F53">INDEX(Table1[Job function],MATCH(TEXT(RAW[[#This Row],[UID]],0),TEXT(Table1[UID],0),0))</f>
        <v>CSR</v>
      </c>
      <c r="G53" s="15">
        <v>0.10747685185185185</v>
      </c>
      <c r="H53" s="16">
        <v>7.8125E-3</v>
      </c>
      <c r="I53" s="16">
        <v>5.4675925925925961E-2</v>
      </c>
      <c r="J53" s="16">
        <v>3.5092592592592675E-2</v>
      </c>
      <c r="K53" s="16">
        <v>0.11131944444444453</v>
      </c>
      <c r="L53" s="16">
        <v>0</v>
      </c>
      <c r="M53" s="16">
        <v>4.6990740740740833E-2</v>
      </c>
      <c r="N53" s="16">
        <v>0</v>
      </c>
      <c r="O53" s="16">
        <v>0</v>
      </c>
      <c r="P53" s="16">
        <v>0</v>
      </c>
      <c r="Q53" s="16">
        <v>0</v>
      </c>
      <c r="R53" s="16">
        <v>0</v>
      </c>
      <c r="S53" s="16">
        <v>0</v>
      </c>
      <c r="T53" s="16">
        <v>4.1111111111111098E-2</v>
      </c>
      <c r="U53" s="16">
        <v>0</v>
      </c>
      <c r="V53" s="109">
        <v>0.40447916666666672</v>
      </c>
      <c r="W53" s="9">
        <v>45447</v>
      </c>
      <c r="X53" s="10">
        <f>EOMONTH(RAW[[#This Row],[Date]],0)</f>
        <v>45473</v>
      </c>
      <c r="Y53" s="299" t="str">
        <f t="shared" si="4"/>
        <v>Week 23</v>
      </c>
      <c r="Z53" s="300" t="str">
        <f>IFERROR(INDEX(Table1[Market],MATCH(RAW[[#This Row],[UID]],Table1[UID],0)),"-")</f>
        <v>FR</v>
      </c>
      <c r="AA53" s="301" t="str">
        <f>IFERROR(INDEX(Table1[Region],MATCH(RAW[[#This Row],[UID]],Table1[UID],0)),"-")</f>
        <v>EU</v>
      </c>
      <c r="AB53" s="302" t="str">
        <f>IFERROR(INDEX(Table1[Site],MATCH(RAW[[#This Row],[UID]],Table1[UID],0)),"-")</f>
        <v>BUC</v>
      </c>
      <c r="AC53" s="12">
        <f>SUM(RAW[[#This Row],[Available]],RAW[[#This Row],[Outbound Call]],RAW[[#This Row],[Busy]],RAW[[#This Row],[After Call Work]],RAW[[#This Row],[Chat]],RAW[[#This Row],[Tickets]],RAW[[#This Row],[Social Media]])*24</f>
        <v>5.2069444444444475</v>
      </c>
      <c r="AD53" s="14">
        <f>SUM(RAW[[#This Row],[Outbound Call]],RAW[[#This Row],[Busy]],RAW[[#This Row],[After Call Work]],RAW[[#This Row],[Chat]],RAW[[#This Row],[Tickets]],RAW[[#This Row],[Social Media]])*24</f>
        <v>2.6275000000000031</v>
      </c>
      <c r="AE53" s="12">
        <f>SUM(RAW[[#This Row],[Meeting]],RAW[[#This Row],[Training]],RAW[[#This Row],[Personal Needs]],RAW[[#This Row],[Quality ]],RAW[[#This Row],[Disconnected]])*24</f>
        <v>3.658333333333335</v>
      </c>
      <c r="AF53" s="14">
        <f>SUM(RAW[[#This Row],[Available]],RAW[[#This Row],[Outbound Call]],RAW[[#This Row],[Busy]],RAW[[#This Row],[Meeting]],RAW[[#This Row],[Training]],RAW[[#This Row],[After Call Work]],RAW[[#This Row],[Quality ]],RAW[[#This Row],[Chat]],RAW[[#This Row],[Social Media]])*24</f>
        <v>7.8786111111111161</v>
      </c>
      <c r="AG53" s="13">
        <f>((RAW[[#This Row],[Total Time]]*24)-((RAW[[#This Row],[Lunch Break]]*24)+(RAW[[#This Row],[Break]]*24)))</f>
        <v>8.8652777777777771</v>
      </c>
      <c r="AH53" s="138">
        <f t="shared" si="3"/>
        <v>7.67</v>
      </c>
      <c r="AI53" s="303">
        <f>IFERROR(SUMIFS([1]!EmailRaw[in-AHT Target],[1]!EmailRaw[DATE],RAW[[#This Row],[Date]],[1]!EmailRaw[UID],RAW[[#This Row],[UID]]),"-")</f>
        <v>0</v>
      </c>
      <c r="AJ53" s="304">
        <f>IFERROR(SUMIFS([1]!InboundRaw[in-AHT Target],[1]!InboundRaw[Date],RAW[[#This Row],[Date]],[1]!InboundRaw[Agent ID],TEXT(RAW[[#This Row],[UID]],0)),"-")</f>
        <v>5</v>
      </c>
      <c r="AK53" s="303">
        <f>IFERROR(SUM(SUMIFS([1]!EmailRaw[Within HOOPS SLA],[1]!EmailRaw[DATE],RAW[[#This Row],[Date]],[1]!EmailRaw[UID],RAW[[#This Row],[UID]]),SUMIFS([1]!EmailRaw[Outside HOOPS SLA],[1]!EmailRaw[DATE],RAW[[#This Row],[Date]],[1]!EmailRaw[UID],RAW[[#This Row],[UID]])),"-")</f>
        <v>0</v>
      </c>
      <c r="AL53" s="305">
        <f>IFERROR(SUMIFS([1]!InboundRaw[InSL],[1]!InboundRaw[Date],RAW[[#This Row],[Date]],[1]!InboundRaw[Agent ID],TEXT(RAW[[#This Row],[UID]],0),[1]!InboundRaw[Duration_1],"&gt;=180"),"-")</f>
        <v>5</v>
      </c>
      <c r="AM53" s="45">
        <f>IFERROR(RAW[[#This Row],[Tickets]]*24,"-")</f>
        <v>0</v>
      </c>
      <c r="AN53" s="46">
        <f>IFERROR(RAW[[#This Row],[Busy]]*24,"-")</f>
        <v>1.3122222222222231</v>
      </c>
      <c r="AO53" s="303">
        <f>SUMIFS([1]!EmailRaw[Resolved],[1]!EmailRaw[DATE],RAW[[#This Row],[Date]],[1]!EmailRaw[UID],RAW[[#This Row],[UID]])</f>
        <v>0</v>
      </c>
      <c r="AP53" s="304">
        <f>SUMIFS([1]!ChatRaw[Completed],[1]!ChatRaw[UID],RAW[[#This Row],[UID]],[1]!ChatRaw[Date],RAW[[#This Row],[Date]])</f>
        <v>0</v>
      </c>
      <c r="AQ53" s="305">
        <f>SUMIFS([1]!InboundRaw[HANDLED],[1]!InboundRaw[Date],RAW[[#This Row],[Date]],[1]!InboundRaw[Agent ID],TEXT(RAW[[#This Row],[UID]],0),[1]!InboundRaw[Duration_1],"&gt;=180")</f>
        <v>5</v>
      </c>
      <c r="AR53" s="45">
        <f>IFERROR((RAW[[#This Row],[Tickets Handled]]/RAW[[#This Row],[Tickets Time]]),0)</f>
        <v>0</v>
      </c>
      <c r="AS53" s="46">
        <f>IFERROR((RAW[[#This Row],[Inbound Handled]]/RAW[[#This Row],[Inbounds Time]]),0)</f>
        <v>3.8103302286198111</v>
      </c>
      <c r="AT53" s="45">
        <f>IFERROR((RAW[[#This Row],[Ticket Handled in Target]]/RAW[[#This Row],[Tickets Handled]]),0)</f>
        <v>0</v>
      </c>
      <c r="AU53" s="46">
        <f>IFERROR(RAW[[#This Row],[Inbound Handled in Target]]/RAW[[#This Row],[Inbound Handled]],0)</f>
        <v>1</v>
      </c>
    </row>
    <row r="54" spans="1:47" x14ac:dyDescent="0.25">
      <c r="A54" s="169" cm="1">
        <f t="array" ref="A54">IFERROR(_xlfn.DAYS(RAW[[#This Row],[Date]],INDEX(Table1[Date hired],MATCH(TEXT(RAW[[#This Row],[UID]],0),TEXT(Table1[UID],0),0))),"")</f>
        <v>39</v>
      </c>
      <c r="B54" s="172">
        <f>IFERROR(INDEX(Table1[UID],MATCH(RAW[[#This Row],[Username]],Table1[Name],0)),"CHECK")</f>
        <v>113550</v>
      </c>
      <c r="C54" s="176" t="s">
        <v>152</v>
      </c>
      <c r="D54" s="297" t="str" cm="1">
        <f t="array" ref="D54">INDEX(Table1[Team Manager],MATCH(TEXT(RAW[[#This Row],[UID]],0),TEXT(Table1[UID],0),0))</f>
        <v>John Dave Pepito</v>
      </c>
      <c r="E54" s="298" t="str">
        <f>INDEX(Config!V:V,MATCH(RAW[[#This Row],[Market]],Config!W:W,0))</f>
        <v>US English</v>
      </c>
      <c r="F54" s="298" t="str" cm="1">
        <f t="array" ref="F54">INDEX(Table1[Job function],MATCH(TEXT(RAW[[#This Row],[UID]],0),TEXT(Table1[UID],0),0))</f>
        <v>CSR</v>
      </c>
      <c r="G54" s="15">
        <v>0.10193287037037035</v>
      </c>
      <c r="H54" s="16">
        <v>0</v>
      </c>
      <c r="I54" s="16">
        <v>0.13026620370370368</v>
      </c>
      <c r="J54" s="16">
        <v>4.1180555555555554E-2</v>
      </c>
      <c r="K54" s="16">
        <v>4.9583333333333313E-2</v>
      </c>
      <c r="L54" s="16">
        <v>0</v>
      </c>
      <c r="M54" s="16">
        <v>0</v>
      </c>
      <c r="N54" s="16">
        <v>0</v>
      </c>
      <c r="O54" s="16">
        <v>1.373842592592589E-2</v>
      </c>
      <c r="P54" s="16">
        <v>0</v>
      </c>
      <c r="Q54" s="16">
        <v>0</v>
      </c>
      <c r="R54" s="16">
        <v>3.888888888888889E-2</v>
      </c>
      <c r="S54" s="16">
        <v>0</v>
      </c>
      <c r="T54" s="16">
        <v>0</v>
      </c>
      <c r="U54" s="16">
        <v>0</v>
      </c>
      <c r="V54" s="109">
        <v>0.37559027777777776</v>
      </c>
      <c r="W54" s="9">
        <v>45447</v>
      </c>
      <c r="X54" s="10">
        <f>EOMONTH(RAW[[#This Row],[Date]],0)</f>
        <v>45473</v>
      </c>
      <c r="Y54" s="299" t="str">
        <f t="shared" si="4"/>
        <v>Week 23</v>
      </c>
      <c r="Z54" s="300" t="str">
        <f>IFERROR(INDEX(Table1[Market],MATCH(RAW[[#This Row],[UID]],Table1[UID],0)),"-")</f>
        <v>US</v>
      </c>
      <c r="AA54" s="301" t="str">
        <f>IFERROR(INDEX(Table1[Region],MATCH(RAW[[#This Row],[UID]],Table1[UID],0)),"-")</f>
        <v>APAC</v>
      </c>
      <c r="AB54" s="302" t="str">
        <f>IFERROR(INDEX(Table1[Site],MATCH(RAW[[#This Row],[UID]],Table1[UID],0)),"-")</f>
        <v>DVO</v>
      </c>
      <c r="AC54" s="12">
        <f>SUM(RAW[[#This Row],[Available]],RAW[[#This Row],[Outbound Call]],RAW[[#This Row],[Busy]],RAW[[#This Row],[After Call Work]],RAW[[#This Row],[Chat]],RAW[[#This Row],[Tickets]],RAW[[#This Row],[Social Media]])*24</f>
        <v>6.5061111111111094</v>
      </c>
      <c r="AD54" s="14">
        <f>SUM(RAW[[#This Row],[Outbound Call]],RAW[[#This Row],[Busy]],RAW[[#This Row],[After Call Work]],RAW[[#This Row],[Chat]],RAW[[#This Row],[Tickets]],RAW[[#This Row],[Social Media]])*24</f>
        <v>4.0597222222222218</v>
      </c>
      <c r="AE54" s="12">
        <f>SUM(RAW[[#This Row],[Meeting]],RAW[[#This Row],[Training]],RAW[[#This Row],[Personal Needs]],RAW[[#This Row],[Quality ]],RAW[[#This Row],[Disconnected]])*24</f>
        <v>1.1899999999999995</v>
      </c>
      <c r="AF54" s="14">
        <f>SUM(RAW[[#This Row],[Available]],RAW[[#This Row],[Outbound Call]],RAW[[#This Row],[Busy]],RAW[[#This Row],[Meeting]],RAW[[#This Row],[Training]],RAW[[#This Row],[After Call Work]],RAW[[#This Row],[Quality ]],RAW[[#This Row],[Chat]],RAW[[#This Row],[Social Media]])*24</f>
        <v>6.7627777777777762</v>
      </c>
      <c r="AG54" s="13">
        <f>((RAW[[#This Row],[Total Time]]*24)-((RAW[[#This Row],[Lunch Break]]*24)+(RAW[[#This Row],[Break]]*24)))</f>
        <v>7.6961111111111116</v>
      </c>
      <c r="AH54" s="138">
        <f t="shared" si="3"/>
        <v>7.67</v>
      </c>
      <c r="AI54" s="303">
        <f>IFERROR(SUMIFS([1]!EmailRaw[in-AHT Target],[1]!EmailRaw[DATE],RAW[[#This Row],[Date]],[1]!EmailRaw[UID],RAW[[#This Row],[UID]]),"-")</f>
        <v>4</v>
      </c>
      <c r="AJ54" s="304">
        <f>IFERROR(SUMIFS([1]!InboundRaw[in-AHT Target],[1]!InboundRaw[Date],RAW[[#This Row],[Date]],[1]!InboundRaw[Agent ID],TEXT(RAW[[#This Row],[UID]],0)),"-")</f>
        <v>14</v>
      </c>
      <c r="AK54" s="303">
        <f>IFERROR(SUM(SUMIFS([1]!EmailRaw[Within HOOPS SLA],[1]!EmailRaw[DATE],RAW[[#This Row],[Date]],[1]!EmailRaw[UID],RAW[[#This Row],[UID]]),SUMIFS([1]!EmailRaw[Outside HOOPS SLA],[1]!EmailRaw[DATE],RAW[[#This Row],[Date]],[1]!EmailRaw[UID],RAW[[#This Row],[UID]])),"-")</f>
        <v>7</v>
      </c>
      <c r="AL54" s="305">
        <f>IFERROR(SUMIFS([1]!InboundRaw[InSL],[1]!InboundRaw[Date],RAW[[#This Row],[Date]],[1]!InboundRaw[Agent ID],TEXT(RAW[[#This Row],[UID]],0),[1]!InboundRaw[Duration_1],"&gt;=180"),"-")</f>
        <v>20</v>
      </c>
      <c r="AM54" s="45">
        <f>IFERROR(RAW[[#This Row],[Tickets]]*24,"-")</f>
        <v>0.93333333333333335</v>
      </c>
      <c r="AN54" s="46">
        <f>IFERROR(RAW[[#This Row],[Busy]]*24,"-")</f>
        <v>3.1263888888888882</v>
      </c>
      <c r="AO54" s="303">
        <f>SUMIFS([1]!EmailRaw[Resolved],[1]!EmailRaw[DATE],RAW[[#This Row],[Date]],[1]!EmailRaw[UID],RAW[[#This Row],[UID]])</f>
        <v>7</v>
      </c>
      <c r="AP54" s="304">
        <f>SUMIFS([1]!ChatRaw[Completed],[1]!ChatRaw[UID],RAW[[#This Row],[UID]],[1]!ChatRaw[Date],RAW[[#This Row],[Date]])</f>
        <v>0</v>
      </c>
      <c r="AQ54" s="305">
        <f>SUMIFS([1]!InboundRaw[HANDLED],[1]!InboundRaw[Date],RAW[[#This Row],[Date]],[1]!InboundRaw[Agent ID],TEXT(RAW[[#This Row],[UID]],0),[1]!InboundRaw[Duration_1],"&gt;=180")</f>
        <v>22</v>
      </c>
      <c r="AR54" s="45">
        <f>IFERROR((RAW[[#This Row],[Tickets Handled]]/RAW[[#This Row],[Tickets Time]]),0)</f>
        <v>7.5</v>
      </c>
      <c r="AS54" s="46">
        <f>IFERROR((RAW[[#This Row],[Inbound Handled]]/RAW[[#This Row],[Inbounds Time]]),0)</f>
        <v>7.0368725011106186</v>
      </c>
      <c r="AT54" s="45">
        <f>IFERROR((RAW[[#This Row],[Ticket Handled in Target]]/RAW[[#This Row],[Tickets Handled]]),0)</f>
        <v>0.5714285714285714</v>
      </c>
      <c r="AU54" s="46">
        <f>IFERROR(RAW[[#This Row],[Inbound Handled in Target]]/RAW[[#This Row],[Inbound Handled]],0)</f>
        <v>0.63636363636363635</v>
      </c>
    </row>
    <row r="55" spans="1:47" x14ac:dyDescent="0.25">
      <c r="A55" s="169" cm="1">
        <f t="array" ref="A55">IFERROR(_xlfn.DAYS(RAW[[#This Row],[Date]],INDEX(Table1[Date hired],MATCH(TEXT(RAW[[#This Row],[UID]],0),TEXT(Table1[UID],0),0))),"")</f>
        <v>319</v>
      </c>
      <c r="B55" s="172">
        <f>IFERROR(INDEX(Table1[UID],MATCH(RAW[[#This Row],[Username]],Table1[Name],0)),"CHECK")</f>
        <v>112164</v>
      </c>
      <c r="C55" s="176" t="s">
        <v>155</v>
      </c>
      <c r="D55" s="297" t="str" cm="1">
        <f t="array" ref="D55">INDEX(Table1[Team Manager],MATCH(TEXT(RAW[[#This Row],[UID]],0),TEXT(Table1[UID],0),0))</f>
        <v>Anna Mae Bastero</v>
      </c>
      <c r="E55" s="298" t="str">
        <f>INDEX(Config!V:V,MATCH(RAW[[#This Row],[Market]],Config!W:W,0))</f>
        <v>US English</v>
      </c>
      <c r="F55" s="298" t="str" cm="1">
        <f t="array" ref="F55">INDEX(Table1[Job function],MATCH(TEXT(RAW[[#This Row],[UID]],0),TEXT(Table1[UID],0),0))</f>
        <v>CSR</v>
      </c>
      <c r="G55" s="15">
        <v>5.9768518518518499E-2</v>
      </c>
      <c r="H55" s="16">
        <v>0</v>
      </c>
      <c r="I55" s="16">
        <v>5.526620370370372E-2</v>
      </c>
      <c r="J55" s="16">
        <v>4.1273148148148087E-2</v>
      </c>
      <c r="K55" s="16">
        <v>6.4270833333333277E-2</v>
      </c>
      <c r="L55" s="16">
        <v>0</v>
      </c>
      <c r="M55" s="16">
        <v>1.1689814814814792E-2</v>
      </c>
      <c r="N55" s="16">
        <v>0</v>
      </c>
      <c r="O55" s="16">
        <v>1.3078703703703676E-2</v>
      </c>
      <c r="P55" s="16">
        <v>0</v>
      </c>
      <c r="Q55" s="16">
        <v>0.10628472222222229</v>
      </c>
      <c r="R55" s="16">
        <v>2.2222222222222223E-2</v>
      </c>
      <c r="S55" s="16">
        <v>0</v>
      </c>
      <c r="T55" s="16">
        <v>0</v>
      </c>
      <c r="U55" s="16">
        <v>0</v>
      </c>
      <c r="V55" s="109">
        <v>0.3738541666666666</v>
      </c>
      <c r="W55" s="9">
        <v>45447</v>
      </c>
      <c r="X55" s="10">
        <f>EOMONTH(RAW[[#This Row],[Date]],0)</f>
        <v>45473</v>
      </c>
      <c r="Y55" s="299" t="str">
        <f t="shared" si="4"/>
        <v>Week 23</v>
      </c>
      <c r="Z55" s="300" t="str">
        <f>IFERROR(INDEX(Table1[Market],MATCH(RAW[[#This Row],[UID]],Table1[UID],0)),"-")</f>
        <v>US</v>
      </c>
      <c r="AA55" s="301" t="str">
        <f>IFERROR(INDEX(Table1[Region],MATCH(RAW[[#This Row],[UID]],Table1[UID],0)),"-")</f>
        <v>APAC</v>
      </c>
      <c r="AB55" s="302" t="str">
        <f>IFERROR(INDEX(Table1[Site],MATCH(RAW[[#This Row],[UID]],Table1[UID],0)),"-")</f>
        <v>ILO</v>
      </c>
      <c r="AC55" s="12">
        <f>SUM(RAW[[#This Row],[Available]],RAW[[#This Row],[Outbound Call]],RAW[[#This Row],[Busy]],RAW[[#This Row],[After Call Work]],RAW[[#This Row],[Chat]],RAW[[#This Row],[Tickets]],RAW[[#This Row],[Social Media]])*24</f>
        <v>6.1255555555555556</v>
      </c>
      <c r="AD55" s="14">
        <f>SUM(RAW[[#This Row],[Outbound Call]],RAW[[#This Row],[Busy]],RAW[[#This Row],[After Call Work]],RAW[[#This Row],[Chat]],RAW[[#This Row],[Tickets]],RAW[[#This Row],[Social Media]])*24</f>
        <v>4.6911111111111126</v>
      </c>
      <c r="AE55" s="12">
        <f>SUM(RAW[[#This Row],[Meeting]],RAW[[#This Row],[Training]],RAW[[#This Row],[Personal Needs]],RAW[[#This Row],[Quality ]],RAW[[#This Row],[Disconnected]])*24</f>
        <v>1.5424999999999986</v>
      </c>
      <c r="AF55" s="14">
        <f>SUM(RAW[[#This Row],[Available]],RAW[[#This Row],[Outbound Call]],RAW[[#This Row],[Busy]],RAW[[#This Row],[Meeting]],RAW[[#This Row],[Training]],RAW[[#This Row],[After Call Work]],RAW[[#This Row],[Quality ]],RAW[[#This Row],[Chat]],RAW[[#This Row],[Social Media]])*24</f>
        <v>7.134722222222222</v>
      </c>
      <c r="AG55" s="13">
        <f>((RAW[[#This Row],[Total Time]]*24)-((RAW[[#This Row],[Lunch Break]]*24)+(RAW[[#This Row],[Break]]*24)))</f>
        <v>7.6680555555555561</v>
      </c>
      <c r="AH55" s="138">
        <f t="shared" si="3"/>
        <v>7.67</v>
      </c>
      <c r="AI55" s="303">
        <f>IFERROR(SUMIFS([1]!EmailRaw[in-AHT Target],[1]!EmailRaw[DATE],RAW[[#This Row],[Date]],[1]!EmailRaw[UID],RAW[[#This Row],[UID]]),"-")</f>
        <v>3</v>
      </c>
      <c r="AJ55" s="304">
        <f>IFERROR(SUMIFS([1]!InboundRaw[in-AHT Target],[1]!InboundRaw[Date],RAW[[#This Row],[Date]],[1]!InboundRaw[Agent ID],TEXT(RAW[[#This Row],[UID]],0)),"-")</f>
        <v>8</v>
      </c>
      <c r="AK55" s="303">
        <f>IFERROR(SUM(SUMIFS([1]!EmailRaw[Within HOOPS SLA],[1]!EmailRaw[DATE],RAW[[#This Row],[Date]],[1]!EmailRaw[UID],RAW[[#This Row],[UID]]),SUMIFS([1]!EmailRaw[Outside HOOPS SLA],[1]!EmailRaw[DATE],RAW[[#This Row],[Date]],[1]!EmailRaw[UID],RAW[[#This Row],[UID]])),"-")</f>
        <v>4</v>
      </c>
      <c r="AL55" s="305">
        <f>IFERROR(SUMIFS([1]!InboundRaw[InSL],[1]!InboundRaw[Date],RAW[[#This Row],[Date]],[1]!InboundRaw[Agent ID],TEXT(RAW[[#This Row],[UID]],0),[1]!InboundRaw[Duration_1],"&gt;=180"),"-")</f>
        <v>11</v>
      </c>
      <c r="AM55" s="45">
        <f>IFERROR(RAW[[#This Row],[Tickets]]*24,"-")</f>
        <v>0.53333333333333333</v>
      </c>
      <c r="AN55" s="46">
        <f>IFERROR(RAW[[#This Row],[Busy]]*24,"-")</f>
        <v>1.3263888888888893</v>
      </c>
      <c r="AO55" s="303">
        <f>SUMIFS([1]!EmailRaw[Resolved],[1]!EmailRaw[DATE],RAW[[#This Row],[Date]],[1]!EmailRaw[UID],RAW[[#This Row],[UID]])</f>
        <v>4</v>
      </c>
      <c r="AP55" s="304">
        <f>SUMIFS([1]!ChatRaw[Completed],[1]!ChatRaw[UID],RAW[[#This Row],[UID]],[1]!ChatRaw[Date],RAW[[#This Row],[Date]])</f>
        <v>5</v>
      </c>
      <c r="AQ55" s="305">
        <f>SUMIFS([1]!InboundRaw[HANDLED],[1]!InboundRaw[Date],RAW[[#This Row],[Date]],[1]!InboundRaw[Agent ID],TEXT(RAW[[#This Row],[UID]],0),[1]!InboundRaw[Duration_1],"&gt;=180")</f>
        <v>11</v>
      </c>
      <c r="AR55" s="45">
        <f>IFERROR((RAW[[#This Row],[Tickets Handled]]/RAW[[#This Row],[Tickets Time]]),0)</f>
        <v>7.5</v>
      </c>
      <c r="AS55" s="46">
        <f>IFERROR((RAW[[#This Row],[Inbound Handled]]/RAW[[#This Row],[Inbounds Time]]),0)</f>
        <v>8.2931937172774841</v>
      </c>
      <c r="AT55" s="45">
        <f>IFERROR((RAW[[#This Row],[Ticket Handled in Target]]/RAW[[#This Row],[Tickets Handled]]),0)</f>
        <v>0.75</v>
      </c>
      <c r="AU55" s="46">
        <f>IFERROR(RAW[[#This Row],[Inbound Handled in Target]]/RAW[[#This Row],[Inbound Handled]],0)</f>
        <v>0.72727272727272729</v>
      </c>
    </row>
    <row r="56" spans="1:47" x14ac:dyDescent="0.25">
      <c r="A56" s="169" cm="1">
        <f t="array" ref="A56">IFERROR(_xlfn.DAYS(RAW[[#This Row],[Date]],INDEX(Table1[Date hired],MATCH(TEXT(RAW[[#This Row],[UID]],0),TEXT(Table1[UID],0),0))),"")</f>
        <v>15</v>
      </c>
      <c r="B56" s="172">
        <f>IFERROR(INDEX(Table1[UID],MATCH(RAW[[#This Row],[Username]],Table1[Name],0)),"CHECK")</f>
        <v>113617</v>
      </c>
      <c r="C56" s="176" t="s">
        <v>1018</v>
      </c>
      <c r="D56" s="297" t="str" cm="1">
        <f t="array" ref="D56">INDEX(Table1[Team Manager],MATCH(TEXT(RAW[[#This Row],[UID]],0),TEXT(Table1[UID],0),0))</f>
        <v>Eden Loyola</v>
      </c>
      <c r="E56" s="298" t="str">
        <f>INDEX(Config!V:V,MATCH(RAW[[#This Row],[Market]],Config!W:W,0))</f>
        <v>US Spanish</v>
      </c>
      <c r="F56" s="298" t="str" cm="1">
        <f t="array" ref="F56">INDEX(Table1[Job function],MATCH(TEXT(RAW[[#This Row],[UID]],0),TEXT(Table1[UID],0),0))</f>
        <v>CSR</v>
      </c>
      <c r="G56" s="15">
        <v>1.4236111111111116E-2</v>
      </c>
      <c r="H56" s="16">
        <v>0</v>
      </c>
      <c r="I56" s="16">
        <v>0</v>
      </c>
      <c r="J56" s="16">
        <v>5.5856481481481479E-2</v>
      </c>
      <c r="K56" s="16">
        <v>0.14064814814814808</v>
      </c>
      <c r="L56" s="16">
        <v>0</v>
      </c>
      <c r="M56" s="16">
        <v>0</v>
      </c>
      <c r="N56" s="16">
        <v>0</v>
      </c>
      <c r="O56" s="16">
        <v>1.1458333333333348E-2</v>
      </c>
      <c r="P56" s="16">
        <v>0</v>
      </c>
      <c r="Q56" s="16">
        <v>4.8055555555555518E-2</v>
      </c>
      <c r="R56" s="16">
        <v>9.2835648148148153E-2</v>
      </c>
      <c r="S56" s="16">
        <v>0</v>
      </c>
      <c r="T56" s="16">
        <v>0</v>
      </c>
      <c r="U56" s="16">
        <v>0</v>
      </c>
      <c r="V56" s="109">
        <v>0.3630902777777778</v>
      </c>
      <c r="W56" s="9">
        <v>45447</v>
      </c>
      <c r="X56" s="10">
        <f>EOMONTH(RAW[[#This Row],[Date]],0)</f>
        <v>45473</v>
      </c>
      <c r="Y56" s="299" t="str">
        <f t="shared" si="4"/>
        <v>Week 23</v>
      </c>
      <c r="Z56" s="300" t="str">
        <f>IFERROR(INDEX(Table1[Market],MATCH(RAW[[#This Row],[UID]],Table1[UID],0)),"-")</f>
        <v>ES</v>
      </c>
      <c r="AA56" s="301" t="str">
        <f>IFERROR(INDEX(Table1[Region],MATCH(RAW[[#This Row],[UID]],Table1[UID],0)),"-")</f>
        <v>APAC</v>
      </c>
      <c r="AB56" s="302" t="str">
        <f>IFERROR(INDEX(Table1[Site],MATCH(RAW[[#This Row],[UID]],Table1[UID],0)),"-")</f>
        <v>COL</v>
      </c>
      <c r="AC56" s="12">
        <f>SUM(RAW[[#This Row],[Available]],RAW[[#This Row],[Outbound Call]],RAW[[#This Row],[Busy]],RAW[[#This Row],[After Call Work]],RAW[[#This Row],[Chat]],RAW[[#This Row],[Tickets]],RAW[[#This Row],[Social Media]])*24</f>
        <v>3.7230555555555549</v>
      </c>
      <c r="AD56" s="14">
        <f>SUM(RAW[[#This Row],[Outbound Call]],RAW[[#This Row],[Busy]],RAW[[#This Row],[After Call Work]],RAW[[#This Row],[Chat]],RAW[[#This Row],[Tickets]],RAW[[#This Row],[Social Media]])*24</f>
        <v>3.3813888888888881</v>
      </c>
      <c r="AE56" s="12">
        <f>SUM(RAW[[#This Row],[Meeting]],RAW[[#This Row],[Training]],RAW[[#This Row],[Personal Needs]],RAW[[#This Row],[Quality ]],RAW[[#This Row],[Disconnected]])*24</f>
        <v>3.3755555555555539</v>
      </c>
      <c r="AF56" s="14">
        <f>SUM(RAW[[#This Row],[Available]],RAW[[#This Row],[Outbound Call]],RAW[[#This Row],[Busy]],RAW[[#This Row],[Meeting]],RAW[[#This Row],[Training]],RAW[[#This Row],[After Call Work]],RAW[[#This Row],[Quality ]],RAW[[#This Row],[Chat]],RAW[[#This Row],[Social Media]])*24</f>
        <v>4.8705555555555531</v>
      </c>
      <c r="AG56" s="13">
        <f>((RAW[[#This Row],[Total Time]]*24)-((RAW[[#This Row],[Lunch Break]]*24)+(RAW[[#This Row],[Break]]*24)))</f>
        <v>7.0986111111111114</v>
      </c>
      <c r="AH56" s="138">
        <f t="shared" si="3"/>
        <v>7.67</v>
      </c>
      <c r="AI56" s="303">
        <f>IFERROR(SUMIFS([1]!EmailRaw[in-AHT Target],[1]!EmailRaw[DATE],RAW[[#This Row],[Date]],[1]!EmailRaw[UID],RAW[[#This Row],[UID]]),"-")</f>
        <v>0</v>
      </c>
      <c r="AJ56" s="304">
        <f>IFERROR(SUMIFS([1]!InboundRaw[in-AHT Target],[1]!InboundRaw[Date],RAW[[#This Row],[Date]],[1]!InboundRaw[Agent ID],TEXT(RAW[[#This Row],[UID]],0)),"-")</f>
        <v>0</v>
      </c>
      <c r="AK56" s="303">
        <f>IFERROR(SUM(SUMIFS([1]!EmailRaw[Within HOOPS SLA],[1]!EmailRaw[DATE],RAW[[#This Row],[Date]],[1]!EmailRaw[UID],RAW[[#This Row],[UID]]),SUMIFS([1]!EmailRaw[Outside HOOPS SLA],[1]!EmailRaw[DATE],RAW[[#This Row],[Date]],[1]!EmailRaw[UID],RAW[[#This Row],[UID]])),"-")</f>
        <v>2</v>
      </c>
      <c r="AL56" s="305">
        <f>IFERROR(SUMIFS([1]!InboundRaw[InSL],[1]!InboundRaw[Date],RAW[[#This Row],[Date]],[1]!InboundRaw[Agent ID],TEXT(RAW[[#This Row],[UID]],0),[1]!InboundRaw[Duration_1],"&gt;=180"),"-")</f>
        <v>0</v>
      </c>
      <c r="AM56" s="45">
        <f>IFERROR(RAW[[#This Row],[Tickets]]*24,"-")</f>
        <v>2.2280555555555557</v>
      </c>
      <c r="AN56" s="46">
        <f>IFERROR(RAW[[#This Row],[Busy]]*24,"-")</f>
        <v>0</v>
      </c>
      <c r="AO56" s="303">
        <f>SUMIFS([1]!EmailRaw[Resolved],[1]!EmailRaw[DATE],RAW[[#This Row],[Date]],[1]!EmailRaw[UID],RAW[[#This Row],[UID]])</f>
        <v>2</v>
      </c>
      <c r="AP56" s="304">
        <f>SUMIFS([1]!ChatRaw[Completed],[1]!ChatRaw[UID],RAW[[#This Row],[UID]],[1]!ChatRaw[Date],RAW[[#This Row],[Date]])</f>
        <v>0</v>
      </c>
      <c r="AQ56" s="305">
        <f>SUMIFS([1]!InboundRaw[HANDLED],[1]!InboundRaw[Date],RAW[[#This Row],[Date]],[1]!InboundRaw[Agent ID],TEXT(RAW[[#This Row],[UID]],0),[1]!InboundRaw[Duration_1],"&gt;=180")</f>
        <v>0</v>
      </c>
      <c r="AR56" s="45">
        <f>IFERROR((RAW[[#This Row],[Tickets Handled]]/RAW[[#This Row],[Tickets Time]]),0)</f>
        <v>0.89764368532601913</v>
      </c>
      <c r="AS56" s="46">
        <f>IFERROR((RAW[[#This Row],[Inbound Handled]]/RAW[[#This Row],[Inbounds Time]]),0)</f>
        <v>0</v>
      </c>
      <c r="AT56" s="45">
        <f>IFERROR((RAW[[#This Row],[Ticket Handled in Target]]/RAW[[#This Row],[Tickets Handled]]),0)</f>
        <v>0</v>
      </c>
      <c r="AU56" s="46">
        <f>IFERROR(RAW[[#This Row],[Inbound Handled in Target]]/RAW[[#This Row],[Inbound Handled]],0)</f>
        <v>0</v>
      </c>
    </row>
    <row r="57" spans="1:47" x14ac:dyDescent="0.25">
      <c r="A57" s="169" cm="1">
        <f t="array" ref="A57">IFERROR(_xlfn.DAYS(RAW[[#This Row],[Date]],INDEX(Table1[Date hired],MATCH(TEXT(RAW[[#This Row],[UID]],0),TEXT(Table1[UID],0),0))),"")</f>
        <v>757</v>
      </c>
      <c r="B57" s="172">
        <f>IFERROR(INDEX(Table1[UID],MATCH(RAW[[#This Row],[Username]],Table1[Name],0)),"CHECK")</f>
        <v>108519</v>
      </c>
      <c r="C57" s="176" t="s">
        <v>156</v>
      </c>
      <c r="D57" s="297" t="str" cm="1">
        <f t="array" ref="D57">INDEX(Table1[Team Manager],MATCH(TEXT(RAW[[#This Row],[UID]],0),TEXT(Table1[UID],0),0))</f>
        <v>Eden Loyola</v>
      </c>
      <c r="E57" s="298" t="str">
        <f>INDEX(Config!V:V,MATCH(RAW[[#This Row],[Market]],Config!W:W,0))</f>
        <v>US Spanish</v>
      </c>
      <c r="F57" s="298" t="str" cm="1">
        <f t="array" ref="F57">INDEX(Table1[Job function],MATCH(TEXT(RAW[[#This Row],[UID]],0),TEXT(Table1[UID],0),0))</f>
        <v>CSR</v>
      </c>
      <c r="G57" s="15">
        <v>5.0682870370370336E-2</v>
      </c>
      <c r="H57" s="16">
        <v>0</v>
      </c>
      <c r="I57" s="16">
        <v>0.12096064814814822</v>
      </c>
      <c r="J57" s="16">
        <v>4.1157407407407476E-2</v>
      </c>
      <c r="K57" s="16">
        <v>0</v>
      </c>
      <c r="L57" s="16">
        <v>0</v>
      </c>
      <c r="M57" s="16">
        <v>3.1134259259260055E-3</v>
      </c>
      <c r="N57" s="16">
        <v>0</v>
      </c>
      <c r="O57" s="16">
        <v>1.0219907407407414E-2</v>
      </c>
      <c r="P57" s="16">
        <v>0</v>
      </c>
      <c r="Q57" s="16">
        <v>7.1273148148148113E-2</v>
      </c>
      <c r="R57" s="16">
        <v>4.3750000000000004E-2</v>
      </c>
      <c r="S57" s="16">
        <v>3.4282407407407511E-2</v>
      </c>
      <c r="T57" s="16">
        <v>0</v>
      </c>
      <c r="U57" s="16">
        <v>0</v>
      </c>
      <c r="V57" s="109">
        <v>0.37543981481481481</v>
      </c>
      <c r="W57" s="9">
        <v>45447</v>
      </c>
      <c r="X57" s="10">
        <f>EOMONTH(RAW[[#This Row],[Date]],0)</f>
        <v>45473</v>
      </c>
      <c r="Y57" s="299" t="str">
        <f t="shared" si="4"/>
        <v>Week 23</v>
      </c>
      <c r="Z57" s="300" t="str">
        <f>IFERROR(INDEX(Table1[Market],MATCH(RAW[[#This Row],[UID]],Table1[UID],0)),"-")</f>
        <v>ES</v>
      </c>
      <c r="AA57" s="301" t="str">
        <f>IFERROR(INDEX(Table1[Region],MATCH(RAW[[#This Row],[UID]],Table1[UID],0)),"-")</f>
        <v>APAC</v>
      </c>
      <c r="AB57" s="302" t="str">
        <f>IFERROR(INDEX(Table1[Site],MATCH(RAW[[#This Row],[UID]],Table1[UID],0)),"-")</f>
        <v>DVO</v>
      </c>
      <c r="AC57" s="12">
        <f>SUM(RAW[[#This Row],[Available]],RAW[[#This Row],[Outbound Call]],RAW[[#This Row],[Busy]],RAW[[#This Row],[After Call Work]],RAW[[#This Row],[Chat]],RAW[[#This Row],[Tickets]],RAW[[#This Row],[Social Media]])*24</f>
        <v>7.7775000000000052</v>
      </c>
      <c r="AD57" s="14">
        <f>SUM(RAW[[#This Row],[Outbound Call]],RAW[[#This Row],[Busy]],RAW[[#This Row],[After Call Work]],RAW[[#This Row],[Chat]],RAW[[#This Row],[Tickets]],RAW[[#This Row],[Social Media]])*24</f>
        <v>6.5611111111111171</v>
      </c>
      <c r="AE57" s="12">
        <f>SUM(RAW[[#This Row],[Meeting]],RAW[[#This Row],[Training]],RAW[[#This Row],[Personal Needs]],RAW[[#This Row],[Quality ]],RAW[[#This Row],[Disconnected]])*24</f>
        <v>0</v>
      </c>
      <c r="AF57" s="14">
        <f>SUM(RAW[[#This Row],[Available]],RAW[[#This Row],[Outbound Call]],RAW[[#This Row],[Busy]],RAW[[#This Row],[Meeting]],RAW[[#This Row],[Training]],RAW[[#This Row],[After Call Work]],RAW[[#This Row],[Quality ]],RAW[[#This Row],[Chat]],RAW[[#This Row],[Social Media]])*24</f>
        <v>6.7275000000000045</v>
      </c>
      <c r="AG57" s="13">
        <f>((RAW[[#This Row],[Total Time]]*24)-((RAW[[#This Row],[Lunch Break]]*24)+(RAW[[#This Row],[Break]]*24)))</f>
        <v>7.7774999999999981</v>
      </c>
      <c r="AH57" s="138">
        <f t="shared" si="3"/>
        <v>7.67</v>
      </c>
      <c r="AI57" s="303">
        <f>IFERROR(SUMIFS([1]!EmailRaw[in-AHT Target],[1]!EmailRaw[DATE],RAW[[#This Row],[Date]],[1]!EmailRaw[UID],RAW[[#This Row],[UID]]),"-")</f>
        <v>7</v>
      </c>
      <c r="AJ57" s="304">
        <f>IFERROR(SUMIFS([1]!InboundRaw[in-AHT Target],[1]!InboundRaw[Date],RAW[[#This Row],[Date]],[1]!InboundRaw[Agent ID],TEXT(RAW[[#This Row],[UID]],0)),"-")</f>
        <v>15</v>
      </c>
      <c r="AK57" s="303">
        <f>IFERROR(SUM(SUMIFS([1]!EmailRaw[Within HOOPS SLA],[1]!EmailRaw[DATE],RAW[[#This Row],[Date]],[1]!EmailRaw[UID],RAW[[#This Row],[UID]]),SUMIFS([1]!EmailRaw[Outside HOOPS SLA],[1]!EmailRaw[DATE],RAW[[#This Row],[Date]],[1]!EmailRaw[UID],RAW[[#This Row],[UID]])),"-")</f>
        <v>7</v>
      </c>
      <c r="AL57" s="305">
        <f>IFERROR(SUMIFS([1]!InboundRaw[InSL],[1]!InboundRaw[Date],RAW[[#This Row],[Date]],[1]!InboundRaw[Agent ID],TEXT(RAW[[#This Row],[UID]],0),[1]!InboundRaw[Duration_1],"&gt;=180"),"-")</f>
        <v>16</v>
      </c>
      <c r="AM57" s="45">
        <f>IFERROR(RAW[[#This Row],[Tickets]]*24,"-")</f>
        <v>1.05</v>
      </c>
      <c r="AN57" s="46">
        <f>IFERROR(RAW[[#This Row],[Busy]]*24,"-")</f>
        <v>2.9030555555555573</v>
      </c>
      <c r="AO57" s="303">
        <f>SUMIFS([1]!EmailRaw[Resolved],[1]!EmailRaw[DATE],RAW[[#This Row],[Date]],[1]!EmailRaw[UID],RAW[[#This Row],[UID]])</f>
        <v>7</v>
      </c>
      <c r="AP57" s="304">
        <f>SUMIFS([1]!ChatRaw[Completed],[1]!ChatRaw[UID],RAW[[#This Row],[UID]],[1]!ChatRaw[Date],RAW[[#This Row],[Date]])</f>
        <v>0</v>
      </c>
      <c r="AQ57" s="305">
        <f>SUMIFS([1]!InboundRaw[HANDLED],[1]!InboundRaw[Date],RAW[[#This Row],[Date]],[1]!InboundRaw[Agent ID],TEXT(RAW[[#This Row],[UID]],0),[1]!InboundRaw[Duration_1],"&gt;=180")</f>
        <v>22</v>
      </c>
      <c r="AR57" s="45">
        <f>IFERROR((RAW[[#This Row],[Tickets Handled]]/RAW[[#This Row],[Tickets Time]]),0)</f>
        <v>6.6666666666666661</v>
      </c>
      <c r="AS57" s="46">
        <f>IFERROR((RAW[[#This Row],[Inbound Handled]]/RAW[[#This Row],[Inbounds Time]]),0)</f>
        <v>7.5782221796957181</v>
      </c>
      <c r="AT57" s="45">
        <f>IFERROR((RAW[[#This Row],[Ticket Handled in Target]]/RAW[[#This Row],[Tickets Handled]]),0)</f>
        <v>1</v>
      </c>
      <c r="AU57" s="46">
        <f>IFERROR(RAW[[#This Row],[Inbound Handled in Target]]/RAW[[#This Row],[Inbound Handled]],0)</f>
        <v>0.68181818181818177</v>
      </c>
    </row>
    <row r="58" spans="1:47" x14ac:dyDescent="0.25">
      <c r="A58" s="169" cm="1">
        <f t="array" ref="A58">IFERROR(_xlfn.DAYS(RAW[[#This Row],[Date]],INDEX(Table1[Date hired],MATCH(TEXT(RAW[[#This Row],[UID]],0),TEXT(Table1[UID],0),0))),"")</f>
        <v>267</v>
      </c>
      <c r="B58" s="172">
        <f>IFERROR(INDEX(Table1[UID],MATCH(RAW[[#This Row],[Username]],Table1[Name],0)),"CHECK")</f>
        <v>112377</v>
      </c>
      <c r="C58" s="176" t="s">
        <v>157</v>
      </c>
      <c r="D58" s="297" t="str" cm="1">
        <f t="array" ref="D58">INDEX(Table1[Team Manager],MATCH(TEXT(RAW[[#This Row],[UID]],0),TEXT(Table1[UID],0),0))</f>
        <v>Daniel Alexe</v>
      </c>
      <c r="E58" s="298" t="str">
        <f>INDEX(Config!V:V,MATCH(RAW[[#This Row],[Market]],Config!W:W,0))</f>
        <v>France</v>
      </c>
      <c r="F58" s="298" t="str" cm="1">
        <f t="array" ref="F58">INDEX(Table1[Job function],MATCH(TEXT(RAW[[#This Row],[UID]],0),TEXT(Table1[UID],0),0))</f>
        <v>CSR</v>
      </c>
      <c r="G58" s="15">
        <v>0.20233796296296291</v>
      </c>
      <c r="H58" s="16">
        <v>2.5347222222222854E-3</v>
      </c>
      <c r="I58" s="16">
        <v>7.0787037037036926E-2</v>
      </c>
      <c r="J58" s="16">
        <v>2.4293981481481541E-2</v>
      </c>
      <c r="K58" s="16">
        <v>3.0312499999999964E-2</v>
      </c>
      <c r="L58" s="16">
        <v>0</v>
      </c>
      <c r="M58" s="16">
        <v>3.564814814814854E-3</v>
      </c>
      <c r="N58" s="16">
        <v>0</v>
      </c>
      <c r="O58" s="16">
        <v>1.7048611111111001E-2</v>
      </c>
      <c r="P58" s="16">
        <v>0</v>
      </c>
      <c r="Q58" s="16">
        <v>0</v>
      </c>
      <c r="R58" s="16">
        <v>2.777777777777778E-2</v>
      </c>
      <c r="S58" s="16">
        <v>0</v>
      </c>
      <c r="T58" s="16">
        <v>0</v>
      </c>
      <c r="U58" s="16">
        <v>0</v>
      </c>
      <c r="V58" s="109">
        <v>0.37865740740740739</v>
      </c>
      <c r="W58" s="9">
        <v>45447</v>
      </c>
      <c r="X58" s="10">
        <f>EOMONTH(RAW[[#This Row],[Date]],0)</f>
        <v>45473</v>
      </c>
      <c r="Y58" s="299" t="str">
        <f t="shared" si="4"/>
        <v>Week 23</v>
      </c>
      <c r="Z58" s="300" t="str">
        <f>IFERROR(INDEX(Table1[Market],MATCH(RAW[[#This Row],[UID]],Table1[UID],0)),"-")</f>
        <v>FR</v>
      </c>
      <c r="AA58" s="301" t="str">
        <f>IFERROR(INDEX(Table1[Region],MATCH(RAW[[#This Row],[UID]],Table1[UID],0)),"-")</f>
        <v>EU</v>
      </c>
      <c r="AB58" s="302" t="str">
        <f>IFERROR(INDEX(Table1[Site],MATCH(RAW[[#This Row],[UID]],Table1[UID],0)),"-")</f>
        <v>BUC</v>
      </c>
      <c r="AC58" s="12">
        <f>SUM(RAW[[#This Row],[Available]],RAW[[#This Row],[Outbound Call]],RAW[[#This Row],[Busy]],RAW[[#This Row],[After Call Work]],RAW[[#This Row],[Chat]],RAW[[#This Row],[Tickets]],RAW[[#This Row],[Social Media]])*24</f>
        <v>7.3680555555555545</v>
      </c>
      <c r="AD58" s="14">
        <f>SUM(RAW[[#This Row],[Outbound Call]],RAW[[#This Row],[Busy]],RAW[[#This Row],[After Call Work]],RAW[[#This Row],[Chat]],RAW[[#This Row],[Tickets]],RAW[[#This Row],[Social Media]])*24</f>
        <v>2.5119444444444441</v>
      </c>
      <c r="AE58" s="12">
        <f>SUM(RAW[[#This Row],[Meeting]],RAW[[#This Row],[Training]],RAW[[#This Row],[Personal Needs]],RAW[[#This Row],[Quality ]],RAW[[#This Row],[Disconnected]])*24</f>
        <v>0.72749999999999915</v>
      </c>
      <c r="AF58" s="14">
        <f>SUM(RAW[[#This Row],[Available]],RAW[[#This Row],[Outbound Call]],RAW[[#This Row],[Busy]],RAW[[#This Row],[Meeting]],RAW[[#This Row],[Training]],RAW[[#This Row],[After Call Work]],RAW[[#This Row],[Quality ]],RAW[[#This Row],[Chat]],RAW[[#This Row],[Social Media]])*24</f>
        <v>7.4288888888888867</v>
      </c>
      <c r="AG58" s="13">
        <f>((RAW[[#This Row],[Total Time]]*24)-((RAW[[#This Row],[Lunch Break]]*24)+(RAW[[#This Row],[Break]]*24)))</f>
        <v>8.0955555555555563</v>
      </c>
      <c r="AH58" s="138">
        <f t="shared" si="3"/>
        <v>7.67</v>
      </c>
      <c r="AI58" s="303">
        <f>IFERROR(SUMIFS([1]!EmailRaw[in-AHT Target],[1]!EmailRaw[DATE],RAW[[#This Row],[Date]],[1]!EmailRaw[UID],RAW[[#This Row],[UID]]),"-")</f>
        <v>1</v>
      </c>
      <c r="AJ58" s="304">
        <f>IFERROR(SUMIFS([1]!InboundRaw[in-AHT Target],[1]!InboundRaw[Date],RAW[[#This Row],[Date]],[1]!InboundRaw[Agent ID],TEXT(RAW[[#This Row],[UID]],0)),"-")</f>
        <v>14</v>
      </c>
      <c r="AK58" s="303">
        <f>IFERROR(SUM(SUMIFS([1]!EmailRaw[Within HOOPS SLA],[1]!EmailRaw[DATE],RAW[[#This Row],[Date]],[1]!EmailRaw[UID],RAW[[#This Row],[UID]]),SUMIFS([1]!EmailRaw[Outside HOOPS SLA],[1]!EmailRaw[DATE],RAW[[#This Row],[Date]],[1]!EmailRaw[UID],RAW[[#This Row],[UID]])),"-")</f>
        <v>5</v>
      </c>
      <c r="AL58" s="305">
        <f>IFERROR(SUMIFS([1]!InboundRaw[InSL],[1]!InboundRaw[Date],RAW[[#This Row],[Date]],[1]!InboundRaw[Agent ID],TEXT(RAW[[#This Row],[UID]],0),[1]!InboundRaw[Duration_1],"&gt;=180"),"-")</f>
        <v>12</v>
      </c>
      <c r="AM58" s="45">
        <f>IFERROR(RAW[[#This Row],[Tickets]]*24,"-")</f>
        <v>0.66666666666666674</v>
      </c>
      <c r="AN58" s="46">
        <f>IFERROR(RAW[[#This Row],[Busy]]*24,"-")</f>
        <v>1.6988888888888862</v>
      </c>
      <c r="AO58" s="303">
        <f>SUMIFS([1]!EmailRaw[Resolved],[1]!EmailRaw[DATE],RAW[[#This Row],[Date]],[1]!EmailRaw[UID],RAW[[#This Row],[UID]])</f>
        <v>5</v>
      </c>
      <c r="AP58" s="304">
        <f>SUMIFS([1]!ChatRaw[Completed],[1]!ChatRaw[UID],RAW[[#This Row],[UID]],[1]!ChatRaw[Date],RAW[[#This Row],[Date]])</f>
        <v>0</v>
      </c>
      <c r="AQ58" s="305">
        <f>SUMIFS([1]!InboundRaw[HANDLED],[1]!InboundRaw[Date],RAW[[#This Row],[Date]],[1]!InboundRaw[Agent ID],TEXT(RAW[[#This Row],[UID]],0),[1]!InboundRaw[Duration_1],"&gt;=180")</f>
        <v>13</v>
      </c>
      <c r="AR58" s="45">
        <f>IFERROR((RAW[[#This Row],[Tickets Handled]]/RAW[[#This Row],[Tickets Time]]),0)</f>
        <v>7.4999999999999991</v>
      </c>
      <c r="AS58" s="46">
        <f>IFERROR((RAW[[#This Row],[Inbound Handled]]/RAW[[#This Row],[Inbounds Time]]),0)</f>
        <v>7.652060170045794</v>
      </c>
      <c r="AT58" s="45">
        <f>IFERROR((RAW[[#This Row],[Ticket Handled in Target]]/RAW[[#This Row],[Tickets Handled]]),0)</f>
        <v>0.2</v>
      </c>
      <c r="AU58" s="46">
        <f>IFERROR(RAW[[#This Row],[Inbound Handled in Target]]/RAW[[#This Row],[Inbound Handled]],0)</f>
        <v>1.0769230769230769</v>
      </c>
    </row>
    <row r="59" spans="1:47" x14ac:dyDescent="0.25">
      <c r="A59" s="169" cm="1">
        <f t="array" ref="A59">IFERROR(_xlfn.DAYS(RAW[[#This Row],[Date]],INDEX(Table1[Date hired],MATCH(TEXT(RAW[[#This Row],[UID]],0),TEXT(Table1[UID],0),0))),"")</f>
        <v>316</v>
      </c>
      <c r="B59" s="172">
        <f>IFERROR(INDEX(Table1[UID],MATCH(RAW[[#This Row],[Username]],Table1[Name],0)),"CHECK")</f>
        <v>112087</v>
      </c>
      <c r="C59" s="176" t="s">
        <v>158</v>
      </c>
      <c r="D59" s="297" t="str" cm="1">
        <f t="array" ref="D59">INDEX(Table1[Team Manager],MATCH(TEXT(RAW[[#This Row],[UID]],0),TEXT(Table1[UID],0),0))</f>
        <v>Daniel Alexe</v>
      </c>
      <c r="E59" s="298" t="str">
        <f>INDEX(Config!V:V,MATCH(RAW[[#This Row],[Market]],Config!W:W,0))</f>
        <v>France</v>
      </c>
      <c r="F59" s="298" t="str" cm="1">
        <f t="array" ref="F59">INDEX(Table1[Job function],MATCH(TEXT(RAW[[#This Row],[UID]],0),TEXT(Table1[UID],0),0))</f>
        <v>CSR</v>
      </c>
      <c r="G59" s="15">
        <v>0.20337962962962963</v>
      </c>
      <c r="H59" s="16">
        <v>0</v>
      </c>
      <c r="I59" s="16">
        <v>5.9791666666666687E-2</v>
      </c>
      <c r="J59" s="16">
        <v>2.2361111111111054E-2</v>
      </c>
      <c r="K59" s="16">
        <v>2.0902777777777715E-2</v>
      </c>
      <c r="L59" s="16">
        <v>0</v>
      </c>
      <c r="M59" s="16">
        <v>1.5752314814814872E-2</v>
      </c>
      <c r="N59" s="16">
        <v>0</v>
      </c>
      <c r="O59" s="16">
        <v>2.5856481481481453E-2</v>
      </c>
      <c r="P59" s="16">
        <v>0</v>
      </c>
      <c r="Q59" s="16">
        <v>0</v>
      </c>
      <c r="R59" s="16">
        <v>3.3333333333333333E-2</v>
      </c>
      <c r="S59" s="16">
        <v>0</v>
      </c>
      <c r="T59" s="16">
        <v>0</v>
      </c>
      <c r="U59" s="16">
        <v>0</v>
      </c>
      <c r="V59" s="109">
        <v>0.38137731481481474</v>
      </c>
      <c r="W59" s="9">
        <v>45447</v>
      </c>
      <c r="X59" s="10">
        <f>EOMONTH(RAW[[#This Row],[Date]],0)</f>
        <v>45473</v>
      </c>
      <c r="Y59" s="299" t="str">
        <f t="shared" si="4"/>
        <v>Week 23</v>
      </c>
      <c r="Z59" s="300" t="str">
        <f>IFERROR(INDEX(Table1[Market],MATCH(RAW[[#This Row],[UID]],Table1[UID],0)),"-")</f>
        <v>FR</v>
      </c>
      <c r="AA59" s="301" t="str">
        <f>IFERROR(INDEX(Table1[Region],MATCH(RAW[[#This Row],[UID]],Table1[UID],0)),"-")</f>
        <v>EU</v>
      </c>
      <c r="AB59" s="302" t="str">
        <f>IFERROR(INDEX(Table1[Site],MATCH(RAW[[#This Row],[UID]],Table1[UID],0)),"-")</f>
        <v>BUC</v>
      </c>
      <c r="AC59" s="12">
        <f>SUM(RAW[[#This Row],[Available]],RAW[[#This Row],[Outbound Call]],RAW[[#This Row],[Busy]],RAW[[#This Row],[After Call Work]],RAW[[#This Row],[Chat]],RAW[[#This Row],[Tickets]],RAW[[#This Row],[Social Media]])*24</f>
        <v>7.4941666666666684</v>
      </c>
      <c r="AD59" s="14">
        <f>SUM(RAW[[#This Row],[Outbound Call]],RAW[[#This Row],[Busy]],RAW[[#This Row],[After Call Work]],RAW[[#This Row],[Chat]],RAW[[#This Row],[Tickets]],RAW[[#This Row],[Social Media]])*24</f>
        <v>2.6130555555555572</v>
      </c>
      <c r="AE59" s="12">
        <f>SUM(RAW[[#This Row],[Meeting]],RAW[[#This Row],[Training]],RAW[[#This Row],[Personal Needs]],RAW[[#This Row],[Quality ]],RAW[[#This Row],[Disconnected]])*24</f>
        <v>0.50166666666666515</v>
      </c>
      <c r="AF59" s="14">
        <f>SUM(RAW[[#This Row],[Available]],RAW[[#This Row],[Outbound Call]],RAW[[#This Row],[Busy]],RAW[[#This Row],[Meeting]],RAW[[#This Row],[Training]],RAW[[#This Row],[After Call Work]],RAW[[#This Row],[Quality ]],RAW[[#This Row],[Chat]],RAW[[#This Row],[Social Media]])*24</f>
        <v>7.1958333333333337</v>
      </c>
      <c r="AG59" s="13">
        <f>((RAW[[#This Row],[Total Time]]*24)-((RAW[[#This Row],[Lunch Break]]*24)+(RAW[[#This Row],[Break]]*24)))</f>
        <v>7.9958333333333336</v>
      </c>
      <c r="AH59" s="138">
        <f t="shared" si="3"/>
        <v>7.67</v>
      </c>
      <c r="AI59" s="303">
        <f>IFERROR(SUMIFS([1]!EmailRaw[in-AHT Target],[1]!EmailRaw[DATE],RAW[[#This Row],[Date]],[1]!EmailRaw[UID],RAW[[#This Row],[UID]]),"-")</f>
        <v>6</v>
      </c>
      <c r="AJ59" s="304">
        <f>IFERROR(SUMIFS([1]!InboundRaw[in-AHT Target],[1]!InboundRaw[Date],RAW[[#This Row],[Date]],[1]!InboundRaw[Agent ID],TEXT(RAW[[#This Row],[UID]],0)),"-")</f>
        <v>10</v>
      </c>
      <c r="AK59" s="303">
        <f>IFERROR(SUM(SUMIFS([1]!EmailRaw[Within HOOPS SLA],[1]!EmailRaw[DATE],RAW[[#This Row],[Date]],[1]!EmailRaw[UID],RAW[[#This Row],[UID]]),SUMIFS([1]!EmailRaw[Outside HOOPS SLA],[1]!EmailRaw[DATE],RAW[[#This Row],[Date]],[1]!EmailRaw[UID],RAW[[#This Row],[UID]])),"-")</f>
        <v>6</v>
      </c>
      <c r="AL59" s="305">
        <f>IFERROR(SUMIFS([1]!InboundRaw[InSL],[1]!InboundRaw[Date],RAW[[#This Row],[Date]],[1]!InboundRaw[Agent ID],TEXT(RAW[[#This Row],[UID]],0),[1]!InboundRaw[Duration_1],"&gt;=180"),"-")</f>
        <v>9</v>
      </c>
      <c r="AM59" s="45">
        <f>IFERROR(RAW[[#This Row],[Tickets]]*24,"-")</f>
        <v>0.8</v>
      </c>
      <c r="AN59" s="46">
        <f>IFERROR(RAW[[#This Row],[Busy]]*24,"-")</f>
        <v>1.4350000000000005</v>
      </c>
      <c r="AO59" s="303">
        <f>SUMIFS([1]!EmailRaw[Resolved],[1]!EmailRaw[DATE],RAW[[#This Row],[Date]],[1]!EmailRaw[UID],RAW[[#This Row],[UID]])</f>
        <v>6</v>
      </c>
      <c r="AP59" s="304">
        <f>SUMIFS([1]!ChatRaw[Completed],[1]!ChatRaw[UID],RAW[[#This Row],[UID]],[1]!ChatRaw[Date],RAW[[#This Row],[Date]])</f>
        <v>0</v>
      </c>
      <c r="AQ59" s="305">
        <f>SUMIFS([1]!InboundRaw[HANDLED],[1]!InboundRaw[Date],RAW[[#This Row],[Date]],[1]!InboundRaw[Agent ID],TEXT(RAW[[#This Row],[UID]],0),[1]!InboundRaw[Duration_1],"&gt;=180")</f>
        <v>11</v>
      </c>
      <c r="AR59" s="45">
        <f>IFERROR((RAW[[#This Row],[Tickets Handled]]/RAW[[#This Row],[Tickets Time]]),0)</f>
        <v>7.5</v>
      </c>
      <c r="AS59" s="46">
        <f>IFERROR((RAW[[#This Row],[Inbound Handled]]/RAW[[#This Row],[Inbounds Time]]),0)</f>
        <v>7.6655052264808337</v>
      </c>
      <c r="AT59" s="45">
        <f>IFERROR((RAW[[#This Row],[Ticket Handled in Target]]/RAW[[#This Row],[Tickets Handled]]),0)</f>
        <v>1</v>
      </c>
      <c r="AU59" s="46">
        <f>IFERROR(RAW[[#This Row],[Inbound Handled in Target]]/RAW[[#This Row],[Inbound Handled]],0)</f>
        <v>0.90909090909090906</v>
      </c>
    </row>
    <row r="60" spans="1:47" x14ac:dyDescent="0.25">
      <c r="A60" s="169" cm="1">
        <f t="array" ref="A60">IFERROR(_xlfn.DAYS(RAW[[#This Row],[Date]],INDEX(Table1[Date hired],MATCH(TEXT(RAW[[#This Row],[UID]],0),TEXT(Table1[UID],0),0))),"")</f>
        <v>757</v>
      </c>
      <c r="B60" s="172">
        <f>IFERROR(INDEX(Table1[UID],MATCH(RAW[[#This Row],[Username]],Table1[Name],0)),"CHECK")</f>
        <v>108520</v>
      </c>
      <c r="C60" s="176" t="s">
        <v>159</v>
      </c>
      <c r="D60" s="297" t="str" cm="1">
        <f t="array" ref="D60">INDEX(Table1[Team Manager],MATCH(TEXT(RAW[[#This Row],[UID]],0),TEXT(Table1[UID],0),0))</f>
        <v>Eden Loyola</v>
      </c>
      <c r="E60" s="298" t="str">
        <f>INDEX(Config!V:V,MATCH(RAW[[#This Row],[Market]],Config!W:W,0))</f>
        <v>US Spanish</v>
      </c>
      <c r="F60" s="298" t="str" cm="1">
        <f t="array" ref="F60">INDEX(Table1[Job function],MATCH(TEXT(RAW[[#This Row],[UID]],0),TEXT(Table1[UID],0),0))</f>
        <v>CSR</v>
      </c>
      <c r="G60" s="15">
        <v>0</v>
      </c>
      <c r="H60" s="16">
        <v>0</v>
      </c>
      <c r="I60" s="16">
        <v>8.8391203703703791E-2</v>
      </c>
      <c r="J60" s="16">
        <v>4.1250000000000009E-2</v>
      </c>
      <c r="K60" s="16">
        <v>0</v>
      </c>
      <c r="L60" s="16">
        <v>0</v>
      </c>
      <c r="M60" s="16">
        <v>0</v>
      </c>
      <c r="N60" s="16">
        <v>0</v>
      </c>
      <c r="O60" s="16">
        <v>1.0231481481481453E-2</v>
      </c>
      <c r="P60" s="16">
        <v>0</v>
      </c>
      <c r="Q60" s="16">
        <v>0.20885416666666656</v>
      </c>
      <c r="R60" s="16">
        <v>2.7395833333333328E-2</v>
      </c>
      <c r="S60" s="16">
        <v>0</v>
      </c>
      <c r="T60" s="16">
        <v>0</v>
      </c>
      <c r="U60" s="16">
        <v>0</v>
      </c>
      <c r="V60" s="109">
        <v>0.3761226851851851</v>
      </c>
      <c r="W60" s="9">
        <v>45447</v>
      </c>
      <c r="X60" s="10">
        <f>EOMONTH(RAW[[#This Row],[Date]],0)</f>
        <v>45473</v>
      </c>
      <c r="Y60" s="299" t="str">
        <f t="shared" si="4"/>
        <v>Week 23</v>
      </c>
      <c r="Z60" s="300" t="str">
        <f>IFERROR(INDEX(Table1[Market],MATCH(RAW[[#This Row],[UID]],Table1[UID],0)),"-")</f>
        <v>ES</v>
      </c>
      <c r="AA60" s="301" t="str">
        <f>IFERROR(INDEX(Table1[Region],MATCH(RAW[[#This Row],[UID]],Table1[UID],0)),"-")</f>
        <v>APAC</v>
      </c>
      <c r="AB60" s="302" t="str">
        <f>IFERROR(INDEX(Table1[Site],MATCH(RAW[[#This Row],[UID]],Table1[UID],0)),"-")</f>
        <v>ILO</v>
      </c>
      <c r="AC60" s="12">
        <f>SUM(RAW[[#This Row],[Available]],RAW[[#This Row],[Outbound Call]],RAW[[#This Row],[Busy]],RAW[[#This Row],[After Call Work]],RAW[[#This Row],[Chat]],RAW[[#This Row],[Tickets]],RAW[[#This Row],[Social Media]])*24</f>
        <v>7.7913888888888891</v>
      </c>
      <c r="AD60" s="14">
        <f>SUM(RAW[[#This Row],[Outbound Call]],RAW[[#This Row],[Busy]],RAW[[#This Row],[After Call Work]],RAW[[#This Row],[Chat]],RAW[[#This Row],[Tickets]],RAW[[#This Row],[Social Media]])*24</f>
        <v>7.7913888888888891</v>
      </c>
      <c r="AE60" s="12">
        <f>SUM(RAW[[#This Row],[Meeting]],RAW[[#This Row],[Training]],RAW[[#This Row],[Personal Needs]],RAW[[#This Row],[Quality ]],RAW[[#This Row],[Disconnected]])*24</f>
        <v>0</v>
      </c>
      <c r="AF60" s="14">
        <f>SUM(RAW[[#This Row],[Available]],RAW[[#This Row],[Outbound Call]],RAW[[#This Row],[Busy]],RAW[[#This Row],[Meeting]],RAW[[#This Row],[Training]],RAW[[#This Row],[After Call Work]],RAW[[#This Row],[Quality ]],RAW[[#This Row],[Chat]],RAW[[#This Row],[Social Media]])*24</f>
        <v>7.1338888888888885</v>
      </c>
      <c r="AG60" s="13">
        <f>((RAW[[#This Row],[Total Time]]*24)-((RAW[[#This Row],[Lunch Break]]*24)+(RAW[[#This Row],[Break]]*24)))</f>
        <v>7.7913888888888874</v>
      </c>
      <c r="AH60" s="138">
        <f t="shared" si="3"/>
        <v>7.67</v>
      </c>
      <c r="AI60" s="303">
        <f>IFERROR(SUMIFS([1]!EmailRaw[in-AHT Target],[1]!EmailRaw[DATE],RAW[[#This Row],[Date]],[1]!EmailRaw[UID],RAW[[#This Row],[UID]]),"-")</f>
        <v>5</v>
      </c>
      <c r="AJ60" s="304">
        <f>IFERROR(SUMIFS([1]!InboundRaw[in-AHT Target],[1]!InboundRaw[Date],RAW[[#This Row],[Date]],[1]!InboundRaw[Agent ID],TEXT(RAW[[#This Row],[UID]],0)),"-")</f>
        <v>23</v>
      </c>
      <c r="AK60" s="303">
        <f>IFERROR(SUM(SUMIFS([1]!EmailRaw[Within HOOPS SLA],[1]!EmailRaw[DATE],RAW[[#This Row],[Date]],[1]!EmailRaw[UID],RAW[[#This Row],[UID]]),SUMIFS([1]!EmailRaw[Outside HOOPS SLA],[1]!EmailRaw[DATE],RAW[[#This Row],[Date]],[1]!EmailRaw[UID],RAW[[#This Row],[UID]])),"-")</f>
        <v>14</v>
      </c>
      <c r="AL60" s="305">
        <f>IFERROR(SUMIFS([1]!InboundRaw[InSL],[1]!InboundRaw[Date],RAW[[#This Row],[Date]],[1]!InboundRaw[Agent ID],TEXT(RAW[[#This Row],[UID]],0),[1]!InboundRaw[Duration_1],"&gt;=180"),"-")</f>
        <v>22</v>
      </c>
      <c r="AM60" s="45">
        <f>IFERROR(RAW[[#This Row],[Tickets]]*24,"-")</f>
        <v>0.65749999999999986</v>
      </c>
      <c r="AN60" s="46">
        <f>IFERROR(RAW[[#This Row],[Busy]]*24,"-")</f>
        <v>2.121388888888891</v>
      </c>
      <c r="AO60" s="303">
        <f>SUMIFS([1]!EmailRaw[Resolved],[1]!EmailRaw[DATE],RAW[[#This Row],[Date]],[1]!EmailRaw[UID],RAW[[#This Row],[UID]])</f>
        <v>14</v>
      </c>
      <c r="AP60" s="304">
        <f>SUMIFS([1]!ChatRaw[Completed],[1]!ChatRaw[UID],RAW[[#This Row],[UID]],[1]!ChatRaw[Date],RAW[[#This Row],[Date]])</f>
        <v>1</v>
      </c>
      <c r="AQ60" s="305">
        <f>SUMIFS([1]!InboundRaw[HANDLED],[1]!InboundRaw[Date],RAW[[#This Row],[Date]],[1]!InboundRaw[Agent ID],TEXT(RAW[[#This Row],[UID]],0),[1]!InboundRaw[Duration_1],"&gt;=180")</f>
        <v>24</v>
      </c>
      <c r="AR60" s="45">
        <f>IFERROR((RAW[[#This Row],[Tickets Handled]]/RAW[[#This Row],[Tickets Time]]),0)</f>
        <v>21.292775665399244</v>
      </c>
      <c r="AS60" s="46">
        <f>IFERROR((RAW[[#This Row],[Inbound Handled]]/RAW[[#This Row],[Inbounds Time]]),0)</f>
        <v>11.313342935707727</v>
      </c>
      <c r="AT60" s="45">
        <f>IFERROR((RAW[[#This Row],[Ticket Handled in Target]]/RAW[[#This Row],[Tickets Handled]]),0)</f>
        <v>0.35714285714285715</v>
      </c>
      <c r="AU60" s="46">
        <f>IFERROR(RAW[[#This Row],[Inbound Handled in Target]]/RAW[[#This Row],[Inbound Handled]],0)</f>
        <v>0.95833333333333337</v>
      </c>
    </row>
    <row r="61" spans="1:47" x14ac:dyDescent="0.25">
      <c r="A61" s="169" cm="1">
        <f t="array" ref="A61">IFERROR(_xlfn.DAYS(RAW[[#This Row],[Date]],INDEX(Table1[Date hired],MATCH(TEXT(RAW[[#This Row],[UID]],0),TEXT(Table1[UID],0),0))),"")</f>
        <v>802</v>
      </c>
      <c r="B61" s="172">
        <f>IFERROR(INDEX(Table1[UID],MATCH(RAW[[#This Row],[Username]],Table1[Name],0)),"CHECK")</f>
        <v>108028</v>
      </c>
      <c r="C61" s="176" t="s">
        <v>161</v>
      </c>
      <c r="D61" s="297" t="str" cm="1">
        <f t="array" ref="D61">INDEX(Table1[Team Manager],MATCH(TEXT(RAW[[#This Row],[UID]],0),TEXT(Table1[UID],0),0))</f>
        <v>Anna Mae Bastero</v>
      </c>
      <c r="E61" s="298" t="str">
        <f>INDEX(Config!V:V,MATCH(RAW[[#This Row],[Market]],Config!W:W,0))</f>
        <v>US English</v>
      </c>
      <c r="F61" s="298" t="str" cm="1">
        <f t="array" ref="F61">INDEX(Table1[Job function],MATCH(TEXT(RAW[[#This Row],[UID]],0),TEXT(Table1[UID],0),0))</f>
        <v>CSR</v>
      </c>
      <c r="G61" s="15">
        <v>0.10233796296296305</v>
      </c>
      <c r="H61" s="16">
        <v>0</v>
      </c>
      <c r="I61" s="16">
        <v>5.7256944444444402E-2</v>
      </c>
      <c r="J61" s="16">
        <v>4.1550925925925908E-2</v>
      </c>
      <c r="K61" s="16">
        <v>3.8472222222222241E-2</v>
      </c>
      <c r="L61" s="16">
        <v>0</v>
      </c>
      <c r="M61" s="16">
        <v>4.1203703703702743E-3</v>
      </c>
      <c r="N61" s="16">
        <v>0</v>
      </c>
      <c r="O61" s="16">
        <v>1.3611111111111018E-2</v>
      </c>
      <c r="P61" s="16">
        <v>0</v>
      </c>
      <c r="Q61" s="16">
        <v>4.4548611111111081E-2</v>
      </c>
      <c r="R61" s="16">
        <v>1.1111111111111112E-2</v>
      </c>
      <c r="S61" s="16">
        <v>6.2719907407407405E-2</v>
      </c>
      <c r="T61" s="16">
        <v>0</v>
      </c>
      <c r="U61" s="16">
        <v>0</v>
      </c>
      <c r="V61" s="109">
        <v>0.37572916666666667</v>
      </c>
      <c r="W61" s="9">
        <v>45447</v>
      </c>
      <c r="X61" s="10">
        <f>EOMONTH(RAW[[#This Row],[Date]],0)</f>
        <v>45473</v>
      </c>
      <c r="Y61" s="299" t="str">
        <f t="shared" si="4"/>
        <v>Week 23</v>
      </c>
      <c r="Z61" s="300" t="str">
        <f>IFERROR(INDEX(Table1[Market],MATCH(RAW[[#This Row],[UID]],Table1[UID],0)),"-")</f>
        <v>US</v>
      </c>
      <c r="AA61" s="301" t="str">
        <f>IFERROR(INDEX(Table1[Region],MATCH(RAW[[#This Row],[UID]],Table1[UID],0)),"-")</f>
        <v>APAC</v>
      </c>
      <c r="AB61" s="302" t="str">
        <f>IFERROR(INDEX(Table1[Site],MATCH(RAW[[#This Row],[UID]],Table1[UID],0)),"-")</f>
        <v>ILO</v>
      </c>
      <c r="AC61" s="12">
        <f>SUM(RAW[[#This Row],[Available]],RAW[[#This Row],[Outbound Call]],RAW[[#This Row],[Busy]],RAW[[#This Row],[After Call Work]],RAW[[#This Row],[Chat]],RAW[[#This Row],[Tickets]],RAW[[#This Row],[Social Media]])*24</f>
        <v>6.7702777777777747</v>
      </c>
      <c r="AD61" s="14">
        <f>SUM(RAW[[#This Row],[Outbound Call]],RAW[[#This Row],[Busy]],RAW[[#This Row],[After Call Work]],RAW[[#This Row],[Chat]],RAW[[#This Row],[Tickets]],RAW[[#This Row],[Social Media]])*24</f>
        <v>4.3141666666666634</v>
      </c>
      <c r="AE61" s="12">
        <f>SUM(RAW[[#This Row],[Meeting]],RAW[[#This Row],[Training]],RAW[[#This Row],[Personal Needs]],RAW[[#This Row],[Quality ]],RAW[[#This Row],[Disconnected]])*24</f>
        <v>0.92333333333333378</v>
      </c>
      <c r="AF61" s="14">
        <f>SUM(RAW[[#This Row],[Available]],RAW[[#This Row],[Outbound Call]],RAW[[#This Row],[Busy]],RAW[[#This Row],[Meeting]],RAW[[#This Row],[Training]],RAW[[#This Row],[After Call Work]],RAW[[#This Row],[Quality ]],RAW[[#This Row],[Chat]],RAW[[#This Row],[Social Media]])*24</f>
        <v>7.4269444444444428</v>
      </c>
      <c r="AG61" s="13">
        <f>((RAW[[#This Row],[Total Time]]*24)-((RAW[[#This Row],[Lunch Break]]*24)+(RAW[[#This Row],[Break]]*24)))</f>
        <v>7.6936111111111138</v>
      </c>
      <c r="AH61" s="138">
        <f t="shared" si="3"/>
        <v>7.67</v>
      </c>
      <c r="AI61" s="303">
        <f>IFERROR(SUMIFS([1]!EmailRaw[in-AHT Target],[1]!EmailRaw[DATE],RAW[[#This Row],[Date]],[1]!EmailRaw[UID],RAW[[#This Row],[UID]]),"-")</f>
        <v>0</v>
      </c>
      <c r="AJ61" s="304">
        <f>IFERROR(SUMIFS([1]!InboundRaw[in-AHT Target],[1]!InboundRaw[Date],RAW[[#This Row],[Date]],[1]!InboundRaw[Agent ID],TEXT(RAW[[#This Row],[UID]],0)),"-")</f>
        <v>12</v>
      </c>
      <c r="AK61" s="303">
        <f>IFERROR(SUM(SUMIFS([1]!EmailRaw[Within HOOPS SLA],[1]!EmailRaw[DATE],RAW[[#This Row],[Date]],[1]!EmailRaw[UID],RAW[[#This Row],[UID]]),SUMIFS([1]!EmailRaw[Outside HOOPS SLA],[1]!EmailRaw[DATE],RAW[[#This Row],[Date]],[1]!EmailRaw[UID],RAW[[#This Row],[UID]])),"-")</f>
        <v>2</v>
      </c>
      <c r="AL61" s="305">
        <f>IFERROR(SUMIFS([1]!InboundRaw[InSL],[1]!InboundRaw[Date],RAW[[#This Row],[Date]],[1]!InboundRaw[Agent ID],TEXT(RAW[[#This Row],[UID]],0),[1]!InboundRaw[Duration_1],"&gt;=180"),"-")</f>
        <v>11</v>
      </c>
      <c r="AM61" s="45">
        <f>IFERROR(RAW[[#This Row],[Tickets]]*24,"-")</f>
        <v>0.26666666666666666</v>
      </c>
      <c r="AN61" s="46">
        <f>IFERROR(RAW[[#This Row],[Busy]]*24,"-")</f>
        <v>1.3741666666666656</v>
      </c>
      <c r="AO61" s="303">
        <f>SUMIFS([1]!EmailRaw[Resolved],[1]!EmailRaw[DATE],RAW[[#This Row],[Date]],[1]!EmailRaw[UID],RAW[[#This Row],[UID]])</f>
        <v>2</v>
      </c>
      <c r="AP61" s="304">
        <f>SUMIFS([1]!ChatRaw[Completed],[1]!ChatRaw[UID],RAW[[#This Row],[UID]],[1]!ChatRaw[Date],RAW[[#This Row],[Date]])</f>
        <v>1</v>
      </c>
      <c r="AQ61" s="305">
        <f>SUMIFS([1]!InboundRaw[HANDLED],[1]!InboundRaw[Date],RAW[[#This Row],[Date]],[1]!InboundRaw[Agent ID],TEXT(RAW[[#This Row],[UID]],0),[1]!InboundRaw[Duration_1],"&gt;=180")</f>
        <v>11</v>
      </c>
      <c r="AR61" s="45">
        <f>IFERROR((RAW[[#This Row],[Tickets Handled]]/RAW[[#This Row],[Tickets Time]]),0)</f>
        <v>7.5</v>
      </c>
      <c r="AS61" s="46">
        <f>IFERROR((RAW[[#This Row],[Inbound Handled]]/RAW[[#This Row],[Inbounds Time]]),0)</f>
        <v>8.0048514251061302</v>
      </c>
      <c r="AT61" s="45">
        <f>IFERROR((RAW[[#This Row],[Ticket Handled in Target]]/RAW[[#This Row],[Tickets Handled]]),0)</f>
        <v>0</v>
      </c>
      <c r="AU61" s="46">
        <f>IFERROR(RAW[[#This Row],[Inbound Handled in Target]]/RAW[[#This Row],[Inbound Handled]],0)</f>
        <v>1.0909090909090908</v>
      </c>
    </row>
    <row r="62" spans="1:47" x14ac:dyDescent="0.25">
      <c r="A62" s="169" cm="1">
        <f t="array" ref="A62">IFERROR(_xlfn.DAYS(RAW[[#This Row],[Date]],INDEX(Table1[Date hired],MATCH(TEXT(RAW[[#This Row],[UID]],0),TEXT(Table1[UID],0),0))),"")</f>
        <v>74</v>
      </c>
      <c r="B62" s="172">
        <f>IFERROR(INDEX(Table1[UID],MATCH(RAW[[#This Row],[Username]],Table1[Name],0)),"CHECK")</f>
        <v>113407</v>
      </c>
      <c r="C62" s="176" t="s">
        <v>165</v>
      </c>
      <c r="D62" s="297" t="str" cm="1">
        <f t="array" ref="D62">INDEX(Table1[Team Manager],MATCH(TEXT(RAW[[#This Row],[UID]],0),TEXT(Table1[UID],0),0))</f>
        <v>Eden Loyola</v>
      </c>
      <c r="E62" s="298" t="str">
        <f>INDEX(Config!V:V,MATCH(RAW[[#This Row],[Market]],Config!W:W,0))</f>
        <v>US English</v>
      </c>
      <c r="F62" s="298" t="str" cm="1">
        <f t="array" ref="F62">INDEX(Table1[Job function],MATCH(TEXT(RAW[[#This Row],[UID]],0),TEXT(Table1[UID],0),0))</f>
        <v>CSR</v>
      </c>
      <c r="G62" s="15">
        <v>3.2013888888888842E-2</v>
      </c>
      <c r="H62" s="16">
        <v>0</v>
      </c>
      <c r="I62" s="16">
        <v>8.4745370370370443E-2</v>
      </c>
      <c r="J62" s="16">
        <v>4.1643518518518441E-2</v>
      </c>
      <c r="K62" s="16">
        <v>6.2638888888888911E-2</v>
      </c>
      <c r="L62" s="16">
        <v>0</v>
      </c>
      <c r="M62" s="16">
        <v>1.7673611111111098E-2</v>
      </c>
      <c r="N62" s="16">
        <v>0</v>
      </c>
      <c r="O62" s="16">
        <v>1.3900462962962878E-2</v>
      </c>
      <c r="P62" s="16">
        <v>0</v>
      </c>
      <c r="Q62" s="16">
        <v>0</v>
      </c>
      <c r="R62" s="16">
        <v>0.12222222222222223</v>
      </c>
      <c r="S62" s="16">
        <v>0</v>
      </c>
      <c r="T62" s="16">
        <v>0</v>
      </c>
      <c r="U62" s="16">
        <v>0</v>
      </c>
      <c r="V62" s="109">
        <v>0.37483796296296301</v>
      </c>
      <c r="W62" s="9">
        <v>45447</v>
      </c>
      <c r="X62" s="10">
        <f>EOMONTH(RAW[[#This Row],[Date]],0)</f>
        <v>45473</v>
      </c>
      <c r="Y62" s="299" t="str">
        <f t="shared" si="4"/>
        <v>Week 23</v>
      </c>
      <c r="Z62" s="300" t="str">
        <f>IFERROR(INDEX(Table1[Market],MATCH(RAW[[#This Row],[UID]],Table1[UID],0)),"-")</f>
        <v>US</v>
      </c>
      <c r="AA62" s="301" t="str">
        <f>IFERROR(INDEX(Table1[Region],MATCH(RAW[[#This Row],[UID]],Table1[UID],0)),"-")</f>
        <v>APAC</v>
      </c>
      <c r="AB62" s="302" t="str">
        <f>IFERROR(INDEX(Table1[Site],MATCH(RAW[[#This Row],[UID]],Table1[UID],0)),"-")</f>
        <v>DVO</v>
      </c>
      <c r="AC62" s="12">
        <f>SUM(RAW[[#This Row],[Available]],RAW[[#This Row],[Outbound Call]],RAW[[#This Row],[Busy]],RAW[[#This Row],[After Call Work]],RAW[[#This Row],[Chat]],RAW[[#This Row],[Tickets]],RAW[[#This Row],[Social Media]])*24</f>
        <v>6.1597222222222232</v>
      </c>
      <c r="AD62" s="14">
        <f>SUM(RAW[[#This Row],[Outbound Call]],RAW[[#This Row],[Busy]],RAW[[#This Row],[After Call Work]],RAW[[#This Row],[Chat]],RAW[[#This Row],[Tickets]],RAW[[#This Row],[Social Media]])*24</f>
        <v>5.3913888888888906</v>
      </c>
      <c r="AE62" s="12">
        <f>SUM(RAW[[#This Row],[Meeting]],RAW[[#This Row],[Training]],RAW[[#This Row],[Personal Needs]],RAW[[#This Row],[Quality ]],RAW[[#This Row],[Disconnected]])*24</f>
        <v>1.5033333333333339</v>
      </c>
      <c r="AF62" s="14">
        <f>SUM(RAW[[#This Row],[Available]],RAW[[#This Row],[Outbound Call]],RAW[[#This Row],[Busy]],RAW[[#This Row],[Meeting]],RAW[[#This Row],[Training]],RAW[[#This Row],[After Call Work]],RAW[[#This Row],[Quality ]],RAW[[#This Row],[Chat]],RAW[[#This Row],[Social Media]])*24</f>
        <v>4.7297222222222235</v>
      </c>
      <c r="AG62" s="13">
        <f>((RAW[[#This Row],[Total Time]]*24)-((RAW[[#This Row],[Lunch Break]]*24)+(RAW[[#This Row],[Break]]*24)))</f>
        <v>7.6630555555555606</v>
      </c>
      <c r="AH62" s="138">
        <f t="shared" si="3"/>
        <v>7.67</v>
      </c>
      <c r="AI62" s="303">
        <f>IFERROR(SUMIFS([1]!EmailRaw[in-AHT Target],[1]!EmailRaw[DATE],RAW[[#This Row],[Date]],[1]!EmailRaw[UID],RAW[[#This Row],[UID]]),"-")</f>
        <v>21</v>
      </c>
      <c r="AJ62" s="304">
        <f>IFERROR(SUMIFS([1]!InboundRaw[in-AHT Target],[1]!InboundRaw[Date],RAW[[#This Row],[Date]],[1]!InboundRaw[Agent ID],TEXT(RAW[[#This Row],[UID]],0)),"-")</f>
        <v>12</v>
      </c>
      <c r="AK62" s="303">
        <f>IFERROR(SUM(SUMIFS([1]!EmailRaw[Within HOOPS SLA],[1]!EmailRaw[DATE],RAW[[#This Row],[Date]],[1]!EmailRaw[UID],RAW[[#This Row],[UID]]),SUMIFS([1]!EmailRaw[Outside HOOPS SLA],[1]!EmailRaw[DATE],RAW[[#This Row],[Date]],[1]!EmailRaw[UID],RAW[[#This Row],[UID]])),"-")</f>
        <v>22</v>
      </c>
      <c r="AL62" s="305">
        <f>IFERROR(SUMIFS([1]!InboundRaw[InSL],[1]!InboundRaw[Date],RAW[[#This Row],[Date]],[1]!InboundRaw[Agent ID],TEXT(RAW[[#This Row],[UID]],0),[1]!InboundRaw[Duration_1],"&gt;=180"),"-")</f>
        <v>11</v>
      </c>
      <c r="AM62" s="45">
        <f>IFERROR(RAW[[#This Row],[Tickets]]*24,"-")</f>
        <v>2.9333333333333336</v>
      </c>
      <c r="AN62" s="46">
        <f>IFERROR(RAW[[#This Row],[Busy]]*24,"-")</f>
        <v>2.0338888888888906</v>
      </c>
      <c r="AO62" s="303">
        <f>SUMIFS([1]!EmailRaw[Resolved],[1]!EmailRaw[DATE],RAW[[#This Row],[Date]],[1]!EmailRaw[UID],RAW[[#This Row],[UID]])</f>
        <v>22</v>
      </c>
      <c r="AP62" s="304">
        <f>SUMIFS([1]!ChatRaw[Completed],[1]!ChatRaw[UID],RAW[[#This Row],[UID]],[1]!ChatRaw[Date],RAW[[#This Row],[Date]])</f>
        <v>0</v>
      </c>
      <c r="AQ62" s="305">
        <f>SUMIFS([1]!InboundRaw[HANDLED],[1]!InboundRaw[Date],RAW[[#This Row],[Date]],[1]!InboundRaw[Agent ID],TEXT(RAW[[#This Row],[UID]],0),[1]!InboundRaw[Duration_1],"&gt;=180")</f>
        <v>14</v>
      </c>
      <c r="AR62" s="45">
        <f>IFERROR((RAW[[#This Row],[Tickets Handled]]/RAW[[#This Row],[Tickets Time]]),0)</f>
        <v>7.4999999999999991</v>
      </c>
      <c r="AS62" s="46">
        <f>IFERROR((RAW[[#This Row],[Inbound Handled]]/RAW[[#This Row],[Inbounds Time]]),0)</f>
        <v>6.8833652007648123</v>
      </c>
      <c r="AT62" s="45">
        <f>IFERROR((RAW[[#This Row],[Ticket Handled in Target]]/RAW[[#This Row],[Tickets Handled]]),0)</f>
        <v>0.95454545454545459</v>
      </c>
      <c r="AU62" s="46">
        <f>IFERROR(RAW[[#This Row],[Inbound Handled in Target]]/RAW[[#This Row],[Inbound Handled]],0)</f>
        <v>0.8571428571428571</v>
      </c>
    </row>
    <row r="63" spans="1:47" x14ac:dyDescent="0.25">
      <c r="A63" s="169" cm="1">
        <f t="array" ref="A63">IFERROR(_xlfn.DAYS(RAW[[#This Row],[Date]],INDEX(Table1[Date hired],MATCH(TEXT(RAW[[#This Row],[UID]],0),TEXT(Table1[UID],0),0))),"")</f>
        <v>735</v>
      </c>
      <c r="B63" s="172">
        <f>IFERROR(INDEX(Table1[UID],MATCH(RAW[[#This Row],[Username]],Table1[Name],0)),"CHECK")</f>
        <v>108754</v>
      </c>
      <c r="C63" s="176" t="s">
        <v>166</v>
      </c>
      <c r="D63" s="297" t="str" cm="1">
        <f t="array" ref="D63">INDEX(Table1[Team Manager],MATCH(TEXT(RAW[[#This Row],[UID]],0),TEXT(Table1[UID],0),0))</f>
        <v>Daniel Alexe</v>
      </c>
      <c r="E63" s="298" t="str">
        <f>INDEX(Config!V:V,MATCH(RAW[[#This Row],[Market]],Config!W:W,0))</f>
        <v>France</v>
      </c>
      <c r="F63" s="298" t="str" cm="1">
        <f t="array" ref="F63">INDEX(Table1[Job function],MATCH(TEXT(RAW[[#This Row],[UID]],0),TEXT(Table1[UID],0),0))</f>
        <v>CSR</v>
      </c>
      <c r="G63" s="15">
        <v>0.26534722222222223</v>
      </c>
      <c r="H63" s="16">
        <v>0</v>
      </c>
      <c r="I63" s="16">
        <v>3.0243055555555509E-2</v>
      </c>
      <c r="J63" s="16">
        <v>4.1898148148148184E-2</v>
      </c>
      <c r="K63" s="16">
        <v>0</v>
      </c>
      <c r="L63" s="16">
        <v>0</v>
      </c>
      <c r="M63" s="16">
        <v>0</v>
      </c>
      <c r="N63" s="16">
        <v>0</v>
      </c>
      <c r="O63" s="16">
        <v>0</v>
      </c>
      <c r="P63" s="16">
        <v>0</v>
      </c>
      <c r="Q63" s="16">
        <v>0</v>
      </c>
      <c r="R63" s="16">
        <v>3.888888888888889E-2</v>
      </c>
      <c r="S63" s="16">
        <v>0</v>
      </c>
      <c r="T63" s="16">
        <v>1.1342592592593626E-3</v>
      </c>
      <c r="U63" s="16">
        <v>0</v>
      </c>
      <c r="V63" s="109">
        <v>0.37751157407407399</v>
      </c>
      <c r="W63" s="9">
        <v>45447</v>
      </c>
      <c r="X63" s="10">
        <f>EOMONTH(RAW[[#This Row],[Date]],0)</f>
        <v>45473</v>
      </c>
      <c r="Y63" s="299" t="str">
        <f t="shared" si="4"/>
        <v>Week 23</v>
      </c>
      <c r="Z63" s="300" t="str">
        <f>IFERROR(INDEX(Table1[Market],MATCH(RAW[[#This Row],[UID]],Table1[UID],0)),"-")</f>
        <v>FR</v>
      </c>
      <c r="AA63" s="301" t="str">
        <f>IFERROR(INDEX(Table1[Region],MATCH(RAW[[#This Row],[UID]],Table1[UID],0)),"-")</f>
        <v>EU</v>
      </c>
      <c r="AB63" s="302" t="str">
        <f>IFERROR(INDEX(Table1[Site],MATCH(RAW[[#This Row],[UID]],Table1[UID],0)),"-")</f>
        <v>BUC</v>
      </c>
      <c r="AC63" s="12">
        <f>SUM(RAW[[#This Row],[Available]],RAW[[#This Row],[Outbound Call]],RAW[[#This Row],[Busy]],RAW[[#This Row],[After Call Work]],RAW[[#This Row],[Chat]],RAW[[#This Row],[Tickets]],RAW[[#This Row],[Social Media]])*24</f>
        <v>8.0274999999999999</v>
      </c>
      <c r="AD63" s="14">
        <f>SUM(RAW[[#This Row],[Outbound Call]],RAW[[#This Row],[Busy]],RAW[[#This Row],[After Call Work]],RAW[[#This Row],[Chat]],RAW[[#This Row],[Tickets]],RAW[[#This Row],[Social Media]])*24</f>
        <v>1.6591666666666656</v>
      </c>
      <c r="AE63" s="12">
        <f>SUM(RAW[[#This Row],[Meeting]],RAW[[#This Row],[Training]],RAW[[#This Row],[Personal Needs]],RAW[[#This Row],[Quality ]],RAW[[#This Row],[Disconnected]])*24</f>
        <v>2.7222222222224701E-2</v>
      </c>
      <c r="AF63" s="14">
        <f>SUM(RAW[[#This Row],[Available]],RAW[[#This Row],[Outbound Call]],RAW[[#This Row],[Busy]],RAW[[#This Row],[Meeting]],RAW[[#This Row],[Training]],RAW[[#This Row],[After Call Work]],RAW[[#This Row],[Quality ]],RAW[[#This Row],[Chat]],RAW[[#This Row],[Social Media]])*24</f>
        <v>7.0941666666666663</v>
      </c>
      <c r="AG63" s="13">
        <f>((RAW[[#This Row],[Total Time]]*24)-((RAW[[#This Row],[Lunch Break]]*24)+(RAW[[#This Row],[Break]]*24)))</f>
        <v>8.0547222222222192</v>
      </c>
      <c r="AH63" s="138">
        <f t="shared" si="3"/>
        <v>7.67</v>
      </c>
      <c r="AI63" s="303">
        <f>IFERROR(SUMIFS([1]!EmailRaw[in-AHT Target],[1]!EmailRaw[DATE],RAW[[#This Row],[Date]],[1]!EmailRaw[UID],RAW[[#This Row],[UID]]),"-")</f>
        <v>1</v>
      </c>
      <c r="AJ63" s="304">
        <f>IFERROR(SUMIFS([1]!InboundRaw[in-AHT Target],[1]!InboundRaw[Date],RAW[[#This Row],[Date]],[1]!InboundRaw[Agent ID],TEXT(RAW[[#This Row],[UID]],0)),"-")</f>
        <v>3</v>
      </c>
      <c r="AK63" s="303">
        <f>IFERROR(SUM(SUMIFS([1]!EmailRaw[Within HOOPS SLA],[1]!EmailRaw[DATE],RAW[[#This Row],[Date]],[1]!EmailRaw[UID],RAW[[#This Row],[UID]]),SUMIFS([1]!EmailRaw[Outside HOOPS SLA],[1]!EmailRaw[DATE],RAW[[#This Row],[Date]],[1]!EmailRaw[UID],RAW[[#This Row],[UID]])),"-")</f>
        <v>7</v>
      </c>
      <c r="AL63" s="305">
        <f>IFERROR(SUMIFS([1]!InboundRaw[InSL],[1]!InboundRaw[Date],RAW[[#This Row],[Date]],[1]!InboundRaw[Agent ID],TEXT(RAW[[#This Row],[UID]],0),[1]!InboundRaw[Duration_1],"&gt;=180"),"-")</f>
        <v>5</v>
      </c>
      <c r="AM63" s="45">
        <f>IFERROR(RAW[[#This Row],[Tickets]]*24,"-")</f>
        <v>0.93333333333333335</v>
      </c>
      <c r="AN63" s="46">
        <f>IFERROR(RAW[[#This Row],[Busy]]*24,"-")</f>
        <v>0.72583333333333222</v>
      </c>
      <c r="AO63" s="303">
        <f>SUMIFS([1]!EmailRaw[Resolved],[1]!EmailRaw[DATE],RAW[[#This Row],[Date]],[1]!EmailRaw[UID],RAW[[#This Row],[UID]])</f>
        <v>7</v>
      </c>
      <c r="AP63" s="304">
        <f>SUMIFS([1]!ChatRaw[Completed],[1]!ChatRaw[UID],RAW[[#This Row],[UID]],[1]!ChatRaw[Date],RAW[[#This Row],[Date]])</f>
        <v>0</v>
      </c>
      <c r="AQ63" s="305">
        <f>SUMIFS([1]!InboundRaw[HANDLED],[1]!InboundRaw[Date],RAW[[#This Row],[Date]],[1]!InboundRaw[Agent ID],TEXT(RAW[[#This Row],[UID]],0),[1]!InboundRaw[Duration_1],"&gt;=180")</f>
        <v>5</v>
      </c>
      <c r="AR63" s="45">
        <f>IFERROR((RAW[[#This Row],[Tickets Handled]]/RAW[[#This Row],[Tickets Time]]),0)</f>
        <v>7.5</v>
      </c>
      <c r="AS63" s="46">
        <f>IFERROR((RAW[[#This Row],[Inbound Handled]]/RAW[[#This Row],[Inbounds Time]]),0)</f>
        <v>6.888633754305407</v>
      </c>
      <c r="AT63" s="45">
        <f>IFERROR((RAW[[#This Row],[Ticket Handled in Target]]/RAW[[#This Row],[Tickets Handled]]),0)</f>
        <v>0.14285714285714285</v>
      </c>
      <c r="AU63" s="46">
        <f>IFERROR(RAW[[#This Row],[Inbound Handled in Target]]/RAW[[#This Row],[Inbound Handled]],0)</f>
        <v>0.6</v>
      </c>
    </row>
    <row r="64" spans="1:47" x14ac:dyDescent="0.25">
      <c r="A64" s="169" cm="1">
        <f t="array" ref="A64">IFERROR(_xlfn.DAYS(RAW[[#This Row],[Date]],INDEX(Table1[Date hired],MATCH(TEXT(RAW[[#This Row],[UID]],0),TEXT(Table1[UID],0),0))),"")</f>
        <v>39</v>
      </c>
      <c r="B64" s="172">
        <f>IFERROR(INDEX(Table1[UID],MATCH(RAW[[#This Row],[Username]],Table1[Name],0)),"CHECK")</f>
        <v>113561</v>
      </c>
      <c r="C64" s="176" t="s">
        <v>167</v>
      </c>
      <c r="D64" s="297" t="str" cm="1">
        <f t="array" ref="D64">INDEX(Table1[Team Manager],MATCH(TEXT(RAW[[#This Row],[UID]],0),TEXT(Table1[UID],0),0))</f>
        <v>John Dave Pepito</v>
      </c>
      <c r="E64" s="298" t="str">
        <f>INDEX(Config!V:V,MATCH(RAW[[#This Row],[Market]],Config!W:W,0))</f>
        <v>US English</v>
      </c>
      <c r="F64" s="298" t="str" cm="1">
        <f t="array" ref="F64">INDEX(Table1[Job function],MATCH(TEXT(RAW[[#This Row],[UID]],0),TEXT(Table1[UID],0),0))</f>
        <v>CSR</v>
      </c>
      <c r="G64" s="15">
        <v>3.0625000000000013E-2</v>
      </c>
      <c r="H64" s="16">
        <v>0</v>
      </c>
      <c r="I64" s="16">
        <v>6.7893518518518547E-2</v>
      </c>
      <c r="J64" s="16">
        <v>4.1481481481481453E-2</v>
      </c>
      <c r="K64" s="16">
        <v>4.2060185185185173E-2</v>
      </c>
      <c r="L64" s="16">
        <v>0</v>
      </c>
      <c r="M64" s="16">
        <v>5.7523148148148628E-3</v>
      </c>
      <c r="N64" s="16">
        <v>0</v>
      </c>
      <c r="O64" s="16">
        <v>1.274305555555566E-2</v>
      </c>
      <c r="P64" s="16">
        <v>0</v>
      </c>
      <c r="Q64" s="16">
        <v>0</v>
      </c>
      <c r="R64" s="16">
        <v>0.12222222222222223</v>
      </c>
      <c r="S64" s="16">
        <v>0</v>
      </c>
      <c r="T64" s="16">
        <v>0</v>
      </c>
      <c r="U64" s="16">
        <v>0</v>
      </c>
      <c r="V64" s="109">
        <v>0.32277777777777783</v>
      </c>
      <c r="W64" s="9">
        <v>45447</v>
      </c>
      <c r="X64" s="10">
        <f>EOMONTH(RAW[[#This Row],[Date]],0)</f>
        <v>45473</v>
      </c>
      <c r="Y64" s="299" t="str">
        <f t="shared" si="4"/>
        <v>Week 23</v>
      </c>
      <c r="Z64" s="300" t="str">
        <f>IFERROR(INDEX(Table1[Market],MATCH(RAW[[#This Row],[UID]],Table1[UID],0)),"-")</f>
        <v>US</v>
      </c>
      <c r="AA64" s="301" t="str">
        <f>IFERROR(INDEX(Table1[Region],MATCH(RAW[[#This Row],[UID]],Table1[UID],0)),"-")</f>
        <v>APAC</v>
      </c>
      <c r="AB64" s="302" t="str">
        <f>IFERROR(INDEX(Table1[Site],MATCH(RAW[[#This Row],[UID]],Table1[UID],0)),"-")</f>
        <v>ILO</v>
      </c>
      <c r="AC64" s="12">
        <f>SUM(RAW[[#This Row],[Available]],RAW[[#This Row],[Outbound Call]],RAW[[#This Row],[Busy]],RAW[[#This Row],[After Call Work]],RAW[[#This Row],[Chat]],RAW[[#This Row],[Tickets]],RAW[[#This Row],[Social Media]])*24</f>
        <v>5.4358333333333357</v>
      </c>
      <c r="AD64" s="14">
        <f>SUM(RAW[[#This Row],[Outbound Call]],RAW[[#This Row],[Busy]],RAW[[#This Row],[After Call Work]],RAW[[#This Row],[Chat]],RAW[[#This Row],[Tickets]],RAW[[#This Row],[Social Media]])*24</f>
        <v>4.7008333333333354</v>
      </c>
      <c r="AE64" s="12">
        <f>SUM(RAW[[#This Row],[Meeting]],RAW[[#This Row],[Training]],RAW[[#This Row],[Personal Needs]],RAW[[#This Row],[Quality ]],RAW[[#This Row],[Disconnected]])*24</f>
        <v>1.0094444444444441</v>
      </c>
      <c r="AF64" s="14">
        <f>SUM(RAW[[#This Row],[Available]],RAW[[#This Row],[Outbound Call]],RAW[[#This Row],[Busy]],RAW[[#This Row],[Meeting]],RAW[[#This Row],[Training]],RAW[[#This Row],[After Call Work]],RAW[[#This Row],[Quality ]],RAW[[#This Row],[Chat]],RAW[[#This Row],[Social Media]])*24</f>
        <v>3.5119444444444463</v>
      </c>
      <c r="AG64" s="13">
        <f>((RAW[[#This Row],[Total Time]]*24)-((RAW[[#This Row],[Lunch Break]]*24)+(RAW[[#This Row],[Break]]*24)))</f>
        <v>6.4452777777777772</v>
      </c>
      <c r="AH64" s="138">
        <f t="shared" si="3"/>
        <v>7.67</v>
      </c>
      <c r="AI64" s="303">
        <f>IFERROR(SUMIFS([1]!EmailRaw[in-AHT Target],[1]!EmailRaw[DATE],RAW[[#This Row],[Date]],[1]!EmailRaw[UID],RAW[[#This Row],[UID]]),"-")</f>
        <v>19</v>
      </c>
      <c r="AJ64" s="304">
        <f>IFERROR(SUMIFS([1]!InboundRaw[in-AHT Target],[1]!InboundRaw[Date],RAW[[#This Row],[Date]],[1]!InboundRaw[Agent ID],TEXT(RAW[[#This Row],[UID]],0)),"-")</f>
        <v>15</v>
      </c>
      <c r="AK64" s="303">
        <f>IFERROR(SUM(SUMIFS([1]!EmailRaw[Within HOOPS SLA],[1]!EmailRaw[DATE],RAW[[#This Row],[Date]],[1]!EmailRaw[UID],RAW[[#This Row],[UID]]),SUMIFS([1]!EmailRaw[Outside HOOPS SLA],[1]!EmailRaw[DATE],RAW[[#This Row],[Date]],[1]!EmailRaw[UID],RAW[[#This Row],[UID]])),"-")</f>
        <v>22</v>
      </c>
      <c r="AL64" s="305">
        <f>IFERROR(SUMIFS([1]!InboundRaw[InSL],[1]!InboundRaw[Date],RAW[[#This Row],[Date]],[1]!InboundRaw[Agent ID],TEXT(RAW[[#This Row],[UID]],0),[1]!InboundRaw[Duration_1],"&gt;=180"),"-")</f>
        <v>12</v>
      </c>
      <c r="AM64" s="45">
        <f>IFERROR(RAW[[#This Row],[Tickets]]*24,"-")</f>
        <v>2.9333333333333336</v>
      </c>
      <c r="AN64" s="46">
        <f>IFERROR(RAW[[#This Row],[Busy]]*24,"-")</f>
        <v>1.6294444444444451</v>
      </c>
      <c r="AO64" s="303">
        <f>SUMIFS([1]!EmailRaw[Resolved],[1]!EmailRaw[DATE],RAW[[#This Row],[Date]],[1]!EmailRaw[UID],RAW[[#This Row],[UID]])</f>
        <v>22</v>
      </c>
      <c r="AP64" s="304">
        <f>SUMIFS([1]!ChatRaw[Completed],[1]!ChatRaw[UID],RAW[[#This Row],[UID]],[1]!ChatRaw[Date],RAW[[#This Row],[Date]])</f>
        <v>0</v>
      </c>
      <c r="AQ64" s="305">
        <f>SUMIFS([1]!InboundRaw[HANDLED],[1]!InboundRaw[Date],RAW[[#This Row],[Date]],[1]!InboundRaw[Agent ID],TEXT(RAW[[#This Row],[UID]],0),[1]!InboundRaw[Duration_1],"&gt;=180")</f>
        <v>12</v>
      </c>
      <c r="AR64" s="45">
        <f>IFERROR((RAW[[#This Row],[Tickets Handled]]/RAW[[#This Row],[Tickets Time]]),0)</f>
        <v>7.4999999999999991</v>
      </c>
      <c r="AS64" s="46">
        <f>IFERROR((RAW[[#This Row],[Inbound Handled]]/RAW[[#This Row],[Inbounds Time]]),0)</f>
        <v>7.3644732355949509</v>
      </c>
      <c r="AT64" s="45">
        <f>IFERROR((RAW[[#This Row],[Ticket Handled in Target]]/RAW[[#This Row],[Tickets Handled]]),0)</f>
        <v>0.86363636363636365</v>
      </c>
      <c r="AU64" s="46">
        <f>IFERROR(RAW[[#This Row],[Inbound Handled in Target]]/RAW[[#This Row],[Inbound Handled]],0)</f>
        <v>1.25</v>
      </c>
    </row>
    <row r="65" spans="1:1" x14ac:dyDescent="0.25">
      <c r="A65" s="169" t="str" cm="1">
        <f t="array" ref="A65">IFERROR(_xlfn.DAYS(RAW[[#This Row],[Date]],INDEX(Table1[Date hired],MATCH(TEXT(RAW[[#This Row],[UID]],0),TEXT(Table1[UID],0),0))),"")</f>
        <v/>
      </c>
    </row>
    <row r="66" spans="1:1" x14ac:dyDescent="0.25">
      <c r="A66" s="169" t="str" cm="1">
        <f t="array" ref="A66">IFERROR(_xlfn.DAYS(RAW[[#This Row],[Date]],INDEX(Table1[Date hired],MATCH(TEXT(RAW[[#This Row],[UID]],0),TEXT(Table1[UID],0),0))),"")</f>
        <v/>
      </c>
    </row>
    <row r="67" spans="1:1" x14ac:dyDescent="0.25">
      <c r="A67" s="169" t="str" cm="1">
        <f t="array" ref="A67">IFERROR(_xlfn.DAYS(RAW[[#This Row],[Date]],INDEX(Table1[Date hired],MATCH(TEXT(RAW[[#This Row],[UID]],0),TEXT(Table1[UID],0),0))),"")</f>
        <v/>
      </c>
    </row>
    <row r="68" spans="1:1" x14ac:dyDescent="0.25">
      <c r="A68" s="169" t="str" cm="1">
        <f t="array" ref="A68">IFERROR(_xlfn.DAYS(RAW[[#This Row],[Date]],INDEX(Table1[Date hired],MATCH(TEXT(RAW[[#This Row],[UID]],0),TEXT(Table1[UID],0),0))),"")</f>
        <v/>
      </c>
    </row>
    <row r="69" spans="1:1" x14ac:dyDescent="0.25">
      <c r="A69" s="169" t="str" cm="1">
        <f t="array" ref="A69">IFERROR(_xlfn.DAYS(RAW[[#This Row],[Date]],INDEX(Table1[Date hired],MATCH(TEXT(RAW[[#This Row],[UID]],0),TEXT(Table1[UID],0),0))),"")</f>
        <v/>
      </c>
    </row>
    <row r="70" spans="1:1" x14ac:dyDescent="0.25">
      <c r="A70" s="169" t="str" cm="1">
        <f t="array" ref="A70">IFERROR(_xlfn.DAYS(RAW[[#This Row],[Date]],INDEX(Table1[Date hired],MATCH(TEXT(RAW[[#This Row],[UID]],0),TEXT(Table1[UID],0),0))),"")</f>
        <v/>
      </c>
    </row>
    <row r="71" spans="1:1" x14ac:dyDescent="0.25">
      <c r="A71" s="169" t="str" cm="1">
        <f t="array" ref="A71">IFERROR(_xlfn.DAYS(RAW[[#This Row],[Date]],INDEX(Table1[Date hired],MATCH(TEXT(RAW[[#This Row],[UID]],0),TEXT(Table1[UID],0),0))),"")</f>
        <v/>
      </c>
    </row>
    <row r="72" spans="1:1" x14ac:dyDescent="0.25">
      <c r="A72" s="169" t="str" cm="1">
        <f t="array" ref="A72">IFERROR(_xlfn.DAYS(RAW[[#This Row],[Date]],INDEX(Table1[Date hired],MATCH(TEXT(RAW[[#This Row],[UID]],0),TEXT(Table1[UID],0),0))),"")</f>
        <v/>
      </c>
    </row>
    <row r="73" spans="1:1" x14ac:dyDescent="0.25">
      <c r="A73" s="169" t="str" cm="1">
        <f t="array" ref="A73">IFERROR(_xlfn.DAYS(RAW[[#This Row],[Date]],INDEX(Table1[Date hired],MATCH(TEXT(RAW[[#This Row],[UID]],0),TEXT(Table1[UID],0),0))),"")</f>
        <v/>
      </c>
    </row>
    <row r="74" spans="1:1" x14ac:dyDescent="0.25">
      <c r="A74" s="169" t="str" cm="1">
        <f t="array" ref="A74">IFERROR(_xlfn.DAYS(RAW[[#This Row],[Date]],INDEX(Table1[Date hired],MATCH(TEXT(RAW[[#This Row],[UID]],0),TEXT(Table1[UID],0),0))),"")</f>
        <v/>
      </c>
    </row>
    <row r="75" spans="1:1" x14ac:dyDescent="0.25">
      <c r="A75" s="169" t="str" cm="1">
        <f t="array" ref="A75">IFERROR(_xlfn.DAYS(RAW[[#This Row],[Date]],INDEX(Table1[Date hired],MATCH(TEXT(RAW[[#This Row],[UID]],0),TEXT(Table1[UID],0),0))),"")</f>
        <v/>
      </c>
    </row>
    <row r="76" spans="1:1" x14ac:dyDescent="0.25">
      <c r="A76" s="169" t="str" cm="1">
        <f t="array" ref="A76">IFERROR(_xlfn.DAYS(RAW[[#This Row],[Date]],INDEX(Table1[Date hired],MATCH(TEXT(RAW[[#This Row],[UID]],0),TEXT(Table1[UID],0),0))),"")</f>
        <v/>
      </c>
    </row>
    <row r="77" spans="1:1" x14ac:dyDescent="0.25">
      <c r="A77" s="169" t="str" cm="1">
        <f t="array" ref="A77">IFERROR(_xlfn.DAYS(RAW[[#This Row],[Date]],INDEX(Table1[Date hired],MATCH(TEXT(RAW[[#This Row],[UID]],0),TEXT(Table1[UID],0),0))),"")</f>
        <v/>
      </c>
    </row>
    <row r="78" spans="1:1" x14ac:dyDescent="0.25">
      <c r="A78" s="169" t="str" cm="1">
        <f t="array" ref="A78">IFERROR(_xlfn.DAYS(RAW[[#This Row],[Date]],INDEX(Table1[Date hired],MATCH(TEXT(RAW[[#This Row],[UID]],0),TEXT(Table1[UID],0),0))),"")</f>
        <v/>
      </c>
    </row>
    <row r="79" spans="1:1" x14ac:dyDescent="0.25">
      <c r="A79" s="169" t="str" cm="1">
        <f t="array" ref="A79">IFERROR(_xlfn.DAYS(RAW[[#This Row],[Date]],INDEX(Table1[Date hired],MATCH(TEXT(RAW[[#This Row],[UID]],0),TEXT(Table1[UID],0),0))),"")</f>
        <v/>
      </c>
    </row>
    <row r="80" spans="1:1" x14ac:dyDescent="0.25">
      <c r="A80" s="169" t="str" cm="1">
        <f t="array" ref="A80">IFERROR(_xlfn.DAYS(RAW[[#This Row],[Date]],INDEX(Table1[Date hired],MATCH(TEXT(RAW[[#This Row],[UID]],0),TEXT(Table1[UID],0),0))),"")</f>
        <v/>
      </c>
    </row>
    <row r="81" spans="1:1" x14ac:dyDescent="0.25">
      <c r="A81" s="169" t="str" cm="1">
        <f t="array" ref="A81">IFERROR(_xlfn.DAYS(RAW[[#This Row],[Date]],INDEX(Table1[Date hired],MATCH(TEXT(RAW[[#This Row],[UID]],0),TEXT(Table1[UID],0),0))),"")</f>
        <v/>
      </c>
    </row>
    <row r="82" spans="1:1" x14ac:dyDescent="0.25">
      <c r="A82" s="169" t="str" cm="1">
        <f t="array" ref="A82">IFERROR(_xlfn.DAYS(RAW[[#This Row],[Date]],INDEX(Table1[Date hired],MATCH(TEXT(RAW[[#This Row],[UID]],0),TEXT(Table1[UID],0),0))),"")</f>
        <v/>
      </c>
    </row>
    <row r="83" spans="1:1" x14ac:dyDescent="0.25">
      <c r="A83" s="169" t="str" cm="1">
        <f t="array" ref="A83">IFERROR(_xlfn.DAYS(RAW[[#This Row],[Date]],INDEX(Table1[Date hired],MATCH(TEXT(RAW[[#This Row],[UID]],0),TEXT(Table1[UID],0),0))),"")</f>
        <v/>
      </c>
    </row>
    <row r="84" spans="1:1" x14ac:dyDescent="0.25">
      <c r="A84" s="169" t="str" cm="1">
        <f t="array" ref="A84">IFERROR(_xlfn.DAYS(RAW[[#This Row],[Date]],INDEX(Table1[Date hired],MATCH(TEXT(RAW[[#This Row],[UID]],0),TEXT(Table1[UID],0),0))),"")</f>
        <v/>
      </c>
    </row>
    <row r="85" spans="1:1" x14ac:dyDescent="0.25">
      <c r="A85" s="169" t="str" cm="1">
        <f t="array" ref="A85">IFERROR(_xlfn.DAYS(RAW[[#This Row],[Date]],INDEX(Table1[Date hired],MATCH(TEXT(RAW[[#This Row],[UID]],0),TEXT(Table1[UID],0),0))),"")</f>
        <v/>
      </c>
    </row>
    <row r="86" spans="1:1" x14ac:dyDescent="0.25">
      <c r="A86" s="169" t="str" cm="1">
        <f t="array" ref="A86">IFERROR(_xlfn.DAYS(RAW[[#This Row],[Date]],INDEX(Table1[Date hired],MATCH(TEXT(RAW[[#This Row],[UID]],0),TEXT(Table1[UID],0),0))),"")</f>
        <v/>
      </c>
    </row>
    <row r="87" spans="1:1" x14ac:dyDescent="0.25">
      <c r="A87" s="169" t="str" cm="1">
        <f t="array" ref="A87">IFERROR(_xlfn.DAYS(RAW[[#This Row],[Date]],INDEX(Table1[Date hired],MATCH(TEXT(RAW[[#This Row],[UID]],0),TEXT(Table1[UID],0),0))),"")</f>
        <v/>
      </c>
    </row>
    <row r="88" spans="1:1" x14ac:dyDescent="0.25">
      <c r="A88" s="169" t="str" cm="1">
        <f t="array" ref="A88">IFERROR(_xlfn.DAYS(RAW[[#This Row],[Date]],INDEX(Table1[Date hired],MATCH(TEXT(RAW[[#This Row],[UID]],0),TEXT(Table1[UID],0),0))),"")</f>
        <v/>
      </c>
    </row>
    <row r="89" spans="1:1" x14ac:dyDescent="0.25">
      <c r="A89" s="169" t="str" cm="1">
        <f t="array" ref="A89">IFERROR(_xlfn.DAYS(RAW[[#This Row],[Date]],INDEX(Table1[Date hired],MATCH(TEXT(RAW[[#This Row],[UID]],0),TEXT(Table1[UID],0),0))),"")</f>
        <v/>
      </c>
    </row>
    <row r="90" spans="1:1" x14ac:dyDescent="0.25">
      <c r="A90" s="169" t="str" cm="1">
        <f t="array" ref="A90">IFERROR(_xlfn.DAYS(RAW[[#This Row],[Date]],INDEX(Table1[Date hired],MATCH(TEXT(RAW[[#This Row],[UID]],0),TEXT(Table1[UID],0),0))),"")</f>
        <v/>
      </c>
    </row>
    <row r="91" spans="1:1" x14ac:dyDescent="0.25">
      <c r="A91" s="169" t="str" cm="1">
        <f t="array" ref="A91">IFERROR(_xlfn.DAYS(RAW[[#This Row],[Date]],INDEX(Table1[Date hired],MATCH(TEXT(RAW[[#This Row],[UID]],0),TEXT(Table1[UID],0),0))),"")</f>
        <v/>
      </c>
    </row>
    <row r="92" spans="1:1" x14ac:dyDescent="0.25">
      <c r="A92" s="169" t="str" cm="1">
        <f t="array" ref="A92">IFERROR(_xlfn.DAYS(RAW[[#This Row],[Date]],INDEX(Table1[Date hired],MATCH(TEXT(RAW[[#This Row],[UID]],0),TEXT(Table1[UID],0),0))),"")</f>
        <v/>
      </c>
    </row>
    <row r="93" spans="1:1" x14ac:dyDescent="0.25">
      <c r="A93" s="169" t="str" cm="1">
        <f t="array" ref="A93">IFERROR(_xlfn.DAYS(RAW[[#This Row],[Date]],INDEX(Table1[Date hired],MATCH(TEXT(RAW[[#This Row],[UID]],0),TEXT(Table1[UID],0),0))),"")</f>
        <v/>
      </c>
    </row>
    <row r="94" spans="1:1" x14ac:dyDescent="0.25">
      <c r="A94" s="169" t="str" cm="1">
        <f t="array" ref="A94">IFERROR(_xlfn.DAYS(RAW[[#This Row],[Date]],INDEX(Table1[Date hired],MATCH(TEXT(RAW[[#This Row],[UID]],0),TEXT(Table1[UID],0),0))),"")</f>
        <v/>
      </c>
    </row>
    <row r="95" spans="1:1" x14ac:dyDescent="0.25">
      <c r="A95" s="169" t="str" cm="1">
        <f t="array" ref="A95">IFERROR(_xlfn.DAYS(RAW[[#This Row],[Date]],INDEX(Table1[Date hired],MATCH(TEXT(RAW[[#This Row],[UID]],0),TEXT(Table1[UID],0),0))),"")</f>
        <v/>
      </c>
    </row>
    <row r="96" spans="1:1" x14ac:dyDescent="0.25">
      <c r="A96" s="169" t="str" cm="1">
        <f t="array" ref="A96">IFERROR(_xlfn.DAYS(RAW[[#This Row],[Date]],INDEX(Table1[Date hired],MATCH(TEXT(RAW[[#This Row],[UID]],0),TEXT(Table1[UID],0),0))),"")</f>
        <v/>
      </c>
    </row>
    <row r="97" spans="1:1" x14ac:dyDescent="0.25">
      <c r="A97" s="169" t="str" cm="1">
        <f t="array" ref="A97">IFERROR(_xlfn.DAYS(RAW[[#This Row],[Date]],INDEX(Table1[Date hired],MATCH(TEXT(RAW[[#This Row],[UID]],0),TEXT(Table1[UID],0),0))),"")</f>
        <v/>
      </c>
    </row>
    <row r="98" spans="1:1" x14ac:dyDescent="0.25">
      <c r="A98" s="169" t="str" cm="1">
        <f t="array" ref="A98">IFERROR(_xlfn.DAYS(RAW[[#This Row],[Date]],INDEX(Table1[Date hired],MATCH(TEXT(RAW[[#This Row],[UID]],0),TEXT(Table1[UID],0),0))),"")</f>
        <v/>
      </c>
    </row>
    <row r="99" spans="1:1" x14ac:dyDescent="0.25">
      <c r="A99" s="169" t="str" cm="1">
        <f t="array" ref="A99">IFERROR(_xlfn.DAYS(RAW[[#This Row],[Date]],INDEX(Table1[Date hired],MATCH(TEXT(RAW[[#This Row],[UID]],0),TEXT(Table1[UID],0),0))),"")</f>
        <v/>
      </c>
    </row>
    <row r="100" spans="1:1" x14ac:dyDescent="0.25">
      <c r="A100" s="169" t="str" cm="1">
        <f t="array" ref="A100">IFERROR(_xlfn.DAYS(RAW[[#This Row],[Date]],INDEX(Table1[Date hired],MATCH(TEXT(RAW[[#This Row],[UID]],0),TEXT(Table1[UID],0),0))),"")</f>
        <v/>
      </c>
    </row>
    <row r="101" spans="1:1" x14ac:dyDescent="0.25">
      <c r="A101" s="169" t="str" cm="1">
        <f t="array" ref="A101">IFERROR(_xlfn.DAYS(RAW[[#This Row],[Date]],INDEX(Table1[Date hired],MATCH(TEXT(RAW[[#This Row],[UID]],0),TEXT(Table1[UID],0),0))),"")</f>
        <v/>
      </c>
    </row>
    <row r="102" spans="1:1" x14ac:dyDescent="0.25">
      <c r="A102" s="169" t="str" cm="1">
        <f t="array" ref="A102">IFERROR(_xlfn.DAYS(RAW[[#This Row],[Date]],INDEX(Table1[Date hired],MATCH(TEXT(RAW[[#This Row],[UID]],0),TEXT(Table1[UID],0),0))),"")</f>
        <v/>
      </c>
    </row>
    <row r="103" spans="1:1" x14ac:dyDescent="0.25">
      <c r="A103" s="169" t="str" cm="1">
        <f t="array" ref="A103">IFERROR(_xlfn.DAYS(RAW[[#This Row],[Date]],INDEX(Table1[Date hired],MATCH(TEXT(RAW[[#This Row],[UID]],0),TEXT(Table1[UID],0),0))),"")</f>
        <v/>
      </c>
    </row>
    <row r="104" spans="1:1" x14ac:dyDescent="0.25">
      <c r="A104" s="169" t="str" cm="1">
        <f t="array" ref="A104">IFERROR(_xlfn.DAYS(RAW[[#This Row],[Date]],INDEX(Table1[Date hired],MATCH(TEXT(RAW[[#This Row],[UID]],0),TEXT(Table1[UID],0),0))),"")</f>
        <v/>
      </c>
    </row>
    <row r="105" spans="1:1" x14ac:dyDescent="0.25">
      <c r="A105" s="169" t="str" cm="1">
        <f t="array" ref="A105">IFERROR(_xlfn.DAYS(RAW[[#This Row],[Date]],INDEX(Table1[Date hired],MATCH(TEXT(RAW[[#This Row],[UID]],0),TEXT(Table1[UID],0),0))),"")</f>
        <v/>
      </c>
    </row>
    <row r="106" spans="1:1" x14ac:dyDescent="0.25">
      <c r="A106" s="169" t="str" cm="1">
        <f t="array" ref="A106">IFERROR(_xlfn.DAYS(RAW[[#This Row],[Date]],INDEX(Table1[Date hired],MATCH(TEXT(RAW[[#This Row],[UID]],0),TEXT(Table1[UID],0),0))),"")</f>
        <v/>
      </c>
    </row>
    <row r="107" spans="1:1" x14ac:dyDescent="0.25">
      <c r="A107" s="169" t="str" cm="1">
        <f t="array" ref="A107">IFERROR(_xlfn.DAYS(RAW[[#This Row],[Date]],INDEX(Table1[Date hired],MATCH(TEXT(RAW[[#This Row],[UID]],0),TEXT(Table1[UID],0),0))),"")</f>
        <v/>
      </c>
    </row>
    <row r="108" spans="1:1" x14ac:dyDescent="0.25">
      <c r="A108" s="169" t="str" cm="1">
        <f t="array" ref="A108">IFERROR(_xlfn.DAYS(RAW[[#This Row],[Date]],INDEX(Table1[Date hired],MATCH(TEXT(RAW[[#This Row],[UID]],0),TEXT(Table1[UID],0),0))),"")</f>
        <v/>
      </c>
    </row>
    <row r="109" spans="1:1" x14ac:dyDescent="0.25">
      <c r="A109" s="169" t="str" cm="1">
        <f t="array" ref="A109">IFERROR(_xlfn.DAYS(RAW[[#This Row],[Date]],INDEX(Table1[Date hired],MATCH(TEXT(RAW[[#This Row],[UID]],0),TEXT(Table1[UID],0),0))),"")</f>
        <v/>
      </c>
    </row>
    <row r="110" spans="1:1" x14ac:dyDescent="0.25">
      <c r="A110" s="169" t="str" cm="1">
        <f t="array" ref="A110">IFERROR(_xlfn.DAYS(RAW[[#This Row],[Date]],INDEX(Table1[Date hired],MATCH(TEXT(RAW[[#This Row],[UID]],0),TEXT(Table1[UID],0),0))),"")</f>
        <v/>
      </c>
    </row>
    <row r="111" spans="1:1" x14ac:dyDescent="0.25">
      <c r="A111" s="169" t="str" cm="1">
        <f t="array" ref="A111">IFERROR(_xlfn.DAYS(RAW[[#This Row],[Date]],INDEX(Table1[Date hired],MATCH(TEXT(RAW[[#This Row],[UID]],0),TEXT(Table1[UID],0),0))),"")</f>
        <v/>
      </c>
    </row>
    <row r="112" spans="1:1" x14ac:dyDescent="0.25">
      <c r="A112" s="169" t="str" cm="1">
        <f t="array" ref="A112">IFERROR(_xlfn.DAYS(RAW[[#This Row],[Date]],INDEX(Table1[Date hired],MATCH(TEXT(RAW[[#This Row],[UID]],0),TEXT(Table1[UID],0),0))),"")</f>
        <v/>
      </c>
    </row>
    <row r="113" spans="1:1" x14ac:dyDescent="0.25">
      <c r="A113" s="169" t="str" cm="1">
        <f t="array" ref="A113">IFERROR(_xlfn.DAYS(RAW[[#This Row],[Date]],INDEX(Table1[Date hired],MATCH(TEXT(RAW[[#This Row],[UID]],0),TEXT(Table1[UID],0),0))),"")</f>
        <v/>
      </c>
    </row>
    <row r="114" spans="1:1" x14ac:dyDescent="0.25">
      <c r="A114" s="169" t="str" cm="1">
        <f t="array" ref="A114">IFERROR(_xlfn.DAYS(RAW[[#This Row],[Date]],INDEX(Table1[Date hired],MATCH(TEXT(RAW[[#This Row],[UID]],0),TEXT(Table1[UID],0),0))),"")</f>
        <v/>
      </c>
    </row>
    <row r="115" spans="1:1" x14ac:dyDescent="0.25">
      <c r="A115" s="169" t="str" cm="1">
        <f t="array" ref="A115">IFERROR(_xlfn.DAYS(RAW[[#This Row],[Date]],INDEX(Table1[Date hired],MATCH(TEXT(RAW[[#This Row],[UID]],0),TEXT(Table1[UID],0),0))),"")</f>
        <v/>
      </c>
    </row>
    <row r="116" spans="1:1" x14ac:dyDescent="0.25">
      <c r="A116" s="169" t="str" cm="1">
        <f t="array" ref="A116">IFERROR(_xlfn.DAYS(RAW[[#This Row],[Date]],INDEX(Table1[Date hired],MATCH(TEXT(RAW[[#This Row],[UID]],0),TEXT(Table1[UID],0),0))),"")</f>
        <v/>
      </c>
    </row>
    <row r="117" spans="1:1" x14ac:dyDescent="0.25">
      <c r="A117" s="169" t="str" cm="1">
        <f t="array" ref="A117">IFERROR(_xlfn.DAYS(RAW[[#This Row],[Date]],INDEX(Table1[Date hired],MATCH(TEXT(RAW[[#This Row],[UID]],0),TEXT(Table1[UID],0),0))),"")</f>
        <v/>
      </c>
    </row>
    <row r="118" spans="1:1" x14ac:dyDescent="0.25">
      <c r="A118" s="169" t="str" cm="1">
        <f t="array" ref="A118">IFERROR(_xlfn.DAYS(RAW[[#This Row],[Date]],INDEX(Table1[Date hired],MATCH(TEXT(RAW[[#This Row],[UID]],0),TEXT(Table1[UID],0),0))),"")</f>
        <v/>
      </c>
    </row>
    <row r="119" spans="1:1" x14ac:dyDescent="0.25">
      <c r="A119" s="169" t="str" cm="1">
        <f t="array" ref="A119">IFERROR(_xlfn.DAYS(RAW[[#This Row],[Date]],INDEX(Table1[Date hired],MATCH(TEXT(RAW[[#This Row],[UID]],0),TEXT(Table1[UID],0),0))),"")</f>
        <v/>
      </c>
    </row>
    <row r="120" spans="1:1" x14ac:dyDescent="0.25">
      <c r="A120" s="169" t="str" cm="1">
        <f t="array" ref="A120">IFERROR(_xlfn.DAYS(RAW[[#This Row],[Date]],INDEX(Table1[Date hired],MATCH(TEXT(RAW[[#This Row],[UID]],0),TEXT(Table1[UID],0),0))),"")</f>
        <v/>
      </c>
    </row>
    <row r="121" spans="1:1" x14ac:dyDescent="0.25">
      <c r="A121" s="169" t="str" cm="1">
        <f t="array" ref="A121">IFERROR(_xlfn.DAYS(RAW[[#This Row],[Date]],INDEX(Table1[Date hired],MATCH(TEXT(RAW[[#This Row],[UID]],0),TEXT(Table1[UID],0),0))),"")</f>
        <v/>
      </c>
    </row>
    <row r="122" spans="1:1" x14ac:dyDescent="0.25">
      <c r="A122" s="169" t="str" cm="1">
        <f t="array" ref="A122">IFERROR(_xlfn.DAYS(RAW[[#This Row],[Date]],INDEX(Table1[Date hired],MATCH(TEXT(RAW[[#This Row],[UID]],0),TEXT(Table1[UID],0),0))),"")</f>
        <v/>
      </c>
    </row>
    <row r="123" spans="1:1" x14ac:dyDescent="0.25">
      <c r="A123" s="169" t="str" cm="1">
        <f t="array" ref="A123">IFERROR(_xlfn.DAYS(RAW[[#This Row],[Date]],INDEX(Table1[Date hired],MATCH(TEXT(RAW[[#This Row],[UID]],0),TEXT(Table1[UID],0),0))),"")</f>
        <v/>
      </c>
    </row>
    <row r="124" spans="1:1" x14ac:dyDescent="0.25">
      <c r="A124" s="169" t="str" cm="1">
        <f t="array" ref="A124">IFERROR(_xlfn.DAYS(RAW[[#This Row],[Date]],INDEX(Table1[Date hired],MATCH(TEXT(RAW[[#This Row],[UID]],0),TEXT(Table1[UID],0),0))),"")</f>
        <v/>
      </c>
    </row>
    <row r="125" spans="1:1" x14ac:dyDescent="0.25">
      <c r="A125" s="169" t="str" cm="1">
        <f t="array" ref="A125">IFERROR(_xlfn.DAYS(RAW[[#This Row],[Date]],INDEX(Table1[Date hired],MATCH(TEXT(RAW[[#This Row],[UID]],0),TEXT(Table1[UID],0),0))),"")</f>
        <v/>
      </c>
    </row>
    <row r="126" spans="1:1" x14ac:dyDescent="0.25">
      <c r="A126" s="169" t="str" cm="1">
        <f t="array" ref="A126">IFERROR(_xlfn.DAYS(RAW[[#This Row],[Date]],INDEX(Table1[Date hired],MATCH(TEXT(RAW[[#This Row],[UID]],0),TEXT(Table1[UID],0),0))),"")</f>
        <v/>
      </c>
    </row>
    <row r="127" spans="1:1" x14ac:dyDescent="0.25">
      <c r="A127" s="169" t="str" cm="1">
        <f t="array" ref="A127">IFERROR(_xlfn.DAYS(RAW[[#This Row],[Date]],INDEX(Table1[Date hired],MATCH(TEXT(RAW[[#This Row],[UID]],0),TEXT(Table1[UID],0),0))),"")</f>
        <v/>
      </c>
    </row>
    <row r="128" spans="1:1" x14ac:dyDescent="0.25">
      <c r="A128" s="169" t="str" cm="1">
        <f t="array" ref="A128">IFERROR(_xlfn.DAYS(RAW[[#This Row],[Date]],INDEX(Table1[Date hired],MATCH(TEXT(RAW[[#This Row],[UID]],0),TEXT(Table1[UID],0),0))),"")</f>
        <v/>
      </c>
    </row>
    <row r="129" spans="1:1" x14ac:dyDescent="0.25">
      <c r="A129" s="169" t="str" cm="1">
        <f t="array" ref="A129">IFERROR(_xlfn.DAYS(RAW[[#This Row],[Date]],INDEX(Table1[Date hired],MATCH(TEXT(RAW[[#This Row],[UID]],0),TEXT(Table1[UID],0),0))),"")</f>
        <v/>
      </c>
    </row>
    <row r="130" spans="1:1" x14ac:dyDescent="0.25">
      <c r="A130" s="169" t="str" cm="1">
        <f t="array" ref="A130">IFERROR(_xlfn.DAYS(RAW[[#This Row],[Date]],INDEX(Table1[Date hired],MATCH(TEXT(RAW[[#This Row],[UID]],0),TEXT(Table1[UID],0),0))),"")</f>
        <v/>
      </c>
    </row>
    <row r="131" spans="1:1" x14ac:dyDescent="0.25">
      <c r="A131" s="169" t="str" cm="1">
        <f t="array" ref="A131">IFERROR(_xlfn.DAYS(RAW[[#This Row],[Date]],INDEX(Table1[Date hired],MATCH(TEXT(RAW[[#This Row],[UID]],0),TEXT(Table1[UID],0),0))),"")</f>
        <v/>
      </c>
    </row>
    <row r="132" spans="1:1" x14ac:dyDescent="0.25">
      <c r="A132" s="169" t="str" cm="1">
        <f t="array" ref="A132">IFERROR(_xlfn.DAYS(RAW[[#This Row],[Date]],INDEX(Table1[Date hired],MATCH(TEXT(RAW[[#This Row],[UID]],0),TEXT(Table1[UID],0),0))),"")</f>
        <v/>
      </c>
    </row>
    <row r="133" spans="1:1" x14ac:dyDescent="0.25">
      <c r="A133" s="169" t="str" cm="1">
        <f t="array" ref="A133">IFERROR(_xlfn.DAYS(RAW[[#This Row],[Date]],INDEX(Table1[Date hired],MATCH(TEXT(RAW[[#This Row],[UID]],0),TEXT(Table1[UID],0),0))),"")</f>
        <v/>
      </c>
    </row>
    <row r="134" spans="1:1" x14ac:dyDescent="0.25">
      <c r="A134" s="169" t="str" cm="1">
        <f t="array" ref="A134">IFERROR(_xlfn.DAYS(RAW[[#This Row],[Date]],INDEX(Table1[Date hired],MATCH(TEXT(RAW[[#This Row],[UID]],0),TEXT(Table1[UID],0),0))),"")</f>
        <v/>
      </c>
    </row>
    <row r="135" spans="1:1" x14ac:dyDescent="0.25">
      <c r="A135" s="169" t="str" cm="1">
        <f t="array" ref="A135">IFERROR(_xlfn.DAYS(RAW[[#This Row],[Date]],INDEX(Table1[Date hired],MATCH(TEXT(RAW[[#This Row],[UID]],0),TEXT(Table1[UID],0),0))),"")</f>
        <v/>
      </c>
    </row>
    <row r="136" spans="1:1" x14ac:dyDescent="0.25">
      <c r="A136" s="169" t="str" cm="1">
        <f t="array" ref="A136">IFERROR(_xlfn.DAYS(RAW[[#This Row],[Date]],INDEX(Table1[Date hired],MATCH(TEXT(RAW[[#This Row],[UID]],0),TEXT(Table1[UID],0),0))),"")</f>
        <v/>
      </c>
    </row>
    <row r="137" spans="1:1" x14ac:dyDescent="0.25">
      <c r="A137" s="169" t="str" cm="1">
        <f t="array" ref="A137">IFERROR(_xlfn.DAYS(RAW[[#This Row],[Date]],INDEX(Table1[Date hired],MATCH(TEXT(RAW[[#This Row],[UID]],0),TEXT(Table1[UID],0),0))),"")</f>
        <v/>
      </c>
    </row>
    <row r="138" spans="1:1" x14ac:dyDescent="0.25">
      <c r="A138" s="169" t="str" cm="1">
        <f t="array" ref="A138">IFERROR(_xlfn.DAYS(RAW[[#This Row],[Date]],INDEX(Table1[Date hired],MATCH(TEXT(RAW[[#This Row],[UID]],0),TEXT(Table1[UID],0),0))),"")</f>
        <v/>
      </c>
    </row>
    <row r="139" spans="1:1" x14ac:dyDescent="0.25">
      <c r="A139" s="169" t="str" cm="1">
        <f t="array" ref="A139">IFERROR(_xlfn.DAYS(RAW[[#This Row],[Date]],INDEX(Table1[Date hired],MATCH(TEXT(RAW[[#This Row],[UID]],0),TEXT(Table1[UID],0),0))),"")</f>
        <v/>
      </c>
    </row>
    <row r="140" spans="1:1" x14ac:dyDescent="0.25">
      <c r="A140" s="169" t="str" cm="1">
        <f t="array" ref="A140">IFERROR(_xlfn.DAYS(RAW[[#This Row],[Date]],INDEX(Table1[Date hired],MATCH(TEXT(RAW[[#This Row],[UID]],0),TEXT(Table1[UID],0),0))),"")</f>
        <v/>
      </c>
    </row>
    <row r="141" spans="1:1" x14ac:dyDescent="0.25">
      <c r="A141" s="169" t="str" cm="1">
        <f t="array" ref="A141">IFERROR(_xlfn.DAYS(RAW[[#This Row],[Date]],INDEX(Table1[Date hired],MATCH(TEXT(RAW[[#This Row],[UID]],0),TEXT(Table1[UID],0),0))),"")</f>
        <v/>
      </c>
    </row>
    <row r="142" spans="1:1" x14ac:dyDescent="0.25">
      <c r="A142" s="169" t="str" cm="1">
        <f t="array" ref="A142">IFERROR(_xlfn.DAYS(RAW[[#This Row],[Date]],INDEX(Table1[Date hired],MATCH(TEXT(RAW[[#This Row],[UID]],0),TEXT(Table1[UID],0),0))),"")</f>
        <v/>
      </c>
    </row>
    <row r="143" spans="1:1" x14ac:dyDescent="0.25">
      <c r="A143" s="169" t="str" cm="1">
        <f t="array" ref="A143">IFERROR(_xlfn.DAYS(RAW[[#This Row],[Date]],INDEX(Table1[Date hired],MATCH(TEXT(RAW[[#This Row],[UID]],0),TEXT(Table1[UID],0),0))),"")</f>
        <v/>
      </c>
    </row>
    <row r="144" spans="1:1" x14ac:dyDescent="0.25">
      <c r="A144" s="169" t="str" cm="1">
        <f t="array" ref="A144">IFERROR(_xlfn.DAYS(RAW[[#This Row],[Date]],INDEX(Table1[Date hired],MATCH(TEXT(RAW[[#This Row],[UID]],0),TEXT(Table1[UID],0),0))),"")</f>
        <v/>
      </c>
    </row>
    <row r="145" spans="1:1" x14ac:dyDescent="0.25">
      <c r="A145" s="169" t="str" cm="1">
        <f t="array" ref="A145">IFERROR(_xlfn.DAYS(RAW[[#This Row],[Date]],INDEX(Table1[Date hired],MATCH(TEXT(RAW[[#This Row],[UID]],0),TEXT(Table1[UID],0),0))),"")</f>
        <v/>
      </c>
    </row>
    <row r="146" spans="1:1" x14ac:dyDescent="0.25">
      <c r="A146" s="169" t="str" cm="1">
        <f t="array" ref="A146">IFERROR(_xlfn.DAYS(RAW[[#This Row],[Date]],INDEX(Table1[Date hired],MATCH(TEXT(RAW[[#This Row],[UID]],0),TEXT(Table1[UID],0),0))),"")</f>
        <v/>
      </c>
    </row>
    <row r="147" spans="1:1" x14ac:dyDescent="0.25">
      <c r="A147" s="169" t="str" cm="1">
        <f t="array" ref="A147">IFERROR(_xlfn.DAYS(RAW[[#This Row],[Date]],INDEX(Table1[Date hired],MATCH(TEXT(RAW[[#This Row],[UID]],0),TEXT(Table1[UID],0),0))),"")</f>
        <v/>
      </c>
    </row>
    <row r="148" spans="1:1" x14ac:dyDescent="0.25">
      <c r="A148" s="169" t="str" cm="1">
        <f t="array" ref="A148">IFERROR(_xlfn.DAYS(RAW[[#This Row],[Date]],INDEX(Table1[Date hired],MATCH(TEXT(RAW[[#This Row],[UID]],0),TEXT(Table1[UID],0),0))),"")</f>
        <v/>
      </c>
    </row>
    <row r="149" spans="1:1" x14ac:dyDescent="0.25">
      <c r="A149" s="169" t="str" cm="1">
        <f t="array" ref="A149">IFERROR(_xlfn.DAYS(RAW[[#This Row],[Date]],INDEX(Table1[Date hired],MATCH(TEXT(RAW[[#This Row],[UID]],0),TEXT(Table1[UID],0),0))),"")</f>
        <v/>
      </c>
    </row>
    <row r="150" spans="1:1" x14ac:dyDescent="0.25">
      <c r="A150" s="169" t="str" cm="1">
        <f t="array" ref="A150">IFERROR(_xlfn.DAYS(RAW[[#This Row],[Date]],INDEX(Table1[Date hired],MATCH(TEXT(RAW[[#This Row],[UID]],0),TEXT(Table1[UID],0),0))),"")</f>
        <v/>
      </c>
    </row>
    <row r="151" spans="1:1" x14ac:dyDescent="0.25">
      <c r="A151" s="169" t="str" cm="1">
        <f t="array" ref="A151">IFERROR(_xlfn.DAYS(RAW[[#This Row],[Date]],INDEX(Table1[Date hired],MATCH(TEXT(RAW[[#This Row],[UID]],0),TEXT(Table1[UID],0),0))),"")</f>
        <v/>
      </c>
    </row>
    <row r="152" spans="1:1" x14ac:dyDescent="0.25">
      <c r="A152" s="169" t="str" cm="1">
        <f t="array" ref="A152">IFERROR(_xlfn.DAYS(RAW[[#This Row],[Date]],INDEX(Table1[Date hired],MATCH(TEXT(RAW[[#This Row],[UID]],0),TEXT(Table1[UID],0),0))),"")</f>
        <v/>
      </c>
    </row>
    <row r="153" spans="1:1" x14ac:dyDescent="0.25">
      <c r="A153" s="169" t="str" cm="1">
        <f t="array" ref="A153">IFERROR(_xlfn.DAYS(RAW[[#This Row],[Date]],INDEX(Table1[Date hired],MATCH(TEXT(RAW[[#This Row],[UID]],0),TEXT(Table1[UID],0),0))),"")</f>
        <v/>
      </c>
    </row>
    <row r="154" spans="1:1" x14ac:dyDescent="0.25">
      <c r="A154" s="169" t="str" cm="1">
        <f t="array" ref="A154">IFERROR(_xlfn.DAYS(RAW[[#This Row],[Date]],INDEX(Table1[Date hired],MATCH(TEXT(RAW[[#This Row],[UID]],0),TEXT(Table1[UID],0),0))),"")</f>
        <v/>
      </c>
    </row>
    <row r="155" spans="1:1" x14ac:dyDescent="0.25">
      <c r="A155" s="169" t="str" cm="1">
        <f t="array" ref="A155">IFERROR(_xlfn.DAYS(RAW[[#This Row],[Date]],INDEX(Table1[Date hired],MATCH(TEXT(RAW[[#This Row],[UID]],0),TEXT(Table1[UID],0),0))),"")</f>
        <v/>
      </c>
    </row>
    <row r="156" spans="1:1" x14ac:dyDescent="0.25">
      <c r="A156" s="169" t="str" cm="1">
        <f t="array" ref="A156">IFERROR(_xlfn.DAYS(RAW[[#This Row],[Date]],INDEX(Table1[Date hired],MATCH(TEXT(RAW[[#This Row],[UID]],0),TEXT(Table1[UID],0),0))),"")</f>
        <v/>
      </c>
    </row>
    <row r="157" spans="1:1" x14ac:dyDescent="0.25">
      <c r="A157" s="169" t="str" cm="1">
        <f t="array" ref="A157">IFERROR(_xlfn.DAYS(RAW[[#This Row],[Date]],INDEX(Table1[Date hired],MATCH(TEXT(RAW[[#This Row],[UID]],0),TEXT(Table1[UID],0),0))),"")</f>
        <v/>
      </c>
    </row>
    <row r="158" spans="1:1" x14ac:dyDescent="0.25">
      <c r="A158" s="169" t="str" cm="1">
        <f t="array" ref="A158">IFERROR(_xlfn.DAYS(RAW[[#This Row],[Date]],INDEX(Table1[Date hired],MATCH(TEXT(RAW[[#This Row],[UID]],0),TEXT(Table1[UID],0),0))),"")</f>
        <v/>
      </c>
    </row>
    <row r="159" spans="1:1" x14ac:dyDescent="0.25">
      <c r="A159" s="169" t="str" cm="1">
        <f t="array" ref="A159">IFERROR(_xlfn.DAYS(RAW[[#This Row],[Date]],INDEX(Table1[Date hired],MATCH(TEXT(RAW[[#This Row],[UID]],0),TEXT(Table1[UID],0),0))),"")</f>
        <v/>
      </c>
    </row>
    <row r="160" spans="1:1" x14ac:dyDescent="0.25">
      <c r="A160" s="169" t="str" cm="1">
        <f t="array" ref="A160">IFERROR(_xlfn.DAYS(RAW[[#This Row],[Date]],INDEX(Table1[Date hired],MATCH(TEXT(RAW[[#This Row],[UID]],0),TEXT(Table1[UID],0),0))),"")</f>
        <v/>
      </c>
    </row>
    <row r="161" spans="1:1" x14ac:dyDescent="0.25">
      <c r="A161" s="169" t="str" cm="1">
        <f t="array" ref="A161">IFERROR(_xlfn.DAYS(RAW[[#This Row],[Date]],INDEX(Table1[Date hired],MATCH(TEXT(RAW[[#This Row],[UID]],0),TEXT(Table1[UID],0),0))),"")</f>
        <v/>
      </c>
    </row>
    <row r="162" spans="1:1" x14ac:dyDescent="0.25">
      <c r="A162" s="169" t="str" cm="1">
        <f t="array" ref="A162">IFERROR(_xlfn.DAYS(RAW[[#This Row],[Date]],INDEX(Table1[Date hired],MATCH(TEXT(RAW[[#This Row],[UID]],0),TEXT(Table1[UID],0),0))),"")</f>
        <v/>
      </c>
    </row>
    <row r="163" spans="1:1" x14ac:dyDescent="0.25">
      <c r="A163" s="169" t="str" cm="1">
        <f t="array" ref="A163">IFERROR(_xlfn.DAYS(RAW[[#This Row],[Date]],INDEX(Table1[Date hired],MATCH(TEXT(RAW[[#This Row],[UID]],0),TEXT(Table1[UID],0),0))),"")</f>
        <v/>
      </c>
    </row>
    <row r="164" spans="1:1" x14ac:dyDescent="0.25">
      <c r="A164" s="169" t="str" cm="1">
        <f t="array" ref="A164">IFERROR(_xlfn.DAYS(RAW[[#This Row],[Date]],INDEX(Table1[Date hired],MATCH(TEXT(RAW[[#This Row],[UID]],0),TEXT(Table1[UID],0),0))),"")</f>
        <v/>
      </c>
    </row>
    <row r="165" spans="1:1" x14ac:dyDescent="0.25">
      <c r="A165" s="169" t="str" cm="1">
        <f t="array" ref="A165">IFERROR(_xlfn.DAYS(RAW[[#This Row],[Date]],INDEX(Table1[Date hired],MATCH(TEXT(RAW[[#This Row],[UID]],0),TEXT(Table1[UID],0),0))),"")</f>
        <v/>
      </c>
    </row>
    <row r="166" spans="1:1" x14ac:dyDescent="0.25">
      <c r="A166" s="169" t="str" cm="1">
        <f t="array" ref="A166">IFERROR(_xlfn.DAYS(RAW[[#This Row],[Date]],INDEX(Table1[Date hired],MATCH(TEXT(RAW[[#This Row],[UID]],0),TEXT(Table1[UID],0),0))),"")</f>
        <v/>
      </c>
    </row>
    <row r="167" spans="1:1" x14ac:dyDescent="0.25">
      <c r="A167" s="169" t="str" cm="1">
        <f t="array" ref="A167">IFERROR(_xlfn.DAYS(RAW[[#This Row],[Date]],INDEX(Table1[Date hired],MATCH(TEXT(RAW[[#This Row],[UID]],0),TEXT(Table1[UID],0),0))),"")</f>
        <v/>
      </c>
    </row>
    <row r="168" spans="1:1" x14ac:dyDescent="0.25">
      <c r="A168" s="169" t="str" cm="1">
        <f t="array" ref="A168">IFERROR(_xlfn.DAYS(RAW[[#This Row],[Date]],INDEX(Table1[Date hired],MATCH(TEXT(RAW[[#This Row],[UID]],0),TEXT(Table1[UID],0),0))),"")</f>
        <v/>
      </c>
    </row>
    <row r="169" spans="1:1" x14ac:dyDescent="0.25">
      <c r="A169" s="169" t="str" cm="1">
        <f t="array" ref="A169">IFERROR(_xlfn.DAYS(RAW[[#This Row],[Date]],INDEX(Table1[Date hired],MATCH(TEXT(RAW[[#This Row],[UID]],0),TEXT(Table1[UID],0),0))),"")</f>
        <v/>
      </c>
    </row>
    <row r="170" spans="1:1" x14ac:dyDescent="0.25">
      <c r="A170" s="169" t="str" cm="1">
        <f t="array" ref="A170">IFERROR(_xlfn.DAYS(RAW[[#This Row],[Date]],INDEX(Table1[Date hired],MATCH(TEXT(RAW[[#This Row],[UID]],0),TEXT(Table1[UID],0),0))),"")</f>
        <v/>
      </c>
    </row>
    <row r="171" spans="1:1" x14ac:dyDescent="0.25">
      <c r="A171" s="169" t="str" cm="1">
        <f t="array" ref="A171">IFERROR(_xlfn.DAYS(RAW[[#This Row],[Date]],INDEX(Table1[Date hired],MATCH(TEXT(RAW[[#This Row],[UID]],0),TEXT(Table1[UID],0),0))),"")</f>
        <v/>
      </c>
    </row>
    <row r="172" spans="1:1" x14ac:dyDescent="0.25">
      <c r="A172" s="169" t="str" cm="1">
        <f t="array" ref="A172">IFERROR(_xlfn.DAYS(RAW[[#This Row],[Date]],INDEX(Table1[Date hired],MATCH(TEXT(RAW[[#This Row],[UID]],0),TEXT(Table1[UID],0),0))),"")</f>
        <v/>
      </c>
    </row>
    <row r="173" spans="1:1" x14ac:dyDescent="0.25">
      <c r="A173" s="169" t="str" cm="1">
        <f t="array" ref="A173">IFERROR(_xlfn.DAYS(RAW[[#This Row],[Date]],INDEX(Table1[Date hired],MATCH(TEXT(RAW[[#This Row],[UID]],0),TEXT(Table1[UID],0),0))),"")</f>
        <v/>
      </c>
    </row>
    <row r="174" spans="1:1" x14ac:dyDescent="0.25">
      <c r="A174" s="169" t="str" cm="1">
        <f t="array" ref="A174">IFERROR(_xlfn.DAYS(RAW[[#This Row],[Date]],INDEX(Table1[Date hired],MATCH(TEXT(RAW[[#This Row],[UID]],0),TEXT(Table1[UID],0),0))),"")</f>
        <v/>
      </c>
    </row>
    <row r="175" spans="1:1" x14ac:dyDescent="0.25">
      <c r="A175" s="169" t="str" cm="1">
        <f t="array" ref="A175">IFERROR(_xlfn.DAYS(RAW[[#This Row],[Date]],INDEX(Table1[Date hired],MATCH(TEXT(RAW[[#This Row],[UID]],0),TEXT(Table1[UID],0),0))),"")</f>
        <v/>
      </c>
    </row>
    <row r="176" spans="1:1" x14ac:dyDescent="0.25">
      <c r="A176" s="169" t="str" cm="1">
        <f t="array" ref="A176">IFERROR(_xlfn.DAYS(RAW[[#This Row],[Date]],INDEX(Table1[Date hired],MATCH(TEXT(RAW[[#This Row],[UID]],0),TEXT(Table1[UID],0),0))),"")</f>
        <v/>
      </c>
    </row>
    <row r="177" spans="1:1" x14ac:dyDescent="0.25">
      <c r="A177" s="169" t="str" cm="1">
        <f t="array" ref="A177">IFERROR(_xlfn.DAYS(RAW[[#This Row],[Date]],INDEX(Table1[Date hired],MATCH(TEXT(RAW[[#This Row],[UID]],0),TEXT(Table1[UID],0),0))),"")</f>
        <v/>
      </c>
    </row>
    <row r="178" spans="1:1" x14ac:dyDescent="0.25">
      <c r="A178" s="169" t="str" cm="1">
        <f t="array" ref="A178">IFERROR(_xlfn.DAYS(RAW[[#This Row],[Date]],INDEX(Table1[Date hired],MATCH(TEXT(RAW[[#This Row],[UID]],0),TEXT(Table1[UID],0),0))),"")</f>
        <v/>
      </c>
    </row>
    <row r="179" spans="1:1" x14ac:dyDescent="0.25">
      <c r="A179" s="169" t="str" cm="1">
        <f t="array" ref="A179">IFERROR(_xlfn.DAYS(RAW[[#This Row],[Date]],INDEX(Table1[Date hired],MATCH(TEXT(RAW[[#This Row],[UID]],0),TEXT(Table1[UID],0),0))),"")</f>
        <v/>
      </c>
    </row>
    <row r="180" spans="1:1" x14ac:dyDescent="0.25">
      <c r="A180" s="169" t="str" cm="1">
        <f t="array" ref="A180">IFERROR(_xlfn.DAYS(RAW[[#This Row],[Date]],INDEX(Table1[Date hired],MATCH(TEXT(RAW[[#This Row],[UID]],0),TEXT(Table1[UID],0),0))),"")</f>
        <v/>
      </c>
    </row>
    <row r="181" spans="1:1" x14ac:dyDescent="0.25">
      <c r="A181" s="169" t="str" cm="1">
        <f t="array" ref="A181">IFERROR(_xlfn.DAYS(RAW[[#This Row],[Date]],INDEX(Table1[Date hired],MATCH(TEXT(RAW[[#This Row],[UID]],0),TEXT(Table1[UID],0),0))),"")</f>
        <v/>
      </c>
    </row>
    <row r="182" spans="1:1" x14ac:dyDescent="0.25">
      <c r="A182" s="169" t="str" cm="1">
        <f t="array" ref="A182">IFERROR(_xlfn.DAYS(RAW[[#This Row],[Date]],INDEX(Table1[Date hired],MATCH(TEXT(RAW[[#This Row],[UID]],0),TEXT(Table1[UID],0),0))),"")</f>
        <v/>
      </c>
    </row>
    <row r="183" spans="1:1" x14ac:dyDescent="0.25">
      <c r="A183" s="169" t="str" cm="1">
        <f t="array" ref="A183">IFERROR(_xlfn.DAYS(RAW[[#This Row],[Date]],INDEX(Table1[Date hired],MATCH(TEXT(RAW[[#This Row],[UID]],0),TEXT(Table1[UID],0),0))),"")</f>
        <v/>
      </c>
    </row>
    <row r="184" spans="1:1" x14ac:dyDescent="0.25">
      <c r="A184" s="169" t="str" cm="1">
        <f t="array" ref="A184">IFERROR(_xlfn.DAYS(RAW[[#This Row],[Date]],INDEX(Table1[Date hired],MATCH(TEXT(RAW[[#This Row],[UID]],0),TEXT(Table1[UID],0),0))),"")</f>
        <v/>
      </c>
    </row>
    <row r="185" spans="1:1" x14ac:dyDescent="0.25">
      <c r="A185" s="169" t="str" cm="1">
        <f t="array" ref="A185">IFERROR(_xlfn.DAYS(RAW[[#This Row],[Date]],INDEX(Table1[Date hired],MATCH(TEXT(RAW[[#This Row],[UID]],0),TEXT(Table1[UID],0),0))),"")</f>
        <v/>
      </c>
    </row>
    <row r="186" spans="1:1" x14ac:dyDescent="0.25">
      <c r="A186" s="169" t="str" cm="1">
        <f t="array" ref="A186">IFERROR(_xlfn.DAYS(RAW[[#This Row],[Date]],INDEX(Table1[Date hired],MATCH(TEXT(RAW[[#This Row],[UID]],0),TEXT(Table1[UID],0),0))),"")</f>
        <v/>
      </c>
    </row>
    <row r="187" spans="1:1" x14ac:dyDescent="0.25">
      <c r="A187" s="169" t="str" cm="1">
        <f t="array" ref="A187">IFERROR(_xlfn.DAYS(RAW[[#This Row],[Date]],INDEX(Table1[Date hired],MATCH(TEXT(RAW[[#This Row],[UID]],0),TEXT(Table1[UID],0),0))),"")</f>
        <v/>
      </c>
    </row>
    <row r="188" spans="1:1" x14ac:dyDescent="0.25">
      <c r="A188" s="169" t="str" cm="1">
        <f t="array" ref="A188">IFERROR(_xlfn.DAYS(RAW[[#This Row],[Date]],INDEX(Table1[Date hired],MATCH(TEXT(RAW[[#This Row],[UID]],0),TEXT(Table1[UID],0),0))),"")</f>
        <v/>
      </c>
    </row>
    <row r="189" spans="1:1" x14ac:dyDescent="0.25">
      <c r="A189" s="169" t="str" cm="1">
        <f t="array" ref="A189">IFERROR(_xlfn.DAYS(RAW[[#This Row],[Date]],INDEX(Table1[Date hired],MATCH(TEXT(RAW[[#This Row],[UID]],0),TEXT(Table1[UID],0),0))),"")</f>
        <v/>
      </c>
    </row>
    <row r="190" spans="1:1" x14ac:dyDescent="0.25">
      <c r="A190" s="169" t="str" cm="1">
        <f t="array" ref="A190">IFERROR(_xlfn.DAYS(RAW[[#This Row],[Date]],INDEX(Table1[Date hired],MATCH(TEXT(RAW[[#This Row],[UID]],0),TEXT(Table1[UID],0),0))),"")</f>
        <v/>
      </c>
    </row>
    <row r="191" spans="1:1" x14ac:dyDescent="0.25">
      <c r="A191" s="169" t="str" cm="1">
        <f t="array" ref="A191">IFERROR(_xlfn.DAYS(RAW[[#This Row],[Date]],INDEX(Table1[Date hired],MATCH(TEXT(RAW[[#This Row],[UID]],0),TEXT(Table1[UID],0),0))),"")</f>
        <v/>
      </c>
    </row>
    <row r="192" spans="1:1" x14ac:dyDescent="0.25">
      <c r="A192" s="169" t="str" cm="1">
        <f t="array" ref="A192">IFERROR(_xlfn.DAYS(RAW[[#This Row],[Date]],INDEX(Table1[Date hired],MATCH(TEXT(RAW[[#This Row],[UID]],0),TEXT(Table1[UID],0),0))),"")</f>
        <v/>
      </c>
    </row>
    <row r="193" spans="1:1" x14ac:dyDescent="0.25">
      <c r="A193" s="169" t="str" cm="1">
        <f t="array" ref="A193">IFERROR(_xlfn.DAYS(RAW[[#This Row],[Date]],INDEX(Table1[Date hired],MATCH(TEXT(RAW[[#This Row],[UID]],0),TEXT(Table1[UID],0),0))),"")</f>
        <v/>
      </c>
    </row>
    <row r="194" spans="1:1" x14ac:dyDescent="0.25">
      <c r="A194" s="169" t="str" cm="1">
        <f t="array" ref="A194">IFERROR(_xlfn.DAYS(RAW[[#This Row],[Date]],INDEX(Table1[Date hired],MATCH(TEXT(RAW[[#This Row],[UID]],0),TEXT(Table1[UID],0),0))),"")</f>
        <v/>
      </c>
    </row>
    <row r="195" spans="1:1" x14ac:dyDescent="0.25">
      <c r="A195" s="169" t="str" cm="1">
        <f t="array" ref="A195">IFERROR(_xlfn.DAYS(RAW[[#This Row],[Date]],INDEX(Table1[Date hired],MATCH(TEXT(RAW[[#This Row],[UID]],0),TEXT(Table1[UID],0),0))),"")</f>
        <v/>
      </c>
    </row>
    <row r="196" spans="1:1" x14ac:dyDescent="0.25">
      <c r="A196" s="169" t="str" cm="1">
        <f t="array" ref="A196">IFERROR(_xlfn.DAYS(RAW[[#This Row],[Date]],INDEX(Table1[Date hired],MATCH(TEXT(RAW[[#This Row],[UID]],0),TEXT(Table1[UID],0),0))),"")</f>
        <v/>
      </c>
    </row>
    <row r="197" spans="1:1" x14ac:dyDescent="0.25">
      <c r="A197" s="169" t="str" cm="1">
        <f t="array" ref="A197">IFERROR(_xlfn.DAYS(RAW[[#This Row],[Date]],INDEX(Table1[Date hired],MATCH(TEXT(RAW[[#This Row],[UID]],0),TEXT(Table1[UID],0),0))),"")</f>
        <v/>
      </c>
    </row>
    <row r="198" spans="1:1" x14ac:dyDescent="0.25">
      <c r="A198" s="169" t="str" cm="1">
        <f t="array" ref="A198">IFERROR(_xlfn.DAYS(RAW[[#This Row],[Date]],INDEX(Table1[Date hired],MATCH(TEXT(RAW[[#This Row],[UID]],0),TEXT(Table1[UID],0),0))),"")</f>
        <v/>
      </c>
    </row>
    <row r="199" spans="1:1" x14ac:dyDescent="0.25">
      <c r="A199" s="169" t="str" cm="1">
        <f t="array" ref="A199">IFERROR(_xlfn.DAYS(RAW[[#This Row],[Date]],INDEX(Table1[Date hired],MATCH(TEXT(RAW[[#This Row],[UID]],0),TEXT(Table1[UID],0),0))),"")</f>
        <v/>
      </c>
    </row>
    <row r="200" spans="1:1" x14ac:dyDescent="0.25">
      <c r="A200" s="169" t="str" cm="1">
        <f t="array" ref="A200">IFERROR(_xlfn.DAYS(RAW[[#This Row],[Date]],INDEX(Table1[Date hired],MATCH(TEXT(RAW[[#This Row],[UID]],0),TEXT(Table1[UID],0),0))),"")</f>
        <v/>
      </c>
    </row>
    <row r="201" spans="1:1" x14ac:dyDescent="0.25">
      <c r="A201" s="169" t="str" cm="1">
        <f t="array" ref="A201">IFERROR(_xlfn.DAYS(RAW[[#This Row],[Date]],INDEX(Table1[Date hired],MATCH(TEXT(RAW[[#This Row],[UID]],0),TEXT(Table1[UID],0),0))),"")</f>
        <v/>
      </c>
    </row>
    <row r="202" spans="1:1" x14ac:dyDescent="0.25">
      <c r="A202" s="169" t="str" cm="1">
        <f t="array" ref="A202">IFERROR(_xlfn.DAYS(RAW[[#This Row],[Date]],INDEX(Table1[Date hired],MATCH(TEXT(RAW[[#This Row],[UID]],0),TEXT(Table1[UID],0),0))),"")</f>
        <v/>
      </c>
    </row>
    <row r="203" spans="1:1" x14ac:dyDescent="0.25">
      <c r="A203" s="169" t="str" cm="1">
        <f t="array" ref="A203">IFERROR(_xlfn.DAYS(RAW[[#This Row],[Date]],INDEX(Table1[Date hired],MATCH(TEXT(RAW[[#This Row],[UID]],0),TEXT(Table1[UID],0),0))),"")</f>
        <v/>
      </c>
    </row>
    <row r="204" spans="1:1" x14ac:dyDescent="0.25">
      <c r="A204" s="169" t="str" cm="1">
        <f t="array" ref="A204">IFERROR(_xlfn.DAYS(RAW[[#This Row],[Date]],INDEX(Table1[Date hired],MATCH(TEXT(RAW[[#This Row],[UID]],0),TEXT(Table1[UID],0),0))),"")</f>
        <v/>
      </c>
    </row>
    <row r="205" spans="1:1" x14ac:dyDescent="0.25">
      <c r="A205" s="169" t="str" cm="1">
        <f t="array" ref="A205">IFERROR(_xlfn.DAYS(RAW[[#This Row],[Date]],INDEX(Table1[Date hired],MATCH(TEXT(RAW[[#This Row],[UID]],0),TEXT(Table1[UID],0),0))),"")</f>
        <v/>
      </c>
    </row>
    <row r="206" spans="1:1" x14ac:dyDescent="0.25">
      <c r="A206" s="169" t="str" cm="1">
        <f t="array" ref="A206">IFERROR(_xlfn.DAYS(RAW[[#This Row],[Date]],INDEX(Table1[Date hired],MATCH(TEXT(RAW[[#This Row],[UID]],0),TEXT(Table1[UID],0),0))),"")</f>
        <v/>
      </c>
    </row>
    <row r="207" spans="1:1" x14ac:dyDescent="0.25">
      <c r="A207" s="169" t="str" cm="1">
        <f t="array" ref="A207">IFERROR(_xlfn.DAYS(RAW[[#This Row],[Date]],INDEX(Table1[Date hired],MATCH(TEXT(RAW[[#This Row],[UID]],0),TEXT(Table1[UID],0),0))),"")</f>
        <v/>
      </c>
    </row>
    <row r="208" spans="1:1" x14ac:dyDescent="0.25">
      <c r="A208" s="169" t="str" cm="1">
        <f t="array" ref="A208">IFERROR(_xlfn.DAYS(RAW[[#This Row],[Date]],INDEX(Table1[Date hired],MATCH(TEXT(RAW[[#This Row],[UID]],0),TEXT(Table1[UID],0),0))),"")</f>
        <v/>
      </c>
    </row>
    <row r="209" spans="1:1" x14ac:dyDescent="0.25">
      <c r="A209" s="169" t="str" cm="1">
        <f t="array" ref="A209">IFERROR(_xlfn.DAYS(RAW[[#This Row],[Date]],INDEX(Table1[Date hired],MATCH(TEXT(RAW[[#This Row],[UID]],0),TEXT(Table1[UID],0),0))),"")</f>
        <v/>
      </c>
    </row>
    <row r="210" spans="1:1" x14ac:dyDescent="0.25">
      <c r="A210" s="169" t="str" cm="1">
        <f t="array" ref="A210">IFERROR(_xlfn.DAYS(RAW[[#This Row],[Date]],INDEX(Table1[Date hired],MATCH(TEXT(RAW[[#This Row],[UID]],0),TEXT(Table1[UID],0),0))),"")</f>
        <v/>
      </c>
    </row>
    <row r="211" spans="1:1" x14ac:dyDescent="0.25">
      <c r="A211" s="169" t="str" cm="1">
        <f t="array" ref="A211">IFERROR(_xlfn.DAYS(RAW[[#This Row],[Date]],INDEX(Table1[Date hired],MATCH(TEXT(RAW[[#This Row],[UID]],0),TEXT(Table1[UID],0),0))),"")</f>
        <v/>
      </c>
    </row>
    <row r="212" spans="1:1" x14ac:dyDescent="0.25">
      <c r="A212" s="169" t="str" cm="1">
        <f t="array" ref="A212">IFERROR(_xlfn.DAYS(RAW[[#This Row],[Date]],INDEX(Table1[Date hired],MATCH(TEXT(RAW[[#This Row],[UID]],0),TEXT(Table1[UID],0),0))),"")</f>
        <v/>
      </c>
    </row>
    <row r="213" spans="1:1" x14ac:dyDescent="0.25">
      <c r="A213" s="169" t="str" cm="1">
        <f t="array" ref="A213">IFERROR(_xlfn.DAYS(RAW[[#This Row],[Date]],INDEX(Table1[Date hired],MATCH(TEXT(RAW[[#This Row],[UID]],0),TEXT(Table1[UID],0),0))),"")</f>
        <v/>
      </c>
    </row>
    <row r="214" spans="1:1" x14ac:dyDescent="0.25">
      <c r="A214" s="169" t="str" cm="1">
        <f t="array" ref="A214">IFERROR(_xlfn.DAYS(RAW[[#This Row],[Date]],INDEX(Table1[Date hired],MATCH(TEXT(RAW[[#This Row],[UID]],0),TEXT(Table1[UID],0),0))),"")</f>
        <v/>
      </c>
    </row>
    <row r="215" spans="1:1" x14ac:dyDescent="0.25">
      <c r="A215" s="169" t="str" cm="1">
        <f t="array" ref="A215">IFERROR(_xlfn.DAYS(RAW[[#This Row],[Date]],INDEX(Table1[Date hired],MATCH(TEXT(RAW[[#This Row],[UID]],0),TEXT(Table1[UID],0),0))),"")</f>
        <v/>
      </c>
    </row>
    <row r="216" spans="1:1" x14ac:dyDescent="0.25">
      <c r="A216" s="169" t="str" cm="1">
        <f t="array" ref="A216">IFERROR(_xlfn.DAYS(RAW[[#This Row],[Date]],INDEX(Table1[Date hired],MATCH(TEXT(RAW[[#This Row],[UID]],0),TEXT(Table1[UID],0),0))),"")</f>
        <v/>
      </c>
    </row>
    <row r="217" spans="1:1" x14ac:dyDescent="0.25">
      <c r="A217" s="169" t="str" cm="1">
        <f t="array" ref="A217">IFERROR(_xlfn.DAYS(RAW[[#This Row],[Date]],INDEX(Table1[Date hired],MATCH(TEXT(RAW[[#This Row],[UID]],0),TEXT(Table1[UID],0),0))),"")</f>
        <v/>
      </c>
    </row>
    <row r="218" spans="1:1" x14ac:dyDescent="0.25">
      <c r="A218" s="169" t="str" cm="1">
        <f t="array" ref="A218">IFERROR(_xlfn.DAYS(RAW[[#This Row],[Date]],INDEX(Table1[Date hired],MATCH(TEXT(RAW[[#This Row],[UID]],0),TEXT(Table1[UID],0),0))),"")</f>
        <v/>
      </c>
    </row>
    <row r="219" spans="1:1" x14ac:dyDescent="0.25">
      <c r="A219" s="169" t="str" cm="1">
        <f t="array" ref="A219">IFERROR(_xlfn.DAYS(RAW[[#This Row],[Date]],INDEX(Table1[Date hired],MATCH(TEXT(RAW[[#This Row],[UID]],0),TEXT(Table1[UID],0),0))),"")</f>
        <v/>
      </c>
    </row>
    <row r="220" spans="1:1" x14ac:dyDescent="0.25">
      <c r="A220" s="169" t="str" cm="1">
        <f t="array" ref="A220">IFERROR(_xlfn.DAYS(RAW[[#This Row],[Date]],INDEX(Table1[Date hired],MATCH(TEXT(RAW[[#This Row],[UID]],0),TEXT(Table1[UID],0),0))),"")</f>
        <v/>
      </c>
    </row>
    <row r="221" spans="1:1" x14ac:dyDescent="0.25">
      <c r="A221" s="169" t="str" cm="1">
        <f t="array" ref="A221">IFERROR(_xlfn.DAYS(RAW[[#This Row],[Date]],INDEX(Table1[Date hired],MATCH(TEXT(RAW[[#This Row],[UID]],0),TEXT(Table1[UID],0),0))),"")</f>
        <v/>
      </c>
    </row>
    <row r="222" spans="1:1" x14ac:dyDescent="0.25">
      <c r="A222" s="169" t="str" cm="1">
        <f t="array" ref="A222">IFERROR(_xlfn.DAYS(RAW[[#This Row],[Date]],INDEX(Table1[Date hired],MATCH(TEXT(RAW[[#This Row],[UID]],0),TEXT(Table1[UID],0),0))),"")</f>
        <v/>
      </c>
    </row>
    <row r="223" spans="1:1" x14ac:dyDescent="0.25">
      <c r="A223" s="169" t="str" cm="1">
        <f t="array" ref="A223">IFERROR(_xlfn.DAYS(RAW[[#This Row],[Date]],INDEX(Table1[Date hired],MATCH(TEXT(RAW[[#This Row],[UID]],0),TEXT(Table1[UID],0),0))),"")</f>
        <v/>
      </c>
    </row>
    <row r="224" spans="1:1" x14ac:dyDescent="0.25">
      <c r="A224" s="169" t="str" cm="1">
        <f t="array" ref="A224">IFERROR(_xlfn.DAYS(RAW[[#This Row],[Date]],INDEX(Table1[Date hired],MATCH(TEXT(RAW[[#This Row],[UID]],0),TEXT(Table1[UID],0),0))),"")</f>
        <v/>
      </c>
    </row>
    <row r="225" spans="1:1" x14ac:dyDescent="0.25">
      <c r="A225" s="169" t="str" cm="1">
        <f t="array" ref="A225">IFERROR(_xlfn.DAYS(RAW[[#This Row],[Date]],INDEX(Table1[Date hired],MATCH(TEXT(RAW[[#This Row],[UID]],0),TEXT(Table1[UID],0),0))),"")</f>
        <v/>
      </c>
    </row>
    <row r="226" spans="1:1" x14ac:dyDescent="0.25">
      <c r="A226" s="169" t="str" cm="1">
        <f t="array" ref="A226">IFERROR(_xlfn.DAYS(RAW[[#This Row],[Date]],INDEX(Table1[Date hired],MATCH(TEXT(RAW[[#This Row],[UID]],0),TEXT(Table1[UID],0),0))),"")</f>
        <v/>
      </c>
    </row>
    <row r="227" spans="1:1" x14ac:dyDescent="0.25">
      <c r="A227" s="169" t="str" cm="1">
        <f t="array" ref="A227">IFERROR(_xlfn.DAYS(RAW[[#This Row],[Date]],INDEX(Table1[Date hired],MATCH(TEXT(RAW[[#This Row],[UID]],0),TEXT(Table1[UID],0),0))),"")</f>
        <v/>
      </c>
    </row>
    <row r="228" spans="1:1" x14ac:dyDescent="0.25">
      <c r="A228" s="169" t="str" cm="1">
        <f t="array" ref="A228">IFERROR(_xlfn.DAYS(RAW[[#This Row],[Date]],INDEX(Table1[Date hired],MATCH(TEXT(RAW[[#This Row],[UID]],0),TEXT(Table1[UID],0),0))),"")</f>
        <v/>
      </c>
    </row>
    <row r="229" spans="1:1" x14ac:dyDescent="0.25">
      <c r="A229" s="169" t="str" cm="1">
        <f t="array" ref="A229">IFERROR(_xlfn.DAYS(RAW[[#This Row],[Date]],INDEX(Table1[Date hired],MATCH(TEXT(RAW[[#This Row],[UID]],0),TEXT(Table1[UID],0),0))),"")</f>
        <v/>
      </c>
    </row>
    <row r="230" spans="1:1" x14ac:dyDescent="0.25">
      <c r="A230" s="169" t="str" cm="1">
        <f t="array" ref="A230">IFERROR(_xlfn.DAYS(RAW[[#This Row],[Date]],INDEX(Table1[Date hired],MATCH(TEXT(RAW[[#This Row],[UID]],0),TEXT(Table1[UID],0),0))),"")</f>
        <v/>
      </c>
    </row>
    <row r="231" spans="1:1" x14ac:dyDescent="0.25">
      <c r="A231" s="169" t="str" cm="1">
        <f t="array" ref="A231">IFERROR(_xlfn.DAYS(RAW[[#This Row],[Date]],INDEX(Table1[Date hired],MATCH(TEXT(RAW[[#This Row],[UID]],0),TEXT(Table1[UID],0),0))),"")</f>
        <v/>
      </c>
    </row>
    <row r="232" spans="1:1" x14ac:dyDescent="0.25">
      <c r="A232" s="169" t="str" cm="1">
        <f t="array" ref="A232">IFERROR(_xlfn.DAYS(RAW[[#This Row],[Date]],INDEX(Table1[Date hired],MATCH(TEXT(RAW[[#This Row],[UID]],0),TEXT(Table1[UID],0),0))),"")</f>
        <v/>
      </c>
    </row>
    <row r="233" spans="1:1" x14ac:dyDescent="0.25">
      <c r="A233" s="169" t="str" cm="1">
        <f t="array" ref="A233">IFERROR(_xlfn.DAYS(RAW[[#This Row],[Date]],INDEX(Table1[Date hired],MATCH(TEXT(RAW[[#This Row],[UID]],0),TEXT(Table1[UID],0),0))),"")</f>
        <v/>
      </c>
    </row>
    <row r="234" spans="1:1" x14ac:dyDescent="0.25">
      <c r="A234" s="169" t="str" cm="1">
        <f t="array" ref="A234">IFERROR(_xlfn.DAYS(RAW[[#This Row],[Date]],INDEX(Table1[Date hired],MATCH(TEXT(RAW[[#This Row],[UID]],0),TEXT(Table1[UID],0),0))),"")</f>
        <v/>
      </c>
    </row>
    <row r="235" spans="1:1" x14ac:dyDescent="0.25">
      <c r="A235" s="169" t="str" cm="1">
        <f t="array" ref="A235">IFERROR(_xlfn.DAYS(RAW[[#This Row],[Date]],INDEX(Table1[Date hired],MATCH(TEXT(RAW[[#This Row],[UID]],0),TEXT(Table1[UID],0),0))),"")</f>
        <v/>
      </c>
    </row>
    <row r="236" spans="1:1" x14ac:dyDescent="0.25">
      <c r="A236" s="169" t="str" cm="1">
        <f t="array" ref="A236">IFERROR(_xlfn.DAYS(RAW[[#This Row],[Date]],INDEX(Table1[Date hired],MATCH(TEXT(RAW[[#This Row],[UID]],0),TEXT(Table1[UID],0),0))),"")</f>
        <v/>
      </c>
    </row>
    <row r="237" spans="1:1" x14ac:dyDescent="0.25">
      <c r="A237" s="169" t="str" cm="1">
        <f t="array" ref="A237">IFERROR(_xlfn.DAYS(RAW[[#This Row],[Date]],INDEX(Table1[Date hired],MATCH(TEXT(RAW[[#This Row],[UID]],0),TEXT(Table1[UID],0),0))),"")</f>
        <v/>
      </c>
    </row>
    <row r="238" spans="1:1" x14ac:dyDescent="0.25">
      <c r="A238" s="169" t="str" cm="1">
        <f t="array" ref="A238">IFERROR(_xlfn.DAYS(RAW[[#This Row],[Date]],INDEX(Table1[Date hired],MATCH(TEXT(RAW[[#This Row],[UID]],0),TEXT(Table1[UID],0),0))),"")</f>
        <v/>
      </c>
    </row>
    <row r="239" spans="1:1" x14ac:dyDescent="0.25">
      <c r="A239" s="169" t="str" cm="1">
        <f t="array" ref="A239">IFERROR(_xlfn.DAYS(RAW[[#This Row],[Date]],INDEX(Table1[Date hired],MATCH(TEXT(RAW[[#This Row],[UID]],0),TEXT(Table1[UID],0),0))),"")</f>
        <v/>
      </c>
    </row>
    <row r="240" spans="1:1" x14ac:dyDescent="0.25">
      <c r="A240" s="169" t="str" cm="1">
        <f t="array" ref="A240">IFERROR(_xlfn.DAYS(RAW[[#This Row],[Date]],INDEX(Table1[Date hired],MATCH(TEXT(RAW[[#This Row],[UID]],0),TEXT(Table1[UID],0),0))),"")</f>
        <v/>
      </c>
    </row>
    <row r="241" spans="1:1" x14ac:dyDescent="0.25">
      <c r="A241" s="169" t="str" cm="1">
        <f t="array" ref="A241">IFERROR(_xlfn.DAYS(RAW[[#This Row],[Date]],INDEX(Table1[Date hired],MATCH(TEXT(RAW[[#This Row],[UID]],0),TEXT(Table1[UID],0),0))),"")</f>
        <v/>
      </c>
    </row>
    <row r="242" spans="1:1" x14ac:dyDescent="0.25">
      <c r="A242" s="169" t="str" cm="1">
        <f t="array" ref="A242">IFERROR(_xlfn.DAYS(RAW[[#This Row],[Date]],INDEX(Table1[Date hired],MATCH(TEXT(RAW[[#This Row],[UID]],0),TEXT(Table1[UID],0),0))),"")</f>
        <v/>
      </c>
    </row>
    <row r="243" spans="1:1" x14ac:dyDescent="0.25">
      <c r="A243" s="169" t="str" cm="1">
        <f t="array" ref="A243">IFERROR(_xlfn.DAYS(RAW[[#This Row],[Date]],INDEX(Table1[Date hired],MATCH(TEXT(RAW[[#This Row],[UID]],0),TEXT(Table1[UID],0),0))),"")</f>
        <v/>
      </c>
    </row>
    <row r="244" spans="1:1" x14ac:dyDescent="0.25">
      <c r="A244" s="169" t="str" cm="1">
        <f t="array" ref="A244">IFERROR(_xlfn.DAYS(RAW[[#This Row],[Date]],INDEX(Table1[Date hired],MATCH(TEXT(RAW[[#This Row],[UID]],0),TEXT(Table1[UID],0),0))),"")</f>
        <v/>
      </c>
    </row>
    <row r="245" spans="1:1" x14ac:dyDescent="0.25">
      <c r="A245" s="169" t="str" cm="1">
        <f t="array" ref="A245">IFERROR(_xlfn.DAYS(RAW[[#This Row],[Date]],INDEX(Table1[Date hired],MATCH(TEXT(RAW[[#This Row],[UID]],0),TEXT(Table1[UID],0),0))),"")</f>
        <v/>
      </c>
    </row>
    <row r="246" spans="1:1" x14ac:dyDescent="0.25">
      <c r="A246" s="169" t="str" cm="1">
        <f t="array" ref="A246">IFERROR(_xlfn.DAYS(RAW[[#This Row],[Date]],INDEX(Table1[Date hired],MATCH(TEXT(RAW[[#This Row],[UID]],0),TEXT(Table1[UID],0),0))),"")</f>
        <v/>
      </c>
    </row>
    <row r="247" spans="1:1" x14ac:dyDescent="0.25">
      <c r="A247" s="169" t="str" cm="1">
        <f t="array" ref="A247">IFERROR(_xlfn.DAYS(RAW[[#This Row],[Date]],INDEX(Table1[Date hired],MATCH(TEXT(RAW[[#This Row],[UID]],0),TEXT(Table1[UID],0),0))),"")</f>
        <v/>
      </c>
    </row>
    <row r="248" spans="1:1" x14ac:dyDescent="0.25">
      <c r="A248" s="169" t="str" cm="1">
        <f t="array" ref="A248">IFERROR(_xlfn.DAYS(RAW[[#This Row],[Date]],INDEX(Table1[Date hired],MATCH(TEXT(RAW[[#This Row],[UID]],0),TEXT(Table1[UID],0),0))),"")</f>
        <v/>
      </c>
    </row>
    <row r="249" spans="1:1" x14ac:dyDescent="0.25">
      <c r="A249" s="169" t="str" cm="1">
        <f t="array" ref="A249">IFERROR(_xlfn.DAYS(RAW[[#This Row],[Date]],INDEX(Table1[Date hired],MATCH(TEXT(RAW[[#This Row],[UID]],0),TEXT(Table1[UID],0),0))),"")</f>
        <v/>
      </c>
    </row>
    <row r="250" spans="1:1" x14ac:dyDescent="0.25">
      <c r="A250" s="169" t="str" cm="1">
        <f t="array" ref="A250">IFERROR(_xlfn.DAYS(RAW[[#This Row],[Date]],INDEX(Table1[Date hired],MATCH(TEXT(RAW[[#This Row],[UID]],0),TEXT(Table1[UID],0),0))),"")</f>
        <v/>
      </c>
    </row>
    <row r="251" spans="1:1" x14ac:dyDescent="0.25">
      <c r="A251" s="169" t="str" cm="1">
        <f t="array" ref="A251">IFERROR(_xlfn.DAYS(RAW[[#This Row],[Date]],INDEX(Table1[Date hired],MATCH(TEXT(RAW[[#This Row],[UID]],0),TEXT(Table1[UID],0),0))),"")</f>
        <v/>
      </c>
    </row>
    <row r="252" spans="1:1" x14ac:dyDescent="0.25">
      <c r="A252" s="169" t="str" cm="1">
        <f t="array" ref="A252">IFERROR(_xlfn.DAYS(RAW[[#This Row],[Date]],INDEX(Table1[Date hired],MATCH(TEXT(RAW[[#This Row],[UID]],0),TEXT(Table1[UID],0),0))),"")</f>
        <v/>
      </c>
    </row>
    <row r="253" spans="1:1" x14ac:dyDescent="0.25">
      <c r="A253" s="169" t="str" cm="1">
        <f t="array" ref="A253">IFERROR(_xlfn.DAYS(RAW[[#This Row],[Date]],INDEX(Table1[Date hired],MATCH(TEXT(RAW[[#This Row],[UID]],0),TEXT(Table1[UID],0),0))),"")</f>
        <v/>
      </c>
    </row>
    <row r="254" spans="1:1" x14ac:dyDescent="0.25">
      <c r="A254" s="169" t="str" cm="1">
        <f t="array" ref="A254">IFERROR(_xlfn.DAYS(RAW[[#This Row],[Date]],INDEX(Table1[Date hired],MATCH(TEXT(RAW[[#This Row],[UID]],0),TEXT(Table1[UID],0),0))),"")</f>
        <v/>
      </c>
    </row>
    <row r="255" spans="1:1" x14ac:dyDescent="0.25">
      <c r="A255" s="169" t="str" cm="1">
        <f t="array" ref="A255">IFERROR(_xlfn.DAYS(RAW[[#This Row],[Date]],INDEX(Table1[Date hired],MATCH(TEXT(RAW[[#This Row],[UID]],0),TEXT(Table1[UID],0),0))),"")</f>
        <v/>
      </c>
    </row>
    <row r="256" spans="1:1" x14ac:dyDescent="0.25">
      <c r="A256" s="169" t="str" cm="1">
        <f t="array" ref="A256">IFERROR(_xlfn.DAYS(RAW[[#This Row],[Date]],INDEX(Table1[Date hired],MATCH(TEXT(RAW[[#This Row],[UID]],0),TEXT(Table1[UID],0),0))),"")</f>
        <v/>
      </c>
    </row>
    <row r="257" spans="1:1" x14ac:dyDescent="0.25">
      <c r="A257" s="169" t="str" cm="1">
        <f t="array" ref="A257">IFERROR(_xlfn.DAYS(RAW[[#This Row],[Date]],INDEX(Table1[Date hired],MATCH(TEXT(RAW[[#This Row],[UID]],0),TEXT(Table1[UID],0),0))),"")</f>
        <v/>
      </c>
    </row>
    <row r="258" spans="1:1" x14ac:dyDescent="0.25">
      <c r="A258" s="169" t="str" cm="1">
        <f t="array" ref="A258">IFERROR(_xlfn.DAYS(RAW[[#This Row],[Date]],INDEX(Table1[Date hired],MATCH(TEXT(RAW[[#This Row],[UID]],0),TEXT(Table1[UID],0),0))),"")</f>
        <v/>
      </c>
    </row>
    <row r="259" spans="1:1" x14ac:dyDescent="0.25">
      <c r="A259" s="169" t="str" cm="1">
        <f t="array" ref="A259">IFERROR(_xlfn.DAYS(RAW[[#This Row],[Date]],INDEX(Table1[Date hired],MATCH(TEXT(RAW[[#This Row],[UID]],0),TEXT(Table1[UID],0),0))),"")</f>
        <v/>
      </c>
    </row>
    <row r="260" spans="1:1" x14ac:dyDescent="0.25">
      <c r="A260" s="169" t="str" cm="1">
        <f t="array" ref="A260">IFERROR(_xlfn.DAYS(RAW[[#This Row],[Date]],INDEX(Table1[Date hired],MATCH(TEXT(RAW[[#This Row],[UID]],0),TEXT(Table1[UID],0),0))),"")</f>
        <v/>
      </c>
    </row>
    <row r="261" spans="1:1" x14ac:dyDescent="0.25">
      <c r="A261" s="169" t="str" cm="1">
        <f t="array" ref="A261">IFERROR(_xlfn.DAYS(RAW[[#This Row],[Date]],INDEX(Table1[Date hired],MATCH(TEXT(RAW[[#This Row],[UID]],0),TEXT(Table1[UID],0),0))),"")</f>
        <v/>
      </c>
    </row>
    <row r="262" spans="1:1" x14ac:dyDescent="0.25">
      <c r="A262" s="169" t="str" cm="1">
        <f t="array" ref="A262">IFERROR(_xlfn.DAYS(RAW[[#This Row],[Date]],INDEX(Table1[Date hired],MATCH(TEXT(RAW[[#This Row],[UID]],0),TEXT(Table1[UID],0),0))),"")</f>
        <v/>
      </c>
    </row>
    <row r="263" spans="1:1" x14ac:dyDescent="0.25">
      <c r="A263" s="169" t="str" cm="1">
        <f t="array" ref="A263">IFERROR(_xlfn.DAYS(RAW[[#This Row],[Date]],INDEX(Table1[Date hired],MATCH(TEXT(RAW[[#This Row],[UID]],0),TEXT(Table1[UID],0),0))),"")</f>
        <v/>
      </c>
    </row>
    <row r="264" spans="1:1" x14ac:dyDescent="0.25">
      <c r="A264" s="169" t="str" cm="1">
        <f t="array" ref="A264">IFERROR(_xlfn.DAYS(RAW[[#This Row],[Date]],INDEX(Table1[Date hired],MATCH(TEXT(RAW[[#This Row],[UID]],0),TEXT(Table1[UID],0),0))),"")</f>
        <v/>
      </c>
    </row>
    <row r="265" spans="1:1" x14ac:dyDescent="0.25">
      <c r="A265" s="169" t="str" cm="1">
        <f t="array" ref="A265">IFERROR(_xlfn.DAYS(RAW[[#This Row],[Date]],INDEX(Table1[Date hired],MATCH(TEXT(RAW[[#This Row],[UID]],0),TEXT(Table1[UID],0),0))),"")</f>
        <v/>
      </c>
    </row>
    <row r="266" spans="1:1" x14ac:dyDescent="0.25">
      <c r="A266" s="169" t="str" cm="1">
        <f t="array" ref="A266">IFERROR(_xlfn.DAYS(RAW[[#This Row],[Date]],INDEX(Table1[Date hired],MATCH(TEXT(RAW[[#This Row],[UID]],0),TEXT(Table1[UID],0),0))),"")</f>
        <v/>
      </c>
    </row>
    <row r="267" spans="1:1" x14ac:dyDescent="0.25">
      <c r="A267" s="169" t="str" cm="1">
        <f t="array" ref="A267">IFERROR(_xlfn.DAYS(RAW[[#This Row],[Date]],INDEX(Table1[Date hired],MATCH(TEXT(RAW[[#This Row],[UID]],0),TEXT(Table1[UID],0),0))),"")</f>
        <v/>
      </c>
    </row>
    <row r="268" spans="1:1" x14ac:dyDescent="0.25">
      <c r="A268" s="169" t="str" cm="1">
        <f t="array" ref="A268">IFERROR(_xlfn.DAYS(RAW[[#This Row],[Date]],INDEX(Table1[Date hired],MATCH(TEXT(RAW[[#This Row],[UID]],0),TEXT(Table1[UID],0),0))),"")</f>
        <v/>
      </c>
    </row>
    <row r="269" spans="1:1" x14ac:dyDescent="0.25">
      <c r="A269" s="169" t="str" cm="1">
        <f t="array" ref="A269">IFERROR(_xlfn.DAYS(RAW[[#This Row],[Date]],INDEX(Table1[Date hired],MATCH(TEXT(RAW[[#This Row],[UID]],0),TEXT(Table1[UID],0),0))),"")</f>
        <v/>
      </c>
    </row>
    <row r="270" spans="1:1" x14ac:dyDescent="0.25">
      <c r="A270" s="169" t="str" cm="1">
        <f t="array" ref="A270">IFERROR(_xlfn.DAYS(RAW[[#This Row],[Date]],INDEX(Table1[Date hired],MATCH(TEXT(RAW[[#This Row],[UID]],0),TEXT(Table1[UID],0),0))),"")</f>
        <v/>
      </c>
    </row>
    <row r="271" spans="1:1" x14ac:dyDescent="0.25">
      <c r="A271" s="169" t="str" cm="1">
        <f t="array" ref="A271">IFERROR(_xlfn.DAYS(RAW[[#This Row],[Date]],INDEX(Table1[Date hired],MATCH(TEXT(RAW[[#This Row],[UID]],0),TEXT(Table1[UID],0),0))),"")</f>
        <v/>
      </c>
    </row>
    <row r="272" spans="1:1" x14ac:dyDescent="0.25">
      <c r="A272" s="169" t="str" cm="1">
        <f t="array" ref="A272">IFERROR(_xlfn.DAYS(RAW[[#This Row],[Date]],INDEX(Table1[Date hired],MATCH(TEXT(RAW[[#This Row],[UID]],0),TEXT(Table1[UID],0),0))),"")</f>
        <v/>
      </c>
    </row>
    <row r="273" spans="1:1" x14ac:dyDescent="0.25">
      <c r="A273" s="169" t="str" cm="1">
        <f t="array" ref="A273">IFERROR(_xlfn.DAYS(RAW[[#This Row],[Date]],INDEX(Table1[Date hired],MATCH(TEXT(RAW[[#This Row],[UID]],0),TEXT(Table1[UID],0),0))),"")</f>
        <v/>
      </c>
    </row>
    <row r="274" spans="1:1" x14ac:dyDescent="0.25">
      <c r="A274" s="169" t="str" cm="1">
        <f t="array" ref="A274">IFERROR(_xlfn.DAYS(RAW[[#This Row],[Date]],INDEX(Table1[Date hired],MATCH(TEXT(RAW[[#This Row],[UID]],0),TEXT(Table1[UID],0),0))),"")</f>
        <v/>
      </c>
    </row>
    <row r="275" spans="1:1" x14ac:dyDescent="0.25">
      <c r="A275" s="169" t="str" cm="1">
        <f t="array" ref="A275">IFERROR(_xlfn.DAYS(RAW[[#This Row],[Date]],INDEX(Table1[Date hired],MATCH(TEXT(RAW[[#This Row],[UID]],0),TEXT(Table1[UID],0),0))),"")</f>
        <v/>
      </c>
    </row>
    <row r="276" spans="1:1" x14ac:dyDescent="0.25">
      <c r="A276" s="169" t="str" cm="1">
        <f t="array" ref="A276">IFERROR(_xlfn.DAYS(RAW[[#This Row],[Date]],INDEX(Table1[Date hired],MATCH(TEXT(RAW[[#This Row],[UID]],0),TEXT(Table1[UID],0),0))),"")</f>
        <v/>
      </c>
    </row>
    <row r="277" spans="1:1" x14ac:dyDescent="0.25">
      <c r="A277" s="169" t="str" cm="1">
        <f t="array" ref="A277">IFERROR(_xlfn.DAYS(RAW[[#This Row],[Date]],INDEX(Table1[Date hired],MATCH(TEXT(RAW[[#This Row],[UID]],0),TEXT(Table1[UID],0),0))),"")</f>
        <v/>
      </c>
    </row>
    <row r="278" spans="1:1" x14ac:dyDescent="0.25">
      <c r="A278" s="169" t="str" cm="1">
        <f t="array" ref="A278">IFERROR(_xlfn.DAYS(RAW[[#This Row],[Date]],INDEX(Table1[Date hired],MATCH(TEXT(RAW[[#This Row],[UID]],0),TEXT(Table1[UID],0),0))),"")</f>
        <v/>
      </c>
    </row>
    <row r="279" spans="1:1" x14ac:dyDescent="0.25">
      <c r="A279" s="169" t="str" cm="1">
        <f t="array" ref="A279">IFERROR(_xlfn.DAYS(RAW[[#This Row],[Date]],INDEX(Table1[Date hired],MATCH(TEXT(RAW[[#This Row],[UID]],0),TEXT(Table1[UID],0),0))),"")</f>
        <v/>
      </c>
    </row>
    <row r="280" spans="1:1" x14ac:dyDescent="0.25">
      <c r="A280" s="169" t="str" cm="1">
        <f t="array" ref="A280">IFERROR(_xlfn.DAYS(RAW[[#This Row],[Date]],INDEX(Table1[Date hired],MATCH(TEXT(RAW[[#This Row],[UID]],0),TEXT(Table1[UID],0),0))),"")</f>
        <v/>
      </c>
    </row>
    <row r="281" spans="1:1" x14ac:dyDescent="0.25">
      <c r="A281" s="169" t="str" cm="1">
        <f t="array" ref="A281">IFERROR(_xlfn.DAYS(RAW[[#This Row],[Date]],INDEX(Table1[Date hired],MATCH(TEXT(RAW[[#This Row],[UID]],0),TEXT(Table1[UID],0),0))),"")</f>
        <v/>
      </c>
    </row>
    <row r="282" spans="1:1" x14ac:dyDescent="0.25">
      <c r="A282" s="169" t="str" cm="1">
        <f t="array" ref="A282">IFERROR(_xlfn.DAYS(RAW[[#This Row],[Date]],INDEX(Table1[Date hired],MATCH(TEXT(RAW[[#This Row],[UID]],0),TEXT(Table1[UID],0),0))),"")</f>
        <v/>
      </c>
    </row>
    <row r="283" spans="1:1" x14ac:dyDescent="0.25">
      <c r="A283" s="169" t="str" cm="1">
        <f t="array" ref="A283">IFERROR(_xlfn.DAYS(RAW[[#This Row],[Date]],INDEX(Table1[Date hired],MATCH(TEXT(RAW[[#This Row],[UID]],0),TEXT(Table1[UID],0),0))),"")</f>
        <v/>
      </c>
    </row>
    <row r="284" spans="1:1" x14ac:dyDescent="0.25">
      <c r="A284" s="169" t="str" cm="1">
        <f t="array" ref="A284">IFERROR(_xlfn.DAYS(RAW[[#This Row],[Date]],INDEX(Table1[Date hired],MATCH(TEXT(RAW[[#This Row],[UID]],0),TEXT(Table1[UID],0),0))),"")</f>
        <v/>
      </c>
    </row>
    <row r="285" spans="1:1" x14ac:dyDescent="0.25">
      <c r="A285" s="169" t="str" cm="1">
        <f t="array" ref="A285">IFERROR(_xlfn.DAYS(RAW[[#This Row],[Date]],INDEX(Table1[Date hired],MATCH(TEXT(RAW[[#This Row],[UID]],0),TEXT(Table1[UID],0),0))),"")</f>
        <v/>
      </c>
    </row>
    <row r="286" spans="1:1" x14ac:dyDescent="0.25">
      <c r="A286" s="169" t="str" cm="1">
        <f t="array" ref="A286">IFERROR(_xlfn.DAYS(RAW[[#This Row],[Date]],INDEX(Table1[Date hired],MATCH(TEXT(RAW[[#This Row],[UID]],0),TEXT(Table1[UID],0),0))),"")</f>
        <v/>
      </c>
    </row>
    <row r="287" spans="1:1" x14ac:dyDescent="0.25">
      <c r="A287" s="169" t="str" cm="1">
        <f t="array" ref="A287">IFERROR(_xlfn.DAYS(RAW[[#This Row],[Date]],INDEX(Table1[Date hired],MATCH(TEXT(RAW[[#This Row],[UID]],0),TEXT(Table1[UID],0),0))),"")</f>
        <v/>
      </c>
    </row>
    <row r="288" spans="1:1" x14ac:dyDescent="0.25">
      <c r="A288" s="169" t="str" cm="1">
        <f t="array" ref="A288">IFERROR(_xlfn.DAYS(RAW[[#This Row],[Date]],INDEX(Table1[Date hired],MATCH(TEXT(RAW[[#This Row],[UID]],0),TEXT(Table1[UID],0),0))),"")</f>
        <v/>
      </c>
    </row>
    <row r="289" spans="1:1" x14ac:dyDescent="0.25">
      <c r="A289" s="169" t="str" cm="1">
        <f t="array" ref="A289">IFERROR(_xlfn.DAYS(RAW[[#This Row],[Date]],INDEX(Table1[Date hired],MATCH(TEXT(RAW[[#This Row],[UID]],0),TEXT(Table1[UID],0),0))),"")</f>
        <v/>
      </c>
    </row>
    <row r="290" spans="1:1" x14ac:dyDescent="0.25">
      <c r="A290" s="169" t="str" cm="1">
        <f t="array" ref="A290">IFERROR(_xlfn.DAYS(RAW[[#This Row],[Date]],INDEX(Table1[Date hired],MATCH(TEXT(RAW[[#This Row],[UID]],0),TEXT(Table1[UID],0),0))),"")</f>
        <v/>
      </c>
    </row>
    <row r="291" spans="1:1" x14ac:dyDescent="0.25">
      <c r="A291" s="169" t="str" cm="1">
        <f t="array" ref="A291">IFERROR(_xlfn.DAYS(RAW[[#This Row],[Date]],INDEX(Table1[Date hired],MATCH(TEXT(RAW[[#This Row],[UID]],0),TEXT(Table1[UID],0),0))),"")</f>
        <v/>
      </c>
    </row>
    <row r="292" spans="1:1" x14ac:dyDescent="0.25">
      <c r="A292" s="169" t="str" cm="1">
        <f t="array" ref="A292">IFERROR(_xlfn.DAYS(RAW[[#This Row],[Date]],INDEX(Table1[Date hired],MATCH(TEXT(RAW[[#This Row],[UID]],0),TEXT(Table1[UID],0),0))),"")</f>
        <v/>
      </c>
    </row>
    <row r="293" spans="1:1" x14ac:dyDescent="0.25">
      <c r="A293" s="169" t="str" cm="1">
        <f t="array" ref="A293">IFERROR(_xlfn.DAYS(RAW[[#This Row],[Date]],INDEX(Table1[Date hired],MATCH(TEXT(RAW[[#This Row],[UID]],0),TEXT(Table1[UID],0),0))),"")</f>
        <v/>
      </c>
    </row>
    <row r="294" spans="1:1" x14ac:dyDescent="0.25">
      <c r="A294" s="169" t="str" cm="1">
        <f t="array" ref="A294">IFERROR(_xlfn.DAYS(RAW[[#This Row],[Date]],INDEX(Table1[Date hired],MATCH(TEXT(RAW[[#This Row],[UID]],0),TEXT(Table1[UID],0),0))),"")</f>
        <v/>
      </c>
    </row>
    <row r="295" spans="1:1" x14ac:dyDescent="0.25">
      <c r="A295" s="169" t="str" cm="1">
        <f t="array" ref="A295">IFERROR(_xlfn.DAYS(RAW[[#This Row],[Date]],INDEX(Table1[Date hired],MATCH(TEXT(RAW[[#This Row],[UID]],0),TEXT(Table1[UID],0),0))),"")</f>
        <v/>
      </c>
    </row>
    <row r="296" spans="1:1" x14ac:dyDescent="0.25">
      <c r="A296" s="169" t="str" cm="1">
        <f t="array" ref="A296">IFERROR(_xlfn.DAYS(RAW[[#This Row],[Date]],INDEX(Table1[Date hired],MATCH(TEXT(RAW[[#This Row],[UID]],0),TEXT(Table1[UID],0),0))),"")</f>
        <v/>
      </c>
    </row>
    <row r="297" spans="1:1" x14ac:dyDescent="0.25">
      <c r="A297" s="169" t="str" cm="1">
        <f t="array" ref="A297">IFERROR(_xlfn.DAYS(RAW[[#This Row],[Date]],INDEX(Table1[Date hired],MATCH(TEXT(RAW[[#This Row],[UID]],0),TEXT(Table1[UID],0),0))),"")</f>
        <v/>
      </c>
    </row>
    <row r="298" spans="1:1" x14ac:dyDescent="0.25">
      <c r="A298" s="169" t="str" cm="1">
        <f t="array" ref="A298">IFERROR(_xlfn.DAYS(RAW[[#This Row],[Date]],INDEX(Table1[Date hired],MATCH(TEXT(RAW[[#This Row],[UID]],0),TEXT(Table1[UID],0),0))),"")</f>
        <v/>
      </c>
    </row>
    <row r="299" spans="1:1" x14ac:dyDescent="0.25">
      <c r="A299" s="169" t="str" cm="1">
        <f t="array" ref="A299">IFERROR(_xlfn.DAYS(RAW[[#This Row],[Date]],INDEX(Table1[Date hired],MATCH(TEXT(RAW[[#This Row],[UID]],0),TEXT(Table1[UID],0),0))),"")</f>
        <v/>
      </c>
    </row>
    <row r="300" spans="1:1" x14ac:dyDescent="0.25">
      <c r="A300" s="169" t="str" cm="1">
        <f t="array" ref="A300">IFERROR(_xlfn.DAYS(RAW[[#This Row],[Date]],INDEX(Table1[Date hired],MATCH(TEXT(RAW[[#This Row],[UID]],0),TEXT(Table1[UID],0),0))),"")</f>
        <v/>
      </c>
    </row>
    <row r="301" spans="1:1" x14ac:dyDescent="0.25">
      <c r="A301" s="169" t="str" cm="1">
        <f t="array" ref="A301">IFERROR(_xlfn.DAYS(RAW[[#This Row],[Date]],INDEX(Table1[Date hired],MATCH(TEXT(RAW[[#This Row],[UID]],0),TEXT(Table1[UID],0),0))),"")</f>
        <v/>
      </c>
    </row>
    <row r="302" spans="1:1" x14ac:dyDescent="0.25">
      <c r="A302" s="169" t="str" cm="1">
        <f t="array" ref="A302">IFERROR(_xlfn.DAYS(RAW[[#This Row],[Date]],INDEX(Table1[Date hired],MATCH(TEXT(RAW[[#This Row],[UID]],0),TEXT(Table1[UID],0),0))),"")</f>
        <v/>
      </c>
    </row>
    <row r="303" spans="1:1" x14ac:dyDescent="0.25">
      <c r="A303" s="169" t="str" cm="1">
        <f t="array" ref="A303">IFERROR(_xlfn.DAYS(RAW[[#This Row],[Date]],INDEX(Table1[Date hired],MATCH(TEXT(RAW[[#This Row],[UID]],0),TEXT(Table1[UID],0),0))),"")</f>
        <v/>
      </c>
    </row>
    <row r="304" spans="1:1" x14ac:dyDescent="0.25">
      <c r="A304" s="169" t="str" cm="1">
        <f t="array" ref="A304">IFERROR(_xlfn.DAYS(RAW[[#This Row],[Date]],INDEX(Table1[Date hired],MATCH(TEXT(RAW[[#This Row],[UID]],0),TEXT(Table1[UID],0),0))),"")</f>
        <v/>
      </c>
    </row>
    <row r="305" spans="1:1" x14ac:dyDescent="0.25">
      <c r="A305" s="169" t="str" cm="1">
        <f t="array" ref="A305">IFERROR(_xlfn.DAYS(RAW[[#This Row],[Date]],INDEX(Table1[Date hired],MATCH(TEXT(RAW[[#This Row],[UID]],0),TEXT(Table1[UID],0),0))),"")</f>
        <v/>
      </c>
    </row>
    <row r="306" spans="1:1" x14ac:dyDescent="0.25">
      <c r="A306" s="169" t="str" cm="1">
        <f t="array" ref="A306">IFERROR(_xlfn.DAYS(RAW[[#This Row],[Date]],INDEX(Table1[Date hired],MATCH(TEXT(RAW[[#This Row],[UID]],0),TEXT(Table1[UID],0),0))),"")</f>
        <v/>
      </c>
    </row>
    <row r="307" spans="1:1" x14ac:dyDescent="0.25">
      <c r="A307" s="169" t="str" cm="1">
        <f t="array" ref="A307">IFERROR(_xlfn.DAYS(RAW[[#This Row],[Date]],INDEX(Table1[Date hired],MATCH(TEXT(RAW[[#This Row],[UID]],0),TEXT(Table1[UID],0),0))),"")</f>
        <v/>
      </c>
    </row>
    <row r="308" spans="1:1" x14ac:dyDescent="0.25">
      <c r="A308" s="169" t="str" cm="1">
        <f t="array" ref="A308">IFERROR(_xlfn.DAYS(RAW[[#This Row],[Date]],INDEX(Table1[Date hired],MATCH(TEXT(RAW[[#This Row],[UID]],0),TEXT(Table1[UID],0),0))),"")</f>
        <v/>
      </c>
    </row>
    <row r="309" spans="1:1" x14ac:dyDescent="0.25">
      <c r="A309" s="169" t="str" cm="1">
        <f t="array" ref="A309">IFERROR(_xlfn.DAYS(RAW[[#This Row],[Date]],INDEX(Table1[Date hired],MATCH(TEXT(RAW[[#This Row],[UID]],0),TEXT(Table1[UID],0),0))),"")</f>
        <v/>
      </c>
    </row>
    <row r="310" spans="1:1" x14ac:dyDescent="0.25">
      <c r="A310" s="169" t="str" cm="1">
        <f t="array" ref="A310">IFERROR(_xlfn.DAYS(RAW[[#This Row],[Date]],INDEX(Table1[Date hired],MATCH(TEXT(RAW[[#This Row],[UID]],0),TEXT(Table1[UID],0),0))),"")</f>
        <v/>
      </c>
    </row>
    <row r="311" spans="1:1" x14ac:dyDescent="0.25">
      <c r="A311" s="169" t="str" cm="1">
        <f t="array" ref="A311">IFERROR(_xlfn.DAYS(RAW[[#This Row],[Date]],INDEX(Table1[Date hired],MATCH(TEXT(RAW[[#This Row],[UID]],0),TEXT(Table1[UID],0),0))),"")</f>
        <v/>
      </c>
    </row>
    <row r="312" spans="1:1" x14ac:dyDescent="0.25">
      <c r="A312" s="169" t="str" cm="1">
        <f t="array" ref="A312">IFERROR(_xlfn.DAYS(RAW[[#This Row],[Date]],INDEX(Table1[Date hired],MATCH(TEXT(RAW[[#This Row],[UID]],0),TEXT(Table1[UID],0),0))),"")</f>
        <v/>
      </c>
    </row>
    <row r="313" spans="1:1" x14ac:dyDescent="0.25">
      <c r="A313" s="169" t="str" cm="1">
        <f t="array" ref="A313">IFERROR(_xlfn.DAYS(RAW[[#This Row],[Date]],INDEX(Table1[Date hired],MATCH(TEXT(RAW[[#This Row],[UID]],0),TEXT(Table1[UID],0),0))),"")</f>
        <v/>
      </c>
    </row>
    <row r="314" spans="1:1" x14ac:dyDescent="0.25">
      <c r="A314" s="169" t="str" cm="1">
        <f t="array" ref="A314">IFERROR(_xlfn.DAYS(RAW[[#This Row],[Date]],INDEX(Table1[Date hired],MATCH(TEXT(RAW[[#This Row],[UID]],0),TEXT(Table1[UID],0),0))),"")</f>
        <v/>
      </c>
    </row>
    <row r="315" spans="1:1" x14ac:dyDescent="0.25">
      <c r="A315" s="169" t="str" cm="1">
        <f t="array" ref="A315">IFERROR(_xlfn.DAYS(RAW[[#This Row],[Date]],INDEX(Table1[Date hired],MATCH(TEXT(RAW[[#This Row],[UID]],0),TEXT(Table1[UID],0),0))),"")</f>
        <v/>
      </c>
    </row>
    <row r="316" spans="1:1" x14ac:dyDescent="0.25">
      <c r="A316" s="169" t="str" cm="1">
        <f t="array" ref="A316">IFERROR(_xlfn.DAYS(RAW[[#This Row],[Date]],INDEX(Table1[Date hired],MATCH(TEXT(RAW[[#This Row],[UID]],0),TEXT(Table1[UID],0),0))),"")</f>
        <v/>
      </c>
    </row>
    <row r="317" spans="1:1" x14ac:dyDescent="0.25">
      <c r="A317" s="169" t="str" cm="1">
        <f t="array" ref="A317">IFERROR(_xlfn.DAYS(RAW[[#This Row],[Date]],INDEX(Table1[Date hired],MATCH(TEXT(RAW[[#This Row],[UID]],0),TEXT(Table1[UID],0),0))),"")</f>
        <v/>
      </c>
    </row>
    <row r="318" spans="1:1" x14ac:dyDescent="0.25">
      <c r="A318" s="169" t="str" cm="1">
        <f t="array" ref="A318">IFERROR(_xlfn.DAYS(RAW[[#This Row],[Date]],INDEX(Table1[Date hired],MATCH(TEXT(RAW[[#This Row],[UID]],0),TEXT(Table1[UID],0),0))),"")</f>
        <v/>
      </c>
    </row>
    <row r="319" spans="1:1" x14ac:dyDescent="0.25">
      <c r="A319" s="169" t="str" cm="1">
        <f t="array" ref="A319">IFERROR(_xlfn.DAYS(RAW[[#This Row],[Date]],INDEX(Table1[Date hired],MATCH(TEXT(RAW[[#This Row],[UID]],0),TEXT(Table1[UID],0),0))),"")</f>
        <v/>
      </c>
    </row>
    <row r="320" spans="1:1" x14ac:dyDescent="0.25">
      <c r="A320" s="169" t="str" cm="1">
        <f t="array" ref="A320">IFERROR(_xlfn.DAYS(RAW[[#This Row],[Date]],INDEX(Table1[Date hired],MATCH(TEXT(RAW[[#This Row],[UID]],0),TEXT(Table1[UID],0),0))),"")</f>
        <v/>
      </c>
    </row>
    <row r="321" spans="1:1" x14ac:dyDescent="0.25">
      <c r="A321" s="169" t="str" cm="1">
        <f t="array" ref="A321">IFERROR(_xlfn.DAYS(RAW[[#This Row],[Date]],INDEX(Table1[Date hired],MATCH(TEXT(RAW[[#This Row],[UID]],0),TEXT(Table1[UID],0),0))),"")</f>
        <v/>
      </c>
    </row>
    <row r="322" spans="1:1" x14ac:dyDescent="0.25">
      <c r="A322" s="169" t="str" cm="1">
        <f t="array" ref="A322">IFERROR(_xlfn.DAYS(RAW[[#This Row],[Date]],INDEX(Table1[Date hired],MATCH(TEXT(RAW[[#This Row],[UID]],0),TEXT(Table1[UID],0),0))),"")</f>
        <v/>
      </c>
    </row>
    <row r="323" spans="1:1" x14ac:dyDescent="0.25">
      <c r="A323" s="169" t="str" cm="1">
        <f t="array" ref="A323">IFERROR(_xlfn.DAYS(RAW[[#This Row],[Date]],INDEX(Table1[Date hired],MATCH(TEXT(RAW[[#This Row],[UID]],0),TEXT(Table1[UID],0),0))),"")</f>
        <v/>
      </c>
    </row>
    <row r="324" spans="1:1" x14ac:dyDescent="0.25">
      <c r="A324" s="169" t="str" cm="1">
        <f t="array" ref="A324">IFERROR(_xlfn.DAYS(RAW[[#This Row],[Date]],INDEX(Table1[Date hired],MATCH(TEXT(RAW[[#This Row],[UID]],0),TEXT(Table1[UID],0),0))),"")</f>
        <v/>
      </c>
    </row>
    <row r="325" spans="1:1" x14ac:dyDescent="0.25">
      <c r="A325" s="169" t="str" cm="1">
        <f t="array" ref="A325">IFERROR(_xlfn.DAYS(RAW[[#This Row],[Date]],INDEX(Table1[Date hired],MATCH(TEXT(RAW[[#This Row],[UID]],0),TEXT(Table1[UID],0),0))),"")</f>
        <v/>
      </c>
    </row>
    <row r="326" spans="1:1" x14ac:dyDescent="0.25">
      <c r="A326" s="169" t="str" cm="1">
        <f t="array" ref="A326">IFERROR(_xlfn.DAYS(RAW[[#This Row],[Date]],INDEX(Table1[Date hired],MATCH(TEXT(RAW[[#This Row],[UID]],0),TEXT(Table1[UID],0),0))),"")</f>
        <v/>
      </c>
    </row>
    <row r="327" spans="1:1" x14ac:dyDescent="0.25">
      <c r="A327" s="169" t="str" cm="1">
        <f t="array" ref="A327">IFERROR(_xlfn.DAYS(RAW[[#This Row],[Date]],INDEX(Table1[Date hired],MATCH(TEXT(RAW[[#This Row],[UID]],0),TEXT(Table1[UID],0),0))),"")</f>
        <v/>
      </c>
    </row>
    <row r="328" spans="1:1" x14ac:dyDescent="0.25">
      <c r="A328" s="169" t="str" cm="1">
        <f t="array" ref="A328">IFERROR(_xlfn.DAYS(RAW[[#This Row],[Date]],INDEX(Table1[Date hired],MATCH(TEXT(RAW[[#This Row],[UID]],0),TEXT(Table1[UID],0),0))),"")</f>
        <v/>
      </c>
    </row>
    <row r="329" spans="1:1" x14ac:dyDescent="0.25">
      <c r="A329" s="169" t="str" cm="1">
        <f t="array" ref="A329">IFERROR(_xlfn.DAYS(RAW[[#This Row],[Date]],INDEX(Table1[Date hired],MATCH(TEXT(RAW[[#This Row],[UID]],0),TEXT(Table1[UID],0),0))),"")</f>
        <v/>
      </c>
    </row>
    <row r="330" spans="1:1" x14ac:dyDescent="0.25">
      <c r="A330" s="169" t="str" cm="1">
        <f t="array" ref="A330">IFERROR(_xlfn.DAYS(RAW[[#This Row],[Date]],INDEX(Table1[Date hired],MATCH(TEXT(RAW[[#This Row],[UID]],0),TEXT(Table1[UID],0),0))),"")</f>
        <v/>
      </c>
    </row>
    <row r="331" spans="1:1" x14ac:dyDescent="0.25">
      <c r="A331" s="169" t="str" cm="1">
        <f t="array" ref="A331">IFERROR(_xlfn.DAYS(RAW[[#This Row],[Date]],INDEX(Table1[Date hired],MATCH(TEXT(RAW[[#This Row],[UID]],0),TEXT(Table1[UID],0),0))),"")</f>
        <v/>
      </c>
    </row>
    <row r="332" spans="1:1" x14ac:dyDescent="0.25">
      <c r="A332" s="169" t="str" cm="1">
        <f t="array" ref="A332">IFERROR(_xlfn.DAYS(RAW[[#This Row],[Date]],INDEX(Table1[Date hired],MATCH(TEXT(RAW[[#This Row],[UID]],0),TEXT(Table1[UID],0),0))),"")</f>
        <v/>
      </c>
    </row>
    <row r="333" spans="1:1" x14ac:dyDescent="0.25">
      <c r="A333" s="169" t="str" cm="1">
        <f t="array" ref="A333">IFERROR(_xlfn.DAYS(RAW[[#This Row],[Date]],INDEX(Table1[Date hired],MATCH(TEXT(RAW[[#This Row],[UID]],0),TEXT(Table1[UID],0),0))),"")</f>
        <v/>
      </c>
    </row>
    <row r="334" spans="1:1" x14ac:dyDescent="0.25">
      <c r="A334" s="169" t="str" cm="1">
        <f t="array" ref="A334">IFERROR(_xlfn.DAYS(RAW[[#This Row],[Date]],INDEX(Table1[Date hired],MATCH(TEXT(RAW[[#This Row],[UID]],0),TEXT(Table1[UID],0),0))),"")</f>
        <v/>
      </c>
    </row>
    <row r="335" spans="1:1" x14ac:dyDescent="0.25">
      <c r="A335" s="169" t="str" cm="1">
        <f t="array" ref="A335">IFERROR(_xlfn.DAYS(RAW[[#This Row],[Date]],INDEX(Table1[Date hired],MATCH(TEXT(RAW[[#This Row],[UID]],0),TEXT(Table1[UID],0),0))),"")</f>
        <v/>
      </c>
    </row>
    <row r="336" spans="1:1" x14ac:dyDescent="0.25">
      <c r="A336" s="169" t="str" cm="1">
        <f t="array" ref="A336">IFERROR(_xlfn.DAYS(RAW[[#This Row],[Date]],INDEX(Table1[Date hired],MATCH(TEXT(RAW[[#This Row],[UID]],0),TEXT(Table1[UID],0),0))),"")</f>
        <v/>
      </c>
    </row>
    <row r="337" spans="1:1" x14ac:dyDescent="0.25">
      <c r="A337" s="169" t="str" cm="1">
        <f t="array" ref="A337">IFERROR(_xlfn.DAYS(RAW[[#This Row],[Date]],INDEX(Table1[Date hired],MATCH(TEXT(RAW[[#This Row],[UID]],0),TEXT(Table1[UID],0),0))),"")</f>
        <v/>
      </c>
    </row>
    <row r="338" spans="1:1" x14ac:dyDescent="0.25">
      <c r="A338" s="169" t="str" cm="1">
        <f t="array" ref="A338">IFERROR(_xlfn.DAYS(RAW[[#This Row],[Date]],INDEX(Table1[Date hired],MATCH(TEXT(RAW[[#This Row],[UID]],0),TEXT(Table1[UID],0),0))),"")</f>
        <v/>
      </c>
    </row>
    <row r="339" spans="1:1" x14ac:dyDescent="0.25">
      <c r="A339" s="169" t="str" cm="1">
        <f t="array" ref="A339">IFERROR(_xlfn.DAYS(RAW[[#This Row],[Date]],INDEX(Table1[Date hired],MATCH(TEXT(RAW[[#This Row],[UID]],0),TEXT(Table1[UID],0),0))),"")</f>
        <v/>
      </c>
    </row>
    <row r="340" spans="1:1" x14ac:dyDescent="0.25">
      <c r="A340" s="169" t="str" cm="1">
        <f t="array" ref="A340">IFERROR(_xlfn.DAYS(RAW[[#This Row],[Date]],INDEX(Table1[Date hired],MATCH(TEXT(RAW[[#This Row],[UID]],0),TEXT(Table1[UID],0),0))),"")</f>
        <v/>
      </c>
    </row>
    <row r="341" spans="1:1" x14ac:dyDescent="0.25">
      <c r="A341" s="169" t="str" cm="1">
        <f t="array" ref="A341">IFERROR(_xlfn.DAYS(RAW[[#This Row],[Date]],INDEX(Table1[Date hired],MATCH(TEXT(RAW[[#This Row],[UID]],0),TEXT(Table1[UID],0),0))),"")</f>
        <v/>
      </c>
    </row>
    <row r="342" spans="1:1" x14ac:dyDescent="0.25">
      <c r="A342" s="169" t="str" cm="1">
        <f t="array" ref="A342">IFERROR(_xlfn.DAYS(RAW[[#This Row],[Date]],INDEX(Table1[Date hired],MATCH(TEXT(RAW[[#This Row],[UID]],0),TEXT(Table1[UID],0),0))),"")</f>
        <v/>
      </c>
    </row>
    <row r="343" spans="1:1" x14ac:dyDescent="0.25">
      <c r="A343" s="169" t="str" cm="1">
        <f t="array" ref="A343">IFERROR(_xlfn.DAYS(RAW[[#This Row],[Date]],INDEX(Table1[Date hired],MATCH(TEXT(RAW[[#This Row],[UID]],0),TEXT(Table1[UID],0),0))),"")</f>
        <v/>
      </c>
    </row>
    <row r="344" spans="1:1" x14ac:dyDescent="0.25">
      <c r="A344" s="169" t="str" cm="1">
        <f t="array" ref="A344">IFERROR(_xlfn.DAYS(RAW[[#This Row],[Date]],INDEX(Table1[Date hired],MATCH(TEXT(RAW[[#This Row],[UID]],0),TEXT(Table1[UID],0),0))),"")</f>
        <v/>
      </c>
    </row>
    <row r="345" spans="1:1" x14ac:dyDescent="0.25">
      <c r="A345" s="169" t="str" cm="1">
        <f t="array" ref="A345">IFERROR(_xlfn.DAYS(RAW[[#This Row],[Date]],INDEX(Table1[Date hired],MATCH(TEXT(RAW[[#This Row],[UID]],0),TEXT(Table1[UID],0),0))),"")</f>
        <v/>
      </c>
    </row>
    <row r="346" spans="1:1" x14ac:dyDescent="0.25">
      <c r="A346" s="169" t="str" cm="1">
        <f t="array" ref="A346">IFERROR(_xlfn.DAYS(RAW[[#This Row],[Date]],INDEX(Table1[Date hired],MATCH(TEXT(RAW[[#This Row],[UID]],0),TEXT(Table1[UID],0),0))),"")</f>
        <v/>
      </c>
    </row>
    <row r="347" spans="1:1" x14ac:dyDescent="0.25">
      <c r="A347" s="169" t="str" cm="1">
        <f t="array" ref="A347">IFERROR(_xlfn.DAYS(RAW[[#This Row],[Date]],INDEX(Table1[Date hired],MATCH(TEXT(RAW[[#This Row],[UID]],0),TEXT(Table1[UID],0),0))),"")</f>
        <v/>
      </c>
    </row>
    <row r="348" spans="1:1" x14ac:dyDescent="0.25">
      <c r="A348" s="169" t="str" cm="1">
        <f t="array" ref="A348">IFERROR(_xlfn.DAYS(RAW[[#This Row],[Date]],INDEX(Table1[Date hired],MATCH(TEXT(RAW[[#This Row],[UID]],0),TEXT(Table1[UID],0),0))),"")</f>
        <v/>
      </c>
    </row>
    <row r="349" spans="1:1" x14ac:dyDescent="0.25">
      <c r="A349" s="169" t="str" cm="1">
        <f t="array" ref="A349">IFERROR(_xlfn.DAYS(RAW[[#This Row],[Date]],INDEX(Table1[Date hired],MATCH(TEXT(RAW[[#This Row],[UID]],0),TEXT(Table1[UID],0),0))),"")</f>
        <v/>
      </c>
    </row>
    <row r="350" spans="1:1" x14ac:dyDescent="0.25">
      <c r="A350" s="169" t="str" cm="1">
        <f t="array" ref="A350">IFERROR(_xlfn.DAYS(RAW[[#This Row],[Date]],INDEX(Table1[Date hired],MATCH(TEXT(RAW[[#This Row],[UID]],0),TEXT(Table1[UID],0),0))),"")</f>
        <v/>
      </c>
    </row>
    <row r="351" spans="1:1" x14ac:dyDescent="0.25">
      <c r="A351" s="169" t="str" cm="1">
        <f t="array" ref="A351">IFERROR(_xlfn.DAYS(RAW[[#This Row],[Date]],INDEX(Table1[Date hired],MATCH(TEXT(RAW[[#This Row],[UID]],0),TEXT(Table1[UID],0),0))),"")</f>
        <v/>
      </c>
    </row>
    <row r="352" spans="1:1" x14ac:dyDescent="0.25">
      <c r="A352" s="169" t="str" cm="1">
        <f t="array" ref="A352">IFERROR(_xlfn.DAYS(RAW[[#This Row],[Date]],INDEX(Table1[Date hired],MATCH(TEXT(RAW[[#This Row],[UID]],0),TEXT(Table1[UID],0),0))),"")</f>
        <v/>
      </c>
    </row>
    <row r="353" spans="1:1" x14ac:dyDescent="0.25">
      <c r="A353" s="169" t="str" cm="1">
        <f t="array" ref="A353">IFERROR(_xlfn.DAYS(RAW[[#This Row],[Date]],INDEX(Table1[Date hired],MATCH(TEXT(RAW[[#This Row],[UID]],0),TEXT(Table1[UID],0),0))),"")</f>
        <v/>
      </c>
    </row>
    <row r="354" spans="1:1" x14ac:dyDescent="0.25">
      <c r="A354" s="169" t="str" cm="1">
        <f t="array" ref="A354">IFERROR(_xlfn.DAYS(RAW[[#This Row],[Date]],INDEX(Table1[Date hired],MATCH(TEXT(RAW[[#This Row],[UID]],0),TEXT(Table1[UID],0),0))),"")</f>
        <v/>
      </c>
    </row>
    <row r="355" spans="1:1" x14ac:dyDescent="0.25">
      <c r="A355" s="169" t="str" cm="1">
        <f t="array" ref="A355">IFERROR(_xlfn.DAYS(RAW[[#This Row],[Date]],INDEX(Table1[Date hired],MATCH(TEXT(RAW[[#This Row],[UID]],0),TEXT(Table1[UID],0),0))),"")</f>
        <v/>
      </c>
    </row>
    <row r="356" spans="1:1" x14ac:dyDescent="0.25">
      <c r="A356" s="169" t="str" cm="1">
        <f t="array" ref="A356">IFERROR(_xlfn.DAYS(RAW[[#This Row],[Date]],INDEX(Table1[Date hired],MATCH(TEXT(RAW[[#This Row],[UID]],0),TEXT(Table1[UID],0),0))),"")</f>
        <v/>
      </c>
    </row>
    <row r="357" spans="1:1" x14ac:dyDescent="0.25">
      <c r="A357" s="169" t="str" cm="1">
        <f t="array" ref="A357">IFERROR(_xlfn.DAYS(RAW[[#This Row],[Date]],INDEX(Table1[Date hired],MATCH(TEXT(RAW[[#This Row],[UID]],0),TEXT(Table1[UID],0),0))),"")</f>
        <v/>
      </c>
    </row>
    <row r="358" spans="1:1" x14ac:dyDescent="0.25">
      <c r="A358" s="169" t="str" cm="1">
        <f t="array" ref="A358">IFERROR(_xlfn.DAYS(RAW[[#This Row],[Date]],INDEX(Table1[Date hired],MATCH(TEXT(RAW[[#This Row],[UID]],0),TEXT(Table1[UID],0),0))),"")</f>
        <v/>
      </c>
    </row>
    <row r="359" spans="1:1" x14ac:dyDescent="0.25">
      <c r="A359" s="169" t="str" cm="1">
        <f t="array" ref="A359">IFERROR(_xlfn.DAYS(RAW[[#This Row],[Date]],INDEX(Table1[Date hired],MATCH(TEXT(RAW[[#This Row],[UID]],0),TEXT(Table1[UID],0),0))),"")</f>
        <v/>
      </c>
    </row>
    <row r="360" spans="1:1" x14ac:dyDescent="0.25">
      <c r="A360" s="169" t="str" cm="1">
        <f t="array" ref="A360">IFERROR(_xlfn.DAYS(RAW[[#This Row],[Date]],INDEX(Table1[Date hired],MATCH(TEXT(RAW[[#This Row],[UID]],0),TEXT(Table1[UID],0),0))),"")</f>
        <v/>
      </c>
    </row>
    <row r="361" spans="1:1" x14ac:dyDescent="0.25">
      <c r="A361" s="169" t="str" cm="1">
        <f t="array" ref="A361">IFERROR(_xlfn.DAYS(RAW[[#This Row],[Date]],INDEX(Table1[Date hired],MATCH(TEXT(RAW[[#This Row],[UID]],0),TEXT(Table1[UID],0),0))),"")</f>
        <v/>
      </c>
    </row>
    <row r="362" spans="1:1" x14ac:dyDescent="0.25">
      <c r="A362" s="169" t="str" cm="1">
        <f t="array" ref="A362">IFERROR(_xlfn.DAYS(RAW[[#This Row],[Date]],INDEX(Table1[Date hired],MATCH(TEXT(RAW[[#This Row],[UID]],0),TEXT(Table1[UID],0),0))),"")</f>
        <v/>
      </c>
    </row>
    <row r="363" spans="1:1" x14ac:dyDescent="0.25">
      <c r="A363" s="169" t="str" cm="1">
        <f t="array" ref="A363">IFERROR(_xlfn.DAYS(RAW[[#This Row],[Date]],INDEX(Table1[Date hired],MATCH(TEXT(RAW[[#This Row],[UID]],0),TEXT(Table1[UID],0),0))),"")</f>
        <v/>
      </c>
    </row>
    <row r="364" spans="1:1" x14ac:dyDescent="0.25">
      <c r="A364" s="169" t="str" cm="1">
        <f t="array" ref="A364">IFERROR(_xlfn.DAYS(RAW[[#This Row],[Date]],INDEX(Table1[Date hired],MATCH(TEXT(RAW[[#This Row],[UID]],0),TEXT(Table1[UID],0),0))),"")</f>
        <v/>
      </c>
    </row>
    <row r="365" spans="1:1" x14ac:dyDescent="0.25">
      <c r="A365" s="169" t="str" cm="1">
        <f t="array" ref="A365">IFERROR(_xlfn.DAYS(RAW[[#This Row],[Date]],INDEX(Table1[Date hired],MATCH(TEXT(RAW[[#This Row],[UID]],0),TEXT(Table1[UID],0),0))),"")</f>
        <v/>
      </c>
    </row>
    <row r="366" spans="1:1" x14ac:dyDescent="0.25">
      <c r="A366" s="169" t="str" cm="1">
        <f t="array" ref="A366">IFERROR(_xlfn.DAYS(RAW[[#This Row],[Date]],INDEX(Table1[Date hired],MATCH(TEXT(RAW[[#This Row],[UID]],0),TEXT(Table1[UID],0),0))),"")</f>
        <v/>
      </c>
    </row>
    <row r="367" spans="1:1" x14ac:dyDescent="0.25">
      <c r="A367" s="169" t="str" cm="1">
        <f t="array" ref="A367">IFERROR(_xlfn.DAYS(RAW[[#This Row],[Date]],INDEX(Table1[Date hired],MATCH(TEXT(RAW[[#This Row],[UID]],0),TEXT(Table1[UID],0),0))),"")</f>
        <v/>
      </c>
    </row>
    <row r="368" spans="1:1" x14ac:dyDescent="0.25">
      <c r="A368" s="169" t="str" cm="1">
        <f t="array" ref="A368">IFERROR(_xlfn.DAYS(RAW[[#This Row],[Date]],INDEX(Table1[Date hired],MATCH(TEXT(RAW[[#This Row],[UID]],0),TEXT(Table1[UID],0),0))),"")</f>
        <v/>
      </c>
    </row>
    <row r="369" spans="1:1" x14ac:dyDescent="0.25">
      <c r="A369" s="169" t="str" cm="1">
        <f t="array" ref="A369">IFERROR(_xlfn.DAYS(RAW[[#This Row],[Date]],INDEX(Table1[Date hired],MATCH(TEXT(RAW[[#This Row],[UID]],0),TEXT(Table1[UID],0),0))),"")</f>
        <v/>
      </c>
    </row>
    <row r="370" spans="1:1" x14ac:dyDescent="0.25">
      <c r="A370" s="169" t="str" cm="1">
        <f t="array" ref="A370">IFERROR(_xlfn.DAYS(RAW[[#This Row],[Date]],INDEX(Table1[Date hired],MATCH(TEXT(RAW[[#This Row],[UID]],0),TEXT(Table1[UID],0),0))),"")</f>
        <v/>
      </c>
    </row>
    <row r="371" spans="1:1" x14ac:dyDescent="0.25">
      <c r="A371" s="169" t="str" cm="1">
        <f t="array" ref="A371">IFERROR(_xlfn.DAYS(RAW[[#This Row],[Date]],INDEX(Table1[Date hired],MATCH(TEXT(RAW[[#This Row],[UID]],0),TEXT(Table1[UID],0),0))),"")</f>
        <v/>
      </c>
    </row>
    <row r="372" spans="1:1" x14ac:dyDescent="0.25">
      <c r="A372" s="169" t="str" cm="1">
        <f t="array" ref="A372">IFERROR(_xlfn.DAYS(RAW[[#This Row],[Date]],INDEX(Table1[Date hired],MATCH(TEXT(RAW[[#This Row],[UID]],0),TEXT(Table1[UID],0),0))),"")</f>
        <v/>
      </c>
    </row>
    <row r="373" spans="1:1" x14ac:dyDescent="0.25">
      <c r="A373" s="169" t="str" cm="1">
        <f t="array" ref="A373">IFERROR(_xlfn.DAYS(RAW[[#This Row],[Date]],INDEX(Table1[Date hired],MATCH(TEXT(RAW[[#This Row],[UID]],0),TEXT(Table1[UID],0),0))),"")</f>
        <v/>
      </c>
    </row>
    <row r="374" spans="1:1" x14ac:dyDescent="0.25">
      <c r="A374" s="169" t="str" cm="1">
        <f t="array" ref="A374">IFERROR(_xlfn.DAYS(RAW[[#This Row],[Date]],INDEX(Table1[Date hired],MATCH(TEXT(RAW[[#This Row],[UID]],0),TEXT(Table1[UID],0),0))),"")</f>
        <v/>
      </c>
    </row>
    <row r="375" spans="1:1" x14ac:dyDescent="0.25">
      <c r="A375" s="169" t="str" cm="1">
        <f t="array" ref="A375">IFERROR(_xlfn.DAYS(RAW[[#This Row],[Date]],INDEX(Table1[Date hired],MATCH(TEXT(RAW[[#This Row],[UID]],0),TEXT(Table1[UID],0),0))),"")</f>
        <v/>
      </c>
    </row>
    <row r="376" spans="1:1" x14ac:dyDescent="0.25">
      <c r="A376" s="169" t="str" cm="1">
        <f t="array" ref="A376">IFERROR(_xlfn.DAYS(RAW[[#This Row],[Date]],INDEX(Table1[Date hired],MATCH(TEXT(RAW[[#This Row],[UID]],0),TEXT(Table1[UID],0),0))),"")</f>
        <v/>
      </c>
    </row>
    <row r="377" spans="1:1" x14ac:dyDescent="0.25">
      <c r="A377" s="169" t="str" cm="1">
        <f t="array" ref="A377">IFERROR(_xlfn.DAYS(RAW[[#This Row],[Date]],INDEX(Table1[Date hired],MATCH(TEXT(RAW[[#This Row],[UID]],0),TEXT(Table1[UID],0),0))),"")</f>
        <v/>
      </c>
    </row>
    <row r="378" spans="1:1" x14ac:dyDescent="0.25">
      <c r="A378" s="169" t="str" cm="1">
        <f t="array" ref="A378">IFERROR(_xlfn.DAYS(RAW[[#This Row],[Date]],INDEX(Table1[Date hired],MATCH(TEXT(RAW[[#This Row],[UID]],0),TEXT(Table1[UID],0),0))),"")</f>
        <v/>
      </c>
    </row>
    <row r="379" spans="1:1" x14ac:dyDescent="0.25">
      <c r="A379" s="169" t="str" cm="1">
        <f t="array" ref="A379">IFERROR(_xlfn.DAYS(RAW[[#This Row],[Date]],INDEX(Table1[Date hired],MATCH(TEXT(RAW[[#This Row],[UID]],0),TEXT(Table1[UID],0),0))),"")</f>
        <v/>
      </c>
    </row>
    <row r="380" spans="1:1" x14ac:dyDescent="0.25">
      <c r="A380" s="169" t="str" cm="1">
        <f t="array" ref="A380">IFERROR(_xlfn.DAYS(RAW[[#This Row],[Date]],INDEX(Table1[Date hired],MATCH(TEXT(RAW[[#This Row],[UID]],0),TEXT(Table1[UID],0),0))),"")</f>
        <v/>
      </c>
    </row>
    <row r="381" spans="1:1" x14ac:dyDescent="0.25">
      <c r="A381" s="169" t="str" cm="1">
        <f t="array" ref="A381">IFERROR(_xlfn.DAYS(RAW[[#This Row],[Date]],INDEX(Table1[Date hired],MATCH(TEXT(RAW[[#This Row],[UID]],0),TEXT(Table1[UID],0),0))),"")</f>
        <v/>
      </c>
    </row>
    <row r="382" spans="1:1" x14ac:dyDescent="0.25">
      <c r="A382" s="169" t="str" cm="1">
        <f t="array" ref="A382">IFERROR(_xlfn.DAYS(RAW[[#This Row],[Date]],INDEX(Table1[Date hired],MATCH(TEXT(RAW[[#This Row],[UID]],0),TEXT(Table1[UID],0),0))),"")</f>
        <v/>
      </c>
    </row>
    <row r="383" spans="1:1" x14ac:dyDescent="0.25">
      <c r="A383" s="169" t="str" cm="1">
        <f t="array" ref="A383">IFERROR(_xlfn.DAYS(RAW[[#This Row],[Date]],INDEX(Table1[Date hired],MATCH(TEXT(RAW[[#This Row],[UID]],0),TEXT(Table1[UID],0),0))),"")</f>
        <v/>
      </c>
    </row>
    <row r="384" spans="1:1" x14ac:dyDescent="0.25">
      <c r="A384" s="169" t="str" cm="1">
        <f t="array" ref="A384">IFERROR(_xlfn.DAYS(RAW[[#This Row],[Date]],INDEX(Table1[Date hired],MATCH(TEXT(RAW[[#This Row],[UID]],0),TEXT(Table1[UID],0),0))),"")</f>
        <v/>
      </c>
    </row>
    <row r="385" spans="1:1" x14ac:dyDescent="0.25">
      <c r="A385" s="169" t="str" cm="1">
        <f t="array" ref="A385">IFERROR(_xlfn.DAYS(RAW[[#This Row],[Date]],INDEX(Table1[Date hired],MATCH(TEXT(RAW[[#This Row],[UID]],0),TEXT(Table1[UID],0),0))),"")</f>
        <v/>
      </c>
    </row>
    <row r="386" spans="1:1" x14ac:dyDescent="0.25">
      <c r="A386" s="169" t="str" cm="1">
        <f t="array" ref="A386">IFERROR(_xlfn.DAYS(RAW[[#This Row],[Date]],INDEX(Table1[Date hired],MATCH(TEXT(RAW[[#This Row],[UID]],0),TEXT(Table1[UID],0),0))),"")</f>
        <v/>
      </c>
    </row>
    <row r="387" spans="1:1" x14ac:dyDescent="0.25">
      <c r="A387" s="169" t="str" cm="1">
        <f t="array" ref="A387">IFERROR(_xlfn.DAYS(RAW[[#This Row],[Date]],INDEX(Table1[Date hired],MATCH(TEXT(RAW[[#This Row],[UID]],0),TEXT(Table1[UID],0),0))),"")</f>
        <v/>
      </c>
    </row>
    <row r="388" spans="1:1" x14ac:dyDescent="0.25">
      <c r="A388" s="169" t="str" cm="1">
        <f t="array" ref="A388">IFERROR(_xlfn.DAYS(RAW[[#This Row],[Date]],INDEX(Table1[Date hired],MATCH(TEXT(RAW[[#This Row],[UID]],0),TEXT(Table1[UID],0),0))),"")</f>
        <v/>
      </c>
    </row>
    <row r="389" spans="1:1" x14ac:dyDescent="0.25">
      <c r="A389" s="169" t="str" cm="1">
        <f t="array" ref="A389">IFERROR(_xlfn.DAYS(RAW[[#This Row],[Date]],INDEX(Table1[Date hired],MATCH(TEXT(RAW[[#This Row],[UID]],0),TEXT(Table1[UID],0),0))),"")</f>
        <v/>
      </c>
    </row>
    <row r="390" spans="1:1" x14ac:dyDescent="0.25">
      <c r="A390" s="169" t="str" cm="1">
        <f t="array" ref="A390">IFERROR(_xlfn.DAYS(RAW[[#This Row],[Date]],INDEX(Table1[Date hired],MATCH(TEXT(RAW[[#This Row],[UID]],0),TEXT(Table1[UID],0),0))),"")</f>
        <v/>
      </c>
    </row>
    <row r="391" spans="1:1" x14ac:dyDescent="0.25">
      <c r="A391" s="169" t="str" cm="1">
        <f t="array" ref="A391">IFERROR(_xlfn.DAYS(RAW[[#This Row],[Date]],INDEX(Table1[Date hired],MATCH(TEXT(RAW[[#This Row],[UID]],0),TEXT(Table1[UID],0),0))),"")</f>
        <v/>
      </c>
    </row>
    <row r="392" spans="1:1" x14ac:dyDescent="0.25">
      <c r="A392" s="169" t="str" cm="1">
        <f t="array" ref="A392">IFERROR(_xlfn.DAYS(RAW[[#This Row],[Date]],INDEX(Table1[Date hired],MATCH(TEXT(RAW[[#This Row],[UID]],0),TEXT(Table1[UID],0),0))),"")</f>
        <v/>
      </c>
    </row>
    <row r="393" spans="1:1" x14ac:dyDescent="0.25">
      <c r="A393" s="169" t="str" cm="1">
        <f t="array" ref="A393">IFERROR(_xlfn.DAYS(RAW[[#This Row],[Date]],INDEX(Table1[Date hired],MATCH(TEXT(RAW[[#This Row],[UID]],0),TEXT(Table1[UID],0),0))),"")</f>
        <v/>
      </c>
    </row>
    <row r="394" spans="1:1" x14ac:dyDescent="0.25">
      <c r="A394" s="169" t="str" cm="1">
        <f t="array" ref="A394">IFERROR(_xlfn.DAYS(RAW[[#This Row],[Date]],INDEX(Table1[Date hired],MATCH(TEXT(RAW[[#This Row],[UID]],0),TEXT(Table1[UID],0),0))),"")</f>
        <v/>
      </c>
    </row>
    <row r="395" spans="1:1" x14ac:dyDescent="0.25">
      <c r="A395" s="169" t="str" cm="1">
        <f t="array" ref="A395">IFERROR(_xlfn.DAYS(RAW[[#This Row],[Date]],INDEX(Table1[Date hired],MATCH(TEXT(RAW[[#This Row],[UID]],0),TEXT(Table1[UID],0),0))),"")</f>
        <v/>
      </c>
    </row>
    <row r="396" spans="1:1" x14ac:dyDescent="0.25">
      <c r="A396" s="169" t="str" cm="1">
        <f t="array" ref="A396">IFERROR(_xlfn.DAYS(RAW[[#This Row],[Date]],INDEX(Table1[Date hired],MATCH(TEXT(RAW[[#This Row],[UID]],0),TEXT(Table1[UID],0),0))),"")</f>
        <v/>
      </c>
    </row>
    <row r="397" spans="1:1" x14ac:dyDescent="0.25">
      <c r="A397" s="169" t="str" cm="1">
        <f t="array" ref="A397">IFERROR(_xlfn.DAYS(RAW[[#This Row],[Date]],INDEX(Table1[Date hired],MATCH(TEXT(RAW[[#This Row],[UID]],0),TEXT(Table1[UID],0),0))),"")</f>
        <v/>
      </c>
    </row>
    <row r="398" spans="1:1" x14ac:dyDescent="0.25">
      <c r="A398" s="169" t="str" cm="1">
        <f t="array" ref="A398">IFERROR(_xlfn.DAYS(RAW[[#This Row],[Date]],INDEX(Table1[Date hired],MATCH(TEXT(RAW[[#This Row],[UID]],0),TEXT(Table1[UID],0),0))),"")</f>
        <v/>
      </c>
    </row>
    <row r="399" spans="1:1" x14ac:dyDescent="0.25">
      <c r="A399" s="169" t="str" cm="1">
        <f t="array" ref="A399">IFERROR(_xlfn.DAYS(RAW[[#This Row],[Date]],INDEX(Table1[Date hired],MATCH(TEXT(RAW[[#This Row],[UID]],0),TEXT(Table1[UID],0),0))),"")</f>
        <v/>
      </c>
    </row>
    <row r="400" spans="1:1" x14ac:dyDescent="0.25">
      <c r="A400" s="169" t="str" cm="1">
        <f t="array" ref="A400">IFERROR(_xlfn.DAYS(RAW[[#This Row],[Date]],INDEX(Table1[Date hired],MATCH(TEXT(RAW[[#This Row],[UID]],0),TEXT(Table1[UID],0),0))),"")</f>
        <v/>
      </c>
    </row>
    <row r="401" spans="1:1" x14ac:dyDescent="0.25">
      <c r="A401" s="169" t="str" cm="1">
        <f t="array" ref="A401">IFERROR(_xlfn.DAYS(RAW[[#This Row],[Date]],INDEX(Table1[Date hired],MATCH(TEXT(RAW[[#This Row],[UID]],0),TEXT(Table1[UID],0),0))),"")</f>
        <v/>
      </c>
    </row>
    <row r="402" spans="1:1" x14ac:dyDescent="0.25">
      <c r="A402" s="169" t="str" cm="1">
        <f t="array" ref="A402">IFERROR(_xlfn.DAYS(RAW[[#This Row],[Date]],INDEX(Table1[Date hired],MATCH(TEXT(RAW[[#This Row],[UID]],0),TEXT(Table1[UID],0),0))),"")</f>
        <v/>
      </c>
    </row>
    <row r="403" spans="1:1" x14ac:dyDescent="0.25">
      <c r="A403" s="169" t="str" cm="1">
        <f t="array" ref="A403">IFERROR(_xlfn.DAYS(RAW[[#This Row],[Date]],INDEX(Table1[Date hired],MATCH(TEXT(RAW[[#This Row],[UID]],0),TEXT(Table1[UID],0),0))),"")</f>
        <v/>
      </c>
    </row>
    <row r="404" spans="1:1" x14ac:dyDescent="0.25">
      <c r="A404" s="169" t="str" cm="1">
        <f t="array" ref="A404">IFERROR(_xlfn.DAYS(RAW[[#This Row],[Date]],INDEX(Table1[Date hired],MATCH(TEXT(RAW[[#This Row],[UID]],0),TEXT(Table1[UID],0),0))),"")</f>
        <v/>
      </c>
    </row>
    <row r="405" spans="1:1" x14ac:dyDescent="0.25">
      <c r="A405" s="169" t="str" cm="1">
        <f t="array" ref="A405">IFERROR(_xlfn.DAYS(RAW[[#This Row],[Date]],INDEX(Table1[Date hired],MATCH(TEXT(RAW[[#This Row],[UID]],0),TEXT(Table1[UID],0),0))),"")</f>
        <v/>
      </c>
    </row>
    <row r="406" spans="1:1" x14ac:dyDescent="0.25">
      <c r="A406" s="169" t="str" cm="1">
        <f t="array" ref="A406">IFERROR(_xlfn.DAYS(RAW[[#This Row],[Date]],INDEX(Table1[Date hired],MATCH(TEXT(RAW[[#This Row],[UID]],0),TEXT(Table1[UID],0),0))),"")</f>
        <v/>
      </c>
    </row>
    <row r="407" spans="1:1" x14ac:dyDescent="0.25">
      <c r="A407" s="169" t="str" cm="1">
        <f t="array" ref="A407">IFERROR(_xlfn.DAYS(RAW[[#This Row],[Date]],INDEX(Table1[Date hired],MATCH(TEXT(RAW[[#This Row],[UID]],0),TEXT(Table1[UID],0),0))),"")</f>
        <v/>
      </c>
    </row>
    <row r="408" spans="1:1" x14ac:dyDescent="0.25">
      <c r="A408" s="169" t="str" cm="1">
        <f t="array" ref="A408">IFERROR(_xlfn.DAYS(RAW[[#This Row],[Date]],INDEX(Table1[Date hired],MATCH(TEXT(RAW[[#This Row],[UID]],0),TEXT(Table1[UID],0),0))),"")</f>
        <v/>
      </c>
    </row>
    <row r="409" spans="1:1" x14ac:dyDescent="0.25">
      <c r="A409" s="169" t="str" cm="1">
        <f t="array" ref="A409">IFERROR(_xlfn.DAYS(RAW[[#This Row],[Date]],INDEX(Table1[Date hired],MATCH(TEXT(RAW[[#This Row],[UID]],0),TEXT(Table1[UID],0),0))),"")</f>
        <v/>
      </c>
    </row>
    <row r="410" spans="1:1" x14ac:dyDescent="0.25">
      <c r="A410" s="169" t="str" cm="1">
        <f t="array" ref="A410">IFERROR(_xlfn.DAYS(RAW[[#This Row],[Date]],INDEX(Table1[Date hired],MATCH(TEXT(RAW[[#This Row],[UID]],0),TEXT(Table1[UID],0),0))),"")</f>
        <v/>
      </c>
    </row>
    <row r="411" spans="1:1" x14ac:dyDescent="0.25">
      <c r="A411" s="169" t="str" cm="1">
        <f t="array" ref="A411">IFERROR(_xlfn.DAYS(RAW[[#This Row],[Date]],INDEX(Table1[Date hired],MATCH(TEXT(RAW[[#This Row],[UID]],0),TEXT(Table1[UID],0),0))),"")</f>
        <v/>
      </c>
    </row>
    <row r="412" spans="1:1" x14ac:dyDescent="0.25">
      <c r="A412" s="169" t="str" cm="1">
        <f t="array" ref="A412">IFERROR(_xlfn.DAYS(RAW[[#This Row],[Date]],INDEX(Table1[Date hired],MATCH(TEXT(RAW[[#This Row],[UID]],0),TEXT(Table1[UID],0),0))),"")</f>
        <v/>
      </c>
    </row>
    <row r="413" spans="1:1" x14ac:dyDescent="0.25">
      <c r="A413" s="169" t="str" cm="1">
        <f t="array" ref="A413">IFERROR(_xlfn.DAYS(RAW[[#This Row],[Date]],INDEX(Table1[Date hired],MATCH(TEXT(RAW[[#This Row],[UID]],0),TEXT(Table1[UID],0),0))),"")</f>
        <v/>
      </c>
    </row>
    <row r="414" spans="1:1" x14ac:dyDescent="0.25">
      <c r="A414" s="169" t="str" cm="1">
        <f t="array" ref="A414">IFERROR(_xlfn.DAYS(RAW[[#This Row],[Date]],INDEX(Table1[Date hired],MATCH(TEXT(RAW[[#This Row],[UID]],0),TEXT(Table1[UID],0),0))),"")</f>
        <v/>
      </c>
    </row>
    <row r="415" spans="1:1" x14ac:dyDescent="0.25">
      <c r="A415" s="169" t="str" cm="1">
        <f t="array" ref="A415">IFERROR(_xlfn.DAYS(RAW[[#This Row],[Date]],INDEX(Table1[Date hired],MATCH(TEXT(RAW[[#This Row],[UID]],0),TEXT(Table1[UID],0),0))),"")</f>
        <v/>
      </c>
    </row>
    <row r="416" spans="1:1" x14ac:dyDescent="0.25">
      <c r="A416" s="169" t="str" cm="1">
        <f t="array" ref="A416">IFERROR(_xlfn.DAYS(RAW[[#This Row],[Date]],INDEX(Table1[Date hired],MATCH(TEXT(RAW[[#This Row],[UID]],0),TEXT(Table1[UID],0),0))),"")</f>
        <v/>
      </c>
    </row>
    <row r="417" spans="1:1" x14ac:dyDescent="0.25">
      <c r="A417" s="169" t="str" cm="1">
        <f t="array" ref="A417">IFERROR(_xlfn.DAYS(RAW[[#This Row],[Date]],INDEX(Table1[Date hired],MATCH(TEXT(RAW[[#This Row],[UID]],0),TEXT(Table1[UID],0),0))),"")</f>
        <v/>
      </c>
    </row>
    <row r="418" spans="1:1" x14ac:dyDescent="0.25">
      <c r="A418" s="169" t="str" cm="1">
        <f t="array" ref="A418">IFERROR(_xlfn.DAYS(RAW[[#This Row],[Date]],INDEX(Table1[Date hired],MATCH(TEXT(RAW[[#This Row],[UID]],0),TEXT(Table1[UID],0),0))),"")</f>
        <v/>
      </c>
    </row>
    <row r="419" spans="1:1" x14ac:dyDescent="0.25">
      <c r="A419" s="169" t="str" cm="1">
        <f t="array" ref="A419">IFERROR(_xlfn.DAYS(RAW[[#This Row],[Date]],INDEX(Table1[Date hired],MATCH(TEXT(RAW[[#This Row],[UID]],0),TEXT(Table1[UID],0),0))),"")</f>
        <v/>
      </c>
    </row>
    <row r="420" spans="1:1" x14ac:dyDescent="0.25">
      <c r="A420" s="169" t="str" cm="1">
        <f t="array" ref="A420">IFERROR(_xlfn.DAYS(RAW[[#This Row],[Date]],INDEX(Table1[Date hired],MATCH(TEXT(RAW[[#This Row],[UID]],0),TEXT(Table1[UID],0),0))),"")</f>
        <v/>
      </c>
    </row>
    <row r="421" spans="1:1" x14ac:dyDescent="0.25">
      <c r="A421" s="169" t="str" cm="1">
        <f t="array" ref="A421">IFERROR(_xlfn.DAYS(RAW[[#This Row],[Date]],INDEX(Table1[Date hired],MATCH(TEXT(RAW[[#This Row],[UID]],0),TEXT(Table1[UID],0),0))),"")</f>
        <v/>
      </c>
    </row>
    <row r="422" spans="1:1" x14ac:dyDescent="0.25">
      <c r="A422" s="169" t="str" cm="1">
        <f t="array" ref="A422">IFERROR(_xlfn.DAYS(RAW[[#This Row],[Date]],INDEX(Table1[Date hired],MATCH(TEXT(RAW[[#This Row],[UID]],0),TEXT(Table1[UID],0),0))),"")</f>
        <v/>
      </c>
    </row>
    <row r="423" spans="1:1" x14ac:dyDescent="0.25">
      <c r="A423" s="169" t="str" cm="1">
        <f t="array" ref="A423">IFERROR(_xlfn.DAYS(RAW[[#This Row],[Date]],INDEX(Table1[Date hired],MATCH(TEXT(RAW[[#This Row],[UID]],0),TEXT(Table1[UID],0),0))),"")</f>
        <v/>
      </c>
    </row>
    <row r="424" spans="1:1" x14ac:dyDescent="0.25">
      <c r="A424" s="169" t="str" cm="1">
        <f t="array" ref="A424">IFERROR(_xlfn.DAYS(RAW[[#This Row],[Date]],INDEX(Table1[Date hired],MATCH(TEXT(RAW[[#This Row],[UID]],0),TEXT(Table1[UID],0),0))),"")</f>
        <v/>
      </c>
    </row>
    <row r="425" spans="1:1" x14ac:dyDescent="0.25">
      <c r="A425" s="169" t="str" cm="1">
        <f t="array" ref="A425">IFERROR(_xlfn.DAYS(RAW[[#This Row],[Date]],INDEX(Table1[Date hired],MATCH(TEXT(RAW[[#This Row],[UID]],0),TEXT(Table1[UID],0),0))),"")</f>
        <v/>
      </c>
    </row>
    <row r="426" spans="1:1" x14ac:dyDescent="0.25">
      <c r="A426" s="169" t="str" cm="1">
        <f t="array" ref="A426">IFERROR(_xlfn.DAYS(RAW[[#This Row],[Date]],INDEX(Table1[Date hired],MATCH(TEXT(RAW[[#This Row],[UID]],0),TEXT(Table1[UID],0),0))),"")</f>
        <v/>
      </c>
    </row>
    <row r="427" spans="1:1" x14ac:dyDescent="0.25">
      <c r="A427" s="169" t="str" cm="1">
        <f t="array" ref="A427">IFERROR(_xlfn.DAYS(RAW[[#This Row],[Date]],INDEX(Table1[Date hired],MATCH(TEXT(RAW[[#This Row],[UID]],0),TEXT(Table1[UID],0),0))),"")</f>
        <v/>
      </c>
    </row>
    <row r="428" spans="1:1" x14ac:dyDescent="0.25">
      <c r="A428" s="169" t="str" cm="1">
        <f t="array" ref="A428">IFERROR(_xlfn.DAYS(RAW[[#This Row],[Date]],INDEX(Table1[Date hired],MATCH(TEXT(RAW[[#This Row],[UID]],0),TEXT(Table1[UID],0),0))),"")</f>
        <v/>
      </c>
    </row>
    <row r="429" spans="1:1" x14ac:dyDescent="0.25">
      <c r="A429" s="169" t="str" cm="1">
        <f t="array" ref="A429">IFERROR(_xlfn.DAYS(RAW[[#This Row],[Date]],INDEX(Table1[Date hired],MATCH(TEXT(RAW[[#This Row],[UID]],0),TEXT(Table1[UID],0),0))),"")</f>
        <v/>
      </c>
    </row>
    <row r="430" spans="1:1" x14ac:dyDescent="0.25">
      <c r="A430" s="169" t="str" cm="1">
        <f t="array" ref="A430">IFERROR(_xlfn.DAYS(RAW[[#This Row],[Date]],INDEX(Table1[Date hired],MATCH(TEXT(RAW[[#This Row],[UID]],0),TEXT(Table1[UID],0),0))),"")</f>
        <v/>
      </c>
    </row>
    <row r="431" spans="1:1" x14ac:dyDescent="0.25">
      <c r="A431" s="169" t="str" cm="1">
        <f t="array" ref="A431">IFERROR(_xlfn.DAYS(RAW[[#This Row],[Date]],INDEX(Table1[Date hired],MATCH(TEXT(RAW[[#This Row],[UID]],0),TEXT(Table1[UID],0),0))),"")</f>
        <v/>
      </c>
    </row>
    <row r="432" spans="1:1" x14ac:dyDescent="0.25">
      <c r="A432" s="169" t="str" cm="1">
        <f t="array" ref="A432">IFERROR(_xlfn.DAYS(RAW[[#This Row],[Date]],INDEX(Table1[Date hired],MATCH(TEXT(RAW[[#This Row],[UID]],0),TEXT(Table1[UID],0),0))),"")</f>
        <v/>
      </c>
    </row>
    <row r="433" spans="1:1" x14ac:dyDescent="0.25">
      <c r="A433" s="169" t="str" cm="1">
        <f t="array" ref="A433">IFERROR(_xlfn.DAYS(RAW[[#This Row],[Date]],INDEX(Table1[Date hired],MATCH(TEXT(RAW[[#This Row],[UID]],0),TEXT(Table1[UID],0),0))),"")</f>
        <v/>
      </c>
    </row>
    <row r="434" spans="1:1" x14ac:dyDescent="0.25">
      <c r="A434" s="169" t="str" cm="1">
        <f t="array" ref="A434">IFERROR(_xlfn.DAYS(RAW[[#This Row],[Date]],INDEX(Table1[Date hired],MATCH(TEXT(RAW[[#This Row],[UID]],0),TEXT(Table1[UID],0),0))),"")</f>
        <v/>
      </c>
    </row>
    <row r="435" spans="1:1" x14ac:dyDescent="0.25">
      <c r="A435" s="169" t="str" cm="1">
        <f t="array" ref="A435">IFERROR(_xlfn.DAYS(RAW[[#This Row],[Date]],INDEX(Table1[Date hired],MATCH(TEXT(RAW[[#This Row],[UID]],0),TEXT(Table1[UID],0),0))),"")</f>
        <v/>
      </c>
    </row>
    <row r="436" spans="1:1" x14ac:dyDescent="0.25">
      <c r="A436" s="169" t="str" cm="1">
        <f t="array" ref="A436">IFERROR(_xlfn.DAYS(RAW[[#This Row],[Date]],INDEX(Table1[Date hired],MATCH(TEXT(RAW[[#This Row],[UID]],0),TEXT(Table1[UID],0),0))),"")</f>
        <v/>
      </c>
    </row>
    <row r="437" spans="1:1" x14ac:dyDescent="0.25">
      <c r="A437" s="169" t="str" cm="1">
        <f t="array" ref="A437">IFERROR(_xlfn.DAYS(RAW[[#This Row],[Date]],INDEX(Table1[Date hired],MATCH(TEXT(RAW[[#This Row],[UID]],0),TEXT(Table1[UID],0),0))),"")</f>
        <v/>
      </c>
    </row>
    <row r="438" spans="1:1" x14ac:dyDescent="0.25">
      <c r="A438" s="169" t="str" cm="1">
        <f t="array" ref="A438">IFERROR(_xlfn.DAYS(RAW[[#This Row],[Date]],INDEX(Table1[Date hired],MATCH(TEXT(RAW[[#This Row],[UID]],0),TEXT(Table1[UID],0),0))),"")</f>
        <v/>
      </c>
    </row>
    <row r="439" spans="1:1" x14ac:dyDescent="0.25">
      <c r="A439" s="169" t="str" cm="1">
        <f t="array" ref="A439">IFERROR(_xlfn.DAYS(RAW[[#This Row],[Date]],INDEX(Table1[Date hired],MATCH(TEXT(RAW[[#This Row],[UID]],0),TEXT(Table1[UID],0),0))),"")</f>
        <v/>
      </c>
    </row>
    <row r="440" spans="1:1" x14ac:dyDescent="0.25">
      <c r="A440" s="169" t="str" cm="1">
        <f t="array" ref="A440">IFERROR(_xlfn.DAYS(RAW[[#This Row],[Date]],INDEX(Table1[Date hired],MATCH(TEXT(RAW[[#This Row],[UID]],0),TEXT(Table1[UID],0),0))),"")</f>
        <v/>
      </c>
    </row>
    <row r="441" spans="1:1" x14ac:dyDescent="0.25">
      <c r="A441" s="169" t="str" cm="1">
        <f t="array" ref="A441">IFERROR(_xlfn.DAYS(RAW[[#This Row],[Date]],INDEX(Table1[Date hired],MATCH(TEXT(RAW[[#This Row],[UID]],0),TEXT(Table1[UID],0),0))),"")</f>
        <v/>
      </c>
    </row>
    <row r="442" spans="1:1" x14ac:dyDescent="0.25">
      <c r="A442" s="169" t="str" cm="1">
        <f t="array" ref="A442">IFERROR(_xlfn.DAYS(RAW[[#This Row],[Date]],INDEX(Table1[Date hired],MATCH(TEXT(RAW[[#This Row],[UID]],0),TEXT(Table1[UID],0),0))),"")</f>
        <v/>
      </c>
    </row>
    <row r="443" spans="1:1" x14ac:dyDescent="0.25">
      <c r="A443" s="169" t="str" cm="1">
        <f t="array" ref="A443">IFERROR(_xlfn.DAYS(RAW[[#This Row],[Date]],INDEX(Table1[Date hired],MATCH(TEXT(RAW[[#This Row],[UID]],0),TEXT(Table1[UID],0),0))),"")</f>
        <v/>
      </c>
    </row>
    <row r="444" spans="1:1" x14ac:dyDescent="0.25">
      <c r="A444" s="169" t="str" cm="1">
        <f t="array" ref="A444">IFERROR(_xlfn.DAYS(RAW[[#This Row],[Date]],INDEX(Table1[Date hired],MATCH(TEXT(RAW[[#This Row],[UID]],0),TEXT(Table1[UID],0),0))),"")</f>
        <v/>
      </c>
    </row>
    <row r="445" spans="1:1" x14ac:dyDescent="0.25">
      <c r="A445" s="169" t="str" cm="1">
        <f t="array" ref="A445">IFERROR(_xlfn.DAYS(RAW[[#This Row],[Date]],INDEX(Table1[Date hired],MATCH(TEXT(RAW[[#This Row],[UID]],0),TEXT(Table1[UID],0),0))),"")</f>
        <v/>
      </c>
    </row>
    <row r="446" spans="1:1" x14ac:dyDescent="0.25">
      <c r="A446" s="169" t="str" cm="1">
        <f t="array" ref="A446">IFERROR(_xlfn.DAYS(RAW[[#This Row],[Date]],INDEX(Table1[Date hired],MATCH(TEXT(RAW[[#This Row],[UID]],0),TEXT(Table1[UID],0),0))),"")</f>
        <v/>
      </c>
    </row>
    <row r="447" spans="1:1" x14ac:dyDescent="0.25">
      <c r="A447" s="169" t="str" cm="1">
        <f t="array" ref="A447">IFERROR(_xlfn.DAYS(RAW[[#This Row],[Date]],INDEX(Table1[Date hired],MATCH(TEXT(RAW[[#This Row],[UID]],0),TEXT(Table1[UID],0),0))),"")</f>
        <v/>
      </c>
    </row>
    <row r="448" spans="1:1" x14ac:dyDescent="0.25">
      <c r="A448" s="169" t="str" cm="1">
        <f t="array" ref="A448">IFERROR(_xlfn.DAYS(RAW[[#This Row],[Date]],INDEX(Table1[Date hired],MATCH(TEXT(RAW[[#This Row],[UID]],0),TEXT(Table1[UID],0),0))),"")</f>
        <v/>
      </c>
    </row>
    <row r="449" spans="1:1" x14ac:dyDescent="0.25">
      <c r="A449" s="169" t="str" cm="1">
        <f t="array" ref="A449">IFERROR(_xlfn.DAYS(RAW[[#This Row],[Date]],INDEX(Table1[Date hired],MATCH(TEXT(RAW[[#This Row],[UID]],0),TEXT(Table1[UID],0),0))),"")</f>
        <v/>
      </c>
    </row>
    <row r="450" spans="1:1" x14ac:dyDescent="0.25">
      <c r="A450" s="169" t="str" cm="1">
        <f t="array" ref="A450">IFERROR(_xlfn.DAYS(RAW[[#This Row],[Date]],INDEX(Table1[Date hired],MATCH(TEXT(RAW[[#This Row],[UID]],0),TEXT(Table1[UID],0),0))),"")</f>
        <v/>
      </c>
    </row>
    <row r="451" spans="1:1" x14ac:dyDescent="0.25">
      <c r="A451" s="169" t="str" cm="1">
        <f t="array" ref="A451">IFERROR(_xlfn.DAYS(RAW[[#This Row],[Date]],INDEX(Table1[Date hired],MATCH(TEXT(RAW[[#This Row],[UID]],0),TEXT(Table1[UID],0),0))),"")</f>
        <v/>
      </c>
    </row>
    <row r="452" spans="1:1" x14ac:dyDescent="0.25">
      <c r="A452" s="169" t="str" cm="1">
        <f t="array" ref="A452">IFERROR(_xlfn.DAYS(RAW[[#This Row],[Date]],INDEX(Table1[Date hired],MATCH(TEXT(RAW[[#This Row],[UID]],0),TEXT(Table1[UID],0),0))),"")</f>
        <v/>
      </c>
    </row>
    <row r="453" spans="1:1" x14ac:dyDescent="0.25">
      <c r="A453" s="169" t="str" cm="1">
        <f t="array" ref="A453">IFERROR(_xlfn.DAYS(RAW[[#This Row],[Date]],INDEX(Table1[Date hired],MATCH(TEXT(RAW[[#This Row],[UID]],0),TEXT(Table1[UID],0),0))),"")</f>
        <v/>
      </c>
    </row>
    <row r="454" spans="1:1" x14ac:dyDescent="0.25">
      <c r="A454" s="169" t="str" cm="1">
        <f t="array" ref="A454">IFERROR(_xlfn.DAYS(RAW[[#This Row],[Date]],INDEX(Table1[Date hired],MATCH(TEXT(RAW[[#This Row],[UID]],0),TEXT(Table1[UID],0),0))),"")</f>
        <v/>
      </c>
    </row>
    <row r="455" spans="1:1" x14ac:dyDescent="0.25">
      <c r="A455" s="169" t="str" cm="1">
        <f t="array" ref="A455">IFERROR(_xlfn.DAYS(RAW[[#This Row],[Date]],INDEX(Table1[Date hired],MATCH(TEXT(RAW[[#This Row],[UID]],0),TEXT(Table1[UID],0),0))),"")</f>
        <v/>
      </c>
    </row>
    <row r="456" spans="1:1" x14ac:dyDescent="0.25">
      <c r="A456" s="169" t="str" cm="1">
        <f t="array" ref="A456">IFERROR(_xlfn.DAYS(RAW[[#This Row],[Date]],INDEX(Table1[Date hired],MATCH(TEXT(RAW[[#This Row],[UID]],0),TEXT(Table1[UID],0),0))),"")</f>
        <v/>
      </c>
    </row>
    <row r="457" spans="1:1" x14ac:dyDescent="0.25">
      <c r="A457" s="169" t="str" cm="1">
        <f t="array" ref="A457">IFERROR(_xlfn.DAYS(RAW[[#This Row],[Date]],INDEX(Table1[Date hired],MATCH(TEXT(RAW[[#This Row],[UID]],0),TEXT(Table1[UID],0),0))),"")</f>
        <v/>
      </c>
    </row>
    <row r="458" spans="1:1" x14ac:dyDescent="0.25">
      <c r="A458" s="169" t="str" cm="1">
        <f t="array" ref="A458">IFERROR(_xlfn.DAYS(RAW[[#This Row],[Date]],INDEX(Table1[Date hired],MATCH(TEXT(RAW[[#This Row],[UID]],0),TEXT(Table1[UID],0),0))),"")</f>
        <v/>
      </c>
    </row>
    <row r="459" spans="1:1" x14ac:dyDescent="0.25">
      <c r="A459" s="169" t="str" cm="1">
        <f t="array" ref="A459">IFERROR(_xlfn.DAYS(RAW[[#This Row],[Date]],INDEX(Table1[Date hired],MATCH(TEXT(RAW[[#This Row],[UID]],0),TEXT(Table1[UID],0),0))),"")</f>
        <v/>
      </c>
    </row>
    <row r="460" spans="1:1" x14ac:dyDescent="0.25">
      <c r="A460" s="169" t="str" cm="1">
        <f t="array" ref="A460">IFERROR(_xlfn.DAYS(RAW[[#This Row],[Date]],INDEX(Table1[Date hired],MATCH(TEXT(RAW[[#This Row],[UID]],0),TEXT(Table1[UID],0),0))),"")</f>
        <v/>
      </c>
    </row>
    <row r="461" spans="1:1" x14ac:dyDescent="0.25">
      <c r="A461" s="169" t="str" cm="1">
        <f t="array" ref="A461">IFERROR(_xlfn.DAYS(RAW[[#This Row],[Date]],INDEX(Table1[Date hired],MATCH(TEXT(RAW[[#This Row],[UID]],0),TEXT(Table1[UID],0),0))),"")</f>
        <v/>
      </c>
    </row>
    <row r="462" spans="1:1" x14ac:dyDescent="0.25">
      <c r="A462" s="169" t="str" cm="1">
        <f t="array" ref="A462">IFERROR(_xlfn.DAYS(RAW[[#This Row],[Date]],INDEX(Table1[Date hired],MATCH(TEXT(RAW[[#This Row],[UID]],0),TEXT(Table1[UID],0),0))),"")</f>
        <v/>
      </c>
    </row>
    <row r="463" spans="1:1" x14ac:dyDescent="0.25">
      <c r="A463" s="169" t="str" cm="1">
        <f t="array" ref="A463">IFERROR(_xlfn.DAYS(RAW[[#This Row],[Date]],INDEX(Table1[Date hired],MATCH(TEXT(RAW[[#This Row],[UID]],0),TEXT(Table1[UID],0),0))),"")</f>
        <v/>
      </c>
    </row>
    <row r="464" spans="1:1" x14ac:dyDescent="0.25">
      <c r="A464" s="169" t="str" cm="1">
        <f t="array" ref="A464">IFERROR(_xlfn.DAYS(RAW[[#This Row],[Date]],INDEX(Table1[Date hired],MATCH(TEXT(RAW[[#This Row],[UID]],0),TEXT(Table1[UID],0),0))),"")</f>
        <v/>
      </c>
    </row>
    <row r="465" spans="1:1" x14ac:dyDescent="0.25">
      <c r="A465" s="169" t="str" cm="1">
        <f t="array" ref="A465">IFERROR(_xlfn.DAYS(RAW[[#This Row],[Date]],INDEX(Table1[Date hired],MATCH(TEXT(RAW[[#This Row],[UID]],0),TEXT(Table1[UID],0),0))),"")</f>
        <v/>
      </c>
    </row>
    <row r="466" spans="1:1" x14ac:dyDescent="0.25">
      <c r="A466" s="169" t="str" cm="1">
        <f t="array" ref="A466">IFERROR(_xlfn.DAYS(RAW[[#This Row],[Date]],INDEX(Table1[Date hired],MATCH(TEXT(RAW[[#This Row],[UID]],0),TEXT(Table1[UID],0),0))),"")</f>
        <v/>
      </c>
    </row>
    <row r="467" spans="1:1" x14ac:dyDescent="0.25">
      <c r="A467" s="169" t="str" cm="1">
        <f t="array" ref="A467">IFERROR(_xlfn.DAYS(RAW[[#This Row],[Date]],INDEX(Table1[Date hired],MATCH(TEXT(RAW[[#This Row],[UID]],0),TEXT(Table1[UID],0),0))),"")</f>
        <v/>
      </c>
    </row>
    <row r="468" spans="1:1" x14ac:dyDescent="0.25">
      <c r="A468" s="169" t="str" cm="1">
        <f t="array" ref="A468">IFERROR(_xlfn.DAYS(RAW[[#This Row],[Date]],INDEX(Table1[Date hired],MATCH(TEXT(RAW[[#This Row],[UID]],0),TEXT(Table1[UID],0),0))),"")</f>
        <v/>
      </c>
    </row>
    <row r="469" spans="1:1" x14ac:dyDescent="0.25">
      <c r="A469" s="169" t="str" cm="1">
        <f t="array" ref="A469">IFERROR(_xlfn.DAYS(RAW[[#This Row],[Date]],INDEX(Table1[Date hired],MATCH(TEXT(RAW[[#This Row],[UID]],0),TEXT(Table1[UID],0),0))),"")</f>
        <v/>
      </c>
    </row>
    <row r="470" spans="1:1" x14ac:dyDescent="0.25">
      <c r="A470" s="169" t="str" cm="1">
        <f t="array" ref="A470">IFERROR(_xlfn.DAYS(RAW[[#This Row],[Date]],INDEX(Table1[Date hired],MATCH(TEXT(RAW[[#This Row],[UID]],0),TEXT(Table1[UID],0),0))),"")</f>
        <v/>
      </c>
    </row>
    <row r="471" spans="1:1" x14ac:dyDescent="0.25">
      <c r="A471" s="169" t="str" cm="1">
        <f t="array" ref="A471">IFERROR(_xlfn.DAYS(RAW[[#This Row],[Date]],INDEX(Table1[Date hired],MATCH(TEXT(RAW[[#This Row],[UID]],0),TEXT(Table1[UID],0),0))),"")</f>
        <v/>
      </c>
    </row>
    <row r="472" spans="1:1" x14ac:dyDescent="0.25">
      <c r="A472" s="169" t="str" cm="1">
        <f t="array" ref="A472">IFERROR(_xlfn.DAYS(RAW[[#This Row],[Date]],INDEX(Table1[Date hired],MATCH(TEXT(RAW[[#This Row],[UID]],0),TEXT(Table1[UID],0),0))),"")</f>
        <v/>
      </c>
    </row>
    <row r="473" spans="1:1" x14ac:dyDescent="0.25">
      <c r="A473" s="169" t="str" cm="1">
        <f t="array" ref="A473">IFERROR(_xlfn.DAYS(RAW[[#This Row],[Date]],INDEX(Table1[Date hired],MATCH(TEXT(RAW[[#This Row],[UID]],0),TEXT(Table1[UID],0),0))),"")</f>
        <v/>
      </c>
    </row>
    <row r="474" spans="1:1" x14ac:dyDescent="0.25">
      <c r="A474" s="169" t="str" cm="1">
        <f t="array" ref="A474">IFERROR(_xlfn.DAYS(RAW[[#This Row],[Date]],INDEX(Table1[Date hired],MATCH(TEXT(RAW[[#This Row],[UID]],0),TEXT(Table1[UID],0),0))),"")</f>
        <v/>
      </c>
    </row>
    <row r="475" spans="1:1" x14ac:dyDescent="0.25">
      <c r="A475" s="169" t="str" cm="1">
        <f t="array" ref="A475">IFERROR(_xlfn.DAYS(RAW[[#This Row],[Date]],INDEX(Table1[Date hired],MATCH(TEXT(RAW[[#This Row],[UID]],0),TEXT(Table1[UID],0),0))),"")</f>
        <v/>
      </c>
    </row>
    <row r="476" spans="1:1" x14ac:dyDescent="0.25">
      <c r="A476" s="169" t="str" cm="1">
        <f t="array" ref="A476">IFERROR(_xlfn.DAYS(RAW[[#This Row],[Date]],INDEX(Table1[Date hired],MATCH(TEXT(RAW[[#This Row],[UID]],0),TEXT(Table1[UID],0),0))),"")</f>
        <v/>
      </c>
    </row>
    <row r="477" spans="1:1" x14ac:dyDescent="0.25">
      <c r="A477" s="169" t="str" cm="1">
        <f t="array" ref="A477">IFERROR(_xlfn.DAYS(RAW[[#This Row],[Date]],INDEX(Table1[Date hired],MATCH(TEXT(RAW[[#This Row],[UID]],0),TEXT(Table1[UID],0),0))),"")</f>
        <v/>
      </c>
    </row>
    <row r="478" spans="1:1" x14ac:dyDescent="0.25">
      <c r="A478" s="169" t="str" cm="1">
        <f t="array" ref="A478">IFERROR(_xlfn.DAYS(RAW[[#This Row],[Date]],INDEX(Table1[Date hired],MATCH(TEXT(RAW[[#This Row],[UID]],0),TEXT(Table1[UID],0),0))),"")</f>
        <v/>
      </c>
    </row>
    <row r="479" spans="1:1" x14ac:dyDescent="0.25">
      <c r="A479" s="169" t="str" cm="1">
        <f t="array" ref="A479">IFERROR(_xlfn.DAYS(RAW[[#This Row],[Date]],INDEX(Table1[Date hired],MATCH(TEXT(RAW[[#This Row],[UID]],0),TEXT(Table1[UID],0),0))),"")</f>
        <v/>
      </c>
    </row>
    <row r="480" spans="1:1" x14ac:dyDescent="0.25">
      <c r="A480" s="169" t="str" cm="1">
        <f t="array" ref="A480">IFERROR(_xlfn.DAYS(RAW[[#This Row],[Date]],INDEX(Table1[Date hired],MATCH(TEXT(RAW[[#This Row],[UID]],0),TEXT(Table1[UID],0),0))),"")</f>
        <v/>
      </c>
    </row>
    <row r="481" spans="1:1" x14ac:dyDescent="0.25">
      <c r="A481" s="169" t="str" cm="1">
        <f t="array" ref="A481">IFERROR(_xlfn.DAYS(RAW[[#This Row],[Date]],INDEX(Table1[Date hired],MATCH(TEXT(RAW[[#This Row],[UID]],0),TEXT(Table1[UID],0),0))),"")</f>
        <v/>
      </c>
    </row>
    <row r="482" spans="1:1" x14ac:dyDescent="0.25">
      <c r="A482" s="169" t="str" cm="1">
        <f t="array" ref="A482">IFERROR(_xlfn.DAYS(RAW[[#This Row],[Date]],INDEX(Table1[Date hired],MATCH(TEXT(RAW[[#This Row],[UID]],0),TEXT(Table1[UID],0),0))),"")</f>
        <v/>
      </c>
    </row>
    <row r="483" spans="1:1" x14ac:dyDescent="0.25">
      <c r="A483" s="169" t="str" cm="1">
        <f t="array" ref="A483">IFERROR(_xlfn.DAYS(RAW[[#This Row],[Date]],INDEX(Table1[Date hired],MATCH(TEXT(RAW[[#This Row],[UID]],0),TEXT(Table1[UID],0),0))),"")</f>
        <v/>
      </c>
    </row>
    <row r="484" spans="1:1" x14ac:dyDescent="0.25">
      <c r="A484" s="169" t="str" cm="1">
        <f t="array" ref="A484">IFERROR(_xlfn.DAYS(RAW[[#This Row],[Date]],INDEX(Table1[Date hired],MATCH(TEXT(RAW[[#This Row],[UID]],0),TEXT(Table1[UID],0),0))),"")</f>
        <v/>
      </c>
    </row>
    <row r="485" spans="1:1" x14ac:dyDescent="0.25">
      <c r="A485" s="169" t="str" cm="1">
        <f t="array" ref="A485">IFERROR(_xlfn.DAYS(RAW[[#This Row],[Date]],INDEX(Table1[Date hired],MATCH(TEXT(RAW[[#This Row],[UID]],0),TEXT(Table1[UID],0),0))),"")</f>
        <v/>
      </c>
    </row>
    <row r="486" spans="1:1" x14ac:dyDescent="0.25">
      <c r="A486" s="169" t="str" cm="1">
        <f t="array" ref="A486">IFERROR(_xlfn.DAYS(RAW[[#This Row],[Date]],INDEX(Table1[Date hired],MATCH(TEXT(RAW[[#This Row],[UID]],0),TEXT(Table1[UID],0),0))),"")</f>
        <v/>
      </c>
    </row>
    <row r="487" spans="1:1" x14ac:dyDescent="0.25">
      <c r="A487" s="169" t="str" cm="1">
        <f t="array" ref="A487">IFERROR(_xlfn.DAYS(RAW[[#This Row],[Date]],INDEX(Table1[Date hired],MATCH(TEXT(RAW[[#This Row],[UID]],0),TEXT(Table1[UID],0),0))),"")</f>
        <v/>
      </c>
    </row>
    <row r="488" spans="1:1" x14ac:dyDescent="0.25">
      <c r="A488" s="169" t="str" cm="1">
        <f t="array" ref="A488">IFERROR(_xlfn.DAYS(RAW[[#This Row],[Date]],INDEX(Table1[Date hired],MATCH(TEXT(RAW[[#This Row],[UID]],0),TEXT(Table1[UID],0),0))),"")</f>
        <v/>
      </c>
    </row>
    <row r="489" spans="1:1" x14ac:dyDescent="0.25">
      <c r="A489" s="169" t="str" cm="1">
        <f t="array" ref="A489">IFERROR(_xlfn.DAYS(RAW[[#This Row],[Date]],INDEX(Table1[Date hired],MATCH(TEXT(RAW[[#This Row],[UID]],0),TEXT(Table1[UID],0),0))),"")</f>
        <v/>
      </c>
    </row>
    <row r="490" spans="1:1" x14ac:dyDescent="0.25">
      <c r="A490" s="169" t="str" cm="1">
        <f t="array" ref="A490">IFERROR(_xlfn.DAYS(RAW[[#This Row],[Date]],INDEX(Table1[Date hired],MATCH(TEXT(RAW[[#This Row],[UID]],0),TEXT(Table1[UID],0),0))),"")</f>
        <v/>
      </c>
    </row>
    <row r="491" spans="1:1" x14ac:dyDescent="0.25">
      <c r="A491" s="169" t="str" cm="1">
        <f t="array" ref="A491">IFERROR(_xlfn.DAYS(RAW[[#This Row],[Date]],INDEX(Table1[Date hired],MATCH(TEXT(RAW[[#This Row],[UID]],0),TEXT(Table1[UID],0),0))),"")</f>
        <v/>
      </c>
    </row>
    <row r="492" spans="1:1" x14ac:dyDescent="0.25">
      <c r="A492" s="169" t="str" cm="1">
        <f t="array" ref="A492">IFERROR(_xlfn.DAYS(RAW[[#This Row],[Date]],INDEX(Table1[Date hired],MATCH(TEXT(RAW[[#This Row],[UID]],0),TEXT(Table1[UID],0),0))),"")</f>
        <v/>
      </c>
    </row>
    <row r="493" spans="1:1" x14ac:dyDescent="0.25">
      <c r="A493" s="169" t="str" cm="1">
        <f t="array" ref="A493">IFERROR(_xlfn.DAYS(RAW[[#This Row],[Date]],INDEX(Table1[Date hired],MATCH(TEXT(RAW[[#This Row],[UID]],0),TEXT(Table1[UID],0),0))),"")</f>
        <v/>
      </c>
    </row>
    <row r="494" spans="1:1" x14ac:dyDescent="0.25">
      <c r="A494" s="169" t="str" cm="1">
        <f t="array" ref="A494">IFERROR(_xlfn.DAYS(RAW[[#This Row],[Date]],INDEX(Table1[Date hired],MATCH(TEXT(RAW[[#This Row],[UID]],0),TEXT(Table1[UID],0),0))),"")</f>
        <v/>
      </c>
    </row>
    <row r="495" spans="1:1" x14ac:dyDescent="0.25">
      <c r="A495" s="169" t="str" cm="1">
        <f t="array" ref="A495">IFERROR(_xlfn.DAYS(RAW[[#This Row],[Date]],INDEX(Table1[Date hired],MATCH(TEXT(RAW[[#This Row],[UID]],0),TEXT(Table1[UID],0),0))),"")</f>
        <v/>
      </c>
    </row>
    <row r="496" spans="1:1" x14ac:dyDescent="0.25">
      <c r="A496" s="169" t="str" cm="1">
        <f t="array" ref="A496">IFERROR(_xlfn.DAYS(RAW[[#This Row],[Date]],INDEX(Table1[Date hired],MATCH(TEXT(RAW[[#This Row],[UID]],0),TEXT(Table1[UID],0),0))),"")</f>
        <v/>
      </c>
    </row>
    <row r="497" spans="1:1" x14ac:dyDescent="0.25">
      <c r="A497" s="169" t="str" cm="1">
        <f t="array" ref="A497">IFERROR(_xlfn.DAYS(RAW[[#This Row],[Date]],INDEX(Table1[Date hired],MATCH(TEXT(RAW[[#This Row],[UID]],0),TEXT(Table1[UID],0),0))),"")</f>
        <v/>
      </c>
    </row>
    <row r="498" spans="1:1" x14ac:dyDescent="0.25">
      <c r="A498" s="169" t="str" cm="1">
        <f t="array" ref="A498">IFERROR(_xlfn.DAYS(RAW[[#This Row],[Date]],INDEX(Table1[Date hired],MATCH(TEXT(RAW[[#This Row],[UID]],0),TEXT(Table1[UID],0),0))),"")</f>
        <v/>
      </c>
    </row>
    <row r="499" spans="1:1" x14ac:dyDescent="0.25">
      <c r="A499" s="169" t="str" cm="1">
        <f t="array" ref="A499">IFERROR(_xlfn.DAYS(RAW[[#This Row],[Date]],INDEX(Table1[Date hired],MATCH(TEXT(RAW[[#This Row],[UID]],0),TEXT(Table1[UID],0),0))),"")</f>
        <v/>
      </c>
    </row>
    <row r="500" spans="1:1" x14ac:dyDescent="0.25">
      <c r="A500" s="169" t="str" cm="1">
        <f t="array" ref="A500">IFERROR(_xlfn.DAYS(RAW[[#This Row],[Date]],INDEX(Table1[Date hired],MATCH(TEXT(RAW[[#This Row],[UID]],0),TEXT(Table1[UID],0),0))),"")</f>
        <v/>
      </c>
    </row>
    <row r="501" spans="1:1" x14ac:dyDescent="0.25">
      <c r="A501" s="169" t="str" cm="1">
        <f t="array" ref="A501">IFERROR(_xlfn.DAYS(RAW[[#This Row],[Date]],INDEX(Table1[Date hired],MATCH(TEXT(RAW[[#This Row],[UID]],0),TEXT(Table1[UID],0),0))),"")</f>
        <v/>
      </c>
    </row>
    <row r="502" spans="1:1" x14ac:dyDescent="0.25">
      <c r="A502" s="169" t="str" cm="1">
        <f t="array" ref="A502">IFERROR(_xlfn.DAYS(RAW[[#This Row],[Date]],INDEX(Table1[Date hired],MATCH(TEXT(RAW[[#This Row],[UID]],0),TEXT(Table1[UID],0),0))),"")</f>
        <v/>
      </c>
    </row>
    <row r="503" spans="1:1" x14ac:dyDescent="0.25">
      <c r="A503" s="169" t="str" cm="1">
        <f t="array" ref="A503">IFERROR(_xlfn.DAYS(RAW[[#This Row],[Date]],INDEX(Table1[Date hired],MATCH(TEXT(RAW[[#This Row],[UID]],0),TEXT(Table1[UID],0),0))),"")</f>
        <v/>
      </c>
    </row>
    <row r="504" spans="1:1" x14ac:dyDescent="0.25">
      <c r="A504" s="169" t="str" cm="1">
        <f t="array" ref="A504">IFERROR(_xlfn.DAYS(RAW[[#This Row],[Date]],INDEX(Table1[Date hired],MATCH(TEXT(RAW[[#This Row],[UID]],0),TEXT(Table1[UID],0),0))),"")</f>
        <v/>
      </c>
    </row>
    <row r="505" spans="1:1" x14ac:dyDescent="0.25">
      <c r="A505" s="169" t="str" cm="1">
        <f t="array" ref="A505">IFERROR(_xlfn.DAYS(RAW[[#This Row],[Date]],INDEX(Table1[Date hired],MATCH(TEXT(RAW[[#This Row],[UID]],0),TEXT(Table1[UID],0),0))),"")</f>
        <v/>
      </c>
    </row>
    <row r="506" spans="1:1" x14ac:dyDescent="0.25">
      <c r="A506" s="169" t="str" cm="1">
        <f t="array" ref="A506">IFERROR(_xlfn.DAYS(RAW[[#This Row],[Date]],INDEX(Table1[Date hired],MATCH(TEXT(RAW[[#This Row],[UID]],0),TEXT(Table1[UID],0),0))),"")</f>
        <v/>
      </c>
    </row>
    <row r="507" spans="1:1" x14ac:dyDescent="0.25">
      <c r="A507" s="169" t="str" cm="1">
        <f t="array" ref="A507">IFERROR(_xlfn.DAYS(RAW[[#This Row],[Date]],INDEX(Table1[Date hired],MATCH(TEXT(RAW[[#This Row],[UID]],0),TEXT(Table1[UID],0),0))),"")</f>
        <v/>
      </c>
    </row>
    <row r="508" spans="1:1" x14ac:dyDescent="0.25">
      <c r="A508" s="169" t="str" cm="1">
        <f t="array" ref="A508">IFERROR(_xlfn.DAYS(RAW[[#This Row],[Date]],INDEX(Table1[Date hired],MATCH(TEXT(RAW[[#This Row],[UID]],0),TEXT(Table1[UID],0),0))),"")</f>
        <v/>
      </c>
    </row>
    <row r="509" spans="1:1" x14ac:dyDescent="0.25">
      <c r="A509" s="169" t="str" cm="1">
        <f t="array" ref="A509">IFERROR(_xlfn.DAYS(RAW[[#This Row],[Date]],INDEX(Table1[Date hired],MATCH(TEXT(RAW[[#This Row],[UID]],0),TEXT(Table1[UID],0),0))),"")</f>
        <v/>
      </c>
    </row>
    <row r="510" spans="1:1" x14ac:dyDescent="0.25">
      <c r="A510" s="169" t="str" cm="1">
        <f t="array" ref="A510">IFERROR(_xlfn.DAYS(RAW[[#This Row],[Date]],INDEX(Table1[Date hired],MATCH(TEXT(RAW[[#This Row],[UID]],0),TEXT(Table1[UID],0),0))),"")</f>
        <v/>
      </c>
    </row>
    <row r="511" spans="1:1" x14ac:dyDescent="0.25">
      <c r="A511" s="169" t="str" cm="1">
        <f t="array" ref="A511">IFERROR(_xlfn.DAYS(RAW[[#This Row],[Date]],INDEX(Table1[Date hired],MATCH(TEXT(RAW[[#This Row],[UID]],0),TEXT(Table1[UID],0),0))),"")</f>
        <v/>
      </c>
    </row>
    <row r="512" spans="1:1" x14ac:dyDescent="0.25">
      <c r="A512" s="169" t="str" cm="1">
        <f t="array" ref="A512">IFERROR(_xlfn.DAYS(RAW[[#This Row],[Date]],INDEX(Table1[Date hired],MATCH(TEXT(RAW[[#This Row],[UID]],0),TEXT(Table1[UID],0),0))),"")</f>
        <v/>
      </c>
    </row>
    <row r="513" spans="1:1" x14ac:dyDescent="0.25">
      <c r="A513" s="169" t="str" cm="1">
        <f t="array" ref="A513">IFERROR(_xlfn.DAYS(RAW[[#This Row],[Date]],INDEX(Table1[Date hired],MATCH(TEXT(RAW[[#This Row],[UID]],0),TEXT(Table1[UID],0),0))),"")</f>
        <v/>
      </c>
    </row>
    <row r="514" spans="1:1" x14ac:dyDescent="0.25">
      <c r="A514" s="169" t="str" cm="1">
        <f t="array" ref="A514">IFERROR(_xlfn.DAYS(RAW[[#This Row],[Date]],INDEX(Table1[Date hired],MATCH(TEXT(RAW[[#This Row],[UID]],0),TEXT(Table1[UID],0),0))),"")</f>
        <v/>
      </c>
    </row>
    <row r="515" spans="1:1" x14ac:dyDescent="0.25">
      <c r="A515" s="169" t="str" cm="1">
        <f t="array" ref="A515">IFERROR(_xlfn.DAYS(RAW[[#This Row],[Date]],INDEX(Table1[Date hired],MATCH(TEXT(RAW[[#This Row],[UID]],0),TEXT(Table1[UID],0),0))),"")</f>
        <v/>
      </c>
    </row>
    <row r="516" spans="1:1" x14ac:dyDescent="0.25">
      <c r="A516" s="169" t="str" cm="1">
        <f t="array" ref="A516">IFERROR(_xlfn.DAYS(RAW[[#This Row],[Date]],INDEX(Table1[Date hired],MATCH(TEXT(RAW[[#This Row],[UID]],0),TEXT(Table1[UID],0),0))),"")</f>
        <v/>
      </c>
    </row>
    <row r="517" spans="1:1" x14ac:dyDescent="0.25">
      <c r="A517" s="169" t="str" cm="1">
        <f t="array" ref="A517">IFERROR(_xlfn.DAYS(RAW[[#This Row],[Date]],INDEX(Table1[Date hired],MATCH(TEXT(RAW[[#This Row],[UID]],0),TEXT(Table1[UID],0),0))),"")</f>
        <v/>
      </c>
    </row>
    <row r="518" spans="1:1" x14ac:dyDescent="0.25">
      <c r="A518" s="169" t="str" cm="1">
        <f t="array" ref="A518">IFERROR(_xlfn.DAYS(RAW[[#This Row],[Date]],INDEX(Table1[Date hired],MATCH(TEXT(RAW[[#This Row],[UID]],0),TEXT(Table1[UID],0),0))),"")</f>
        <v/>
      </c>
    </row>
    <row r="519" spans="1:1" x14ac:dyDescent="0.25">
      <c r="A519" s="169" t="str" cm="1">
        <f t="array" ref="A519">IFERROR(_xlfn.DAYS(RAW[[#This Row],[Date]],INDEX(Table1[Date hired],MATCH(TEXT(RAW[[#This Row],[UID]],0),TEXT(Table1[UID],0),0))),"")</f>
        <v/>
      </c>
    </row>
    <row r="520" spans="1:1" x14ac:dyDescent="0.25">
      <c r="A520" s="169" t="str" cm="1">
        <f t="array" ref="A520">IFERROR(_xlfn.DAYS(RAW[[#This Row],[Date]],INDEX(Table1[Date hired],MATCH(TEXT(RAW[[#This Row],[UID]],0),TEXT(Table1[UID],0),0))),"")</f>
        <v/>
      </c>
    </row>
    <row r="521" spans="1:1" x14ac:dyDescent="0.25">
      <c r="A521" s="169" t="str" cm="1">
        <f t="array" ref="A521">IFERROR(_xlfn.DAYS(RAW[[#This Row],[Date]],INDEX(Table1[Date hired],MATCH(TEXT(RAW[[#This Row],[UID]],0),TEXT(Table1[UID],0),0))),"")</f>
        <v/>
      </c>
    </row>
    <row r="522" spans="1:1" x14ac:dyDescent="0.25">
      <c r="A522" s="169" t="str" cm="1">
        <f t="array" ref="A522">IFERROR(_xlfn.DAYS(RAW[[#This Row],[Date]],INDEX(Table1[Date hired],MATCH(TEXT(RAW[[#This Row],[UID]],0),TEXT(Table1[UID],0),0))),"")</f>
        <v/>
      </c>
    </row>
    <row r="523" spans="1:1" x14ac:dyDescent="0.25">
      <c r="A523" s="169" t="str" cm="1">
        <f t="array" ref="A523">IFERROR(_xlfn.DAYS(RAW[[#This Row],[Date]],INDEX(Table1[Date hired],MATCH(TEXT(RAW[[#This Row],[UID]],0),TEXT(Table1[UID],0),0))),"")</f>
        <v/>
      </c>
    </row>
    <row r="524" spans="1:1" x14ac:dyDescent="0.25">
      <c r="A524" s="169" t="str" cm="1">
        <f t="array" ref="A524">IFERROR(_xlfn.DAYS(RAW[[#This Row],[Date]],INDEX(Table1[Date hired],MATCH(TEXT(RAW[[#This Row],[UID]],0),TEXT(Table1[UID],0),0))),"")</f>
        <v/>
      </c>
    </row>
    <row r="525" spans="1:1" x14ac:dyDescent="0.25">
      <c r="A525" s="169" t="str" cm="1">
        <f t="array" ref="A525">IFERROR(_xlfn.DAYS(RAW[[#This Row],[Date]],INDEX(Table1[Date hired],MATCH(TEXT(RAW[[#This Row],[UID]],0),TEXT(Table1[UID],0),0))),"")</f>
        <v/>
      </c>
    </row>
    <row r="526" spans="1:1" x14ac:dyDescent="0.25">
      <c r="A526" s="169" t="str" cm="1">
        <f t="array" ref="A526">IFERROR(_xlfn.DAYS(RAW[[#This Row],[Date]],INDEX(Table1[Date hired],MATCH(TEXT(RAW[[#This Row],[UID]],0),TEXT(Table1[UID],0),0))),"")</f>
        <v/>
      </c>
    </row>
    <row r="527" spans="1:1" x14ac:dyDescent="0.25">
      <c r="A527" s="169" t="str" cm="1">
        <f t="array" ref="A527">IFERROR(_xlfn.DAYS(RAW[[#This Row],[Date]],INDEX(Table1[Date hired],MATCH(TEXT(RAW[[#This Row],[UID]],0),TEXT(Table1[UID],0),0))),"")</f>
        <v/>
      </c>
    </row>
    <row r="528" spans="1:1" x14ac:dyDescent="0.25">
      <c r="A528" s="169" t="str" cm="1">
        <f t="array" ref="A528">IFERROR(_xlfn.DAYS(RAW[[#This Row],[Date]],INDEX(Table1[Date hired],MATCH(TEXT(RAW[[#This Row],[UID]],0),TEXT(Table1[UID],0),0))),"")</f>
        <v/>
      </c>
    </row>
    <row r="529" spans="1:1" x14ac:dyDescent="0.25">
      <c r="A529" s="169" t="str" cm="1">
        <f t="array" ref="A529">IFERROR(_xlfn.DAYS(RAW[[#This Row],[Date]],INDEX(Table1[Date hired],MATCH(TEXT(RAW[[#This Row],[UID]],0),TEXT(Table1[UID],0),0))),"")</f>
        <v/>
      </c>
    </row>
    <row r="530" spans="1:1" x14ac:dyDescent="0.25">
      <c r="A530" s="169" t="str" cm="1">
        <f t="array" ref="A530">IFERROR(_xlfn.DAYS(RAW[[#This Row],[Date]],INDEX(Table1[Date hired],MATCH(TEXT(RAW[[#This Row],[UID]],0),TEXT(Table1[UID],0),0))),"")</f>
        <v/>
      </c>
    </row>
    <row r="531" spans="1:1" x14ac:dyDescent="0.25">
      <c r="A531" s="169" t="str" cm="1">
        <f t="array" ref="A531">IFERROR(_xlfn.DAYS(RAW[[#This Row],[Date]],INDEX(Table1[Date hired],MATCH(TEXT(RAW[[#This Row],[UID]],0),TEXT(Table1[UID],0),0))),"")</f>
        <v/>
      </c>
    </row>
    <row r="532" spans="1:1" x14ac:dyDescent="0.25">
      <c r="A532" s="169" t="str" cm="1">
        <f t="array" ref="A532">IFERROR(_xlfn.DAYS(RAW[[#This Row],[Date]],INDEX(Table1[Date hired],MATCH(TEXT(RAW[[#This Row],[UID]],0),TEXT(Table1[UID],0),0))),"")</f>
        <v/>
      </c>
    </row>
    <row r="533" spans="1:1" x14ac:dyDescent="0.25">
      <c r="A533" s="169" t="str" cm="1">
        <f t="array" ref="A533">IFERROR(_xlfn.DAYS(RAW[[#This Row],[Date]],INDEX(Table1[Date hired],MATCH(TEXT(RAW[[#This Row],[UID]],0),TEXT(Table1[UID],0),0))),"")</f>
        <v/>
      </c>
    </row>
    <row r="534" spans="1:1" x14ac:dyDescent="0.25">
      <c r="A534" s="169" t="str" cm="1">
        <f t="array" ref="A534">IFERROR(_xlfn.DAYS(RAW[[#This Row],[Date]],INDEX(Table1[Date hired],MATCH(TEXT(RAW[[#This Row],[UID]],0),TEXT(Table1[UID],0),0))),"")</f>
        <v/>
      </c>
    </row>
    <row r="535" spans="1:1" x14ac:dyDescent="0.25">
      <c r="A535" s="169" t="str" cm="1">
        <f t="array" ref="A535">IFERROR(_xlfn.DAYS(RAW[[#This Row],[Date]],INDEX(Table1[Date hired],MATCH(TEXT(RAW[[#This Row],[UID]],0),TEXT(Table1[UID],0),0))),"")</f>
        <v/>
      </c>
    </row>
    <row r="536" spans="1:1" x14ac:dyDescent="0.25">
      <c r="A536" s="169" t="str" cm="1">
        <f t="array" ref="A536">IFERROR(_xlfn.DAYS(RAW[[#This Row],[Date]],INDEX(Table1[Date hired],MATCH(TEXT(RAW[[#This Row],[UID]],0),TEXT(Table1[UID],0),0))),"")</f>
        <v/>
      </c>
    </row>
    <row r="537" spans="1:1" x14ac:dyDescent="0.25">
      <c r="A537" s="169" t="str" cm="1">
        <f t="array" ref="A537">IFERROR(_xlfn.DAYS(RAW[[#This Row],[Date]],INDEX(Table1[Date hired],MATCH(TEXT(RAW[[#This Row],[UID]],0),TEXT(Table1[UID],0),0))),"")</f>
        <v/>
      </c>
    </row>
    <row r="538" spans="1:1" x14ac:dyDescent="0.25">
      <c r="A538" s="169" t="str" cm="1">
        <f t="array" ref="A538">IFERROR(_xlfn.DAYS(RAW[[#This Row],[Date]],INDEX(Table1[Date hired],MATCH(TEXT(RAW[[#This Row],[UID]],0),TEXT(Table1[UID],0),0))),"")</f>
        <v/>
      </c>
    </row>
    <row r="539" spans="1:1" x14ac:dyDescent="0.25">
      <c r="A539" s="169" t="str" cm="1">
        <f t="array" ref="A539">IFERROR(_xlfn.DAYS(RAW[[#This Row],[Date]],INDEX(Table1[Date hired],MATCH(TEXT(RAW[[#This Row],[UID]],0),TEXT(Table1[UID],0),0))),"")</f>
        <v/>
      </c>
    </row>
    <row r="540" spans="1:1" x14ac:dyDescent="0.25">
      <c r="A540" s="169" t="str" cm="1">
        <f t="array" ref="A540">IFERROR(_xlfn.DAYS(RAW[[#This Row],[Date]],INDEX(Table1[Date hired],MATCH(TEXT(RAW[[#This Row],[UID]],0),TEXT(Table1[UID],0),0))),"")</f>
        <v/>
      </c>
    </row>
    <row r="541" spans="1:1" x14ac:dyDescent="0.25">
      <c r="A541" s="169" t="str" cm="1">
        <f t="array" ref="A541">IFERROR(_xlfn.DAYS(RAW[[#This Row],[Date]],INDEX(Table1[Date hired],MATCH(TEXT(RAW[[#This Row],[UID]],0),TEXT(Table1[UID],0),0))),"")</f>
        <v/>
      </c>
    </row>
    <row r="542" spans="1:1" x14ac:dyDescent="0.25">
      <c r="A542" s="169" t="str" cm="1">
        <f t="array" ref="A542">IFERROR(_xlfn.DAYS(RAW[[#This Row],[Date]],INDEX(Table1[Date hired],MATCH(TEXT(RAW[[#This Row],[UID]],0),TEXT(Table1[UID],0),0))),"")</f>
        <v/>
      </c>
    </row>
    <row r="543" spans="1:1" x14ac:dyDescent="0.25">
      <c r="A543" s="169" t="str" cm="1">
        <f t="array" ref="A543">IFERROR(_xlfn.DAYS(RAW[[#This Row],[Date]],INDEX(Table1[Date hired],MATCH(TEXT(RAW[[#This Row],[UID]],0),TEXT(Table1[UID],0),0))),"")</f>
        <v/>
      </c>
    </row>
    <row r="544" spans="1:1" x14ac:dyDescent="0.25">
      <c r="A544" s="169" t="str" cm="1">
        <f t="array" ref="A544">IFERROR(_xlfn.DAYS(RAW[[#This Row],[Date]],INDEX(Table1[Date hired],MATCH(TEXT(RAW[[#This Row],[UID]],0),TEXT(Table1[UID],0),0))),"")</f>
        <v/>
      </c>
    </row>
    <row r="545" spans="1:1" x14ac:dyDescent="0.25">
      <c r="A545" s="169" t="str" cm="1">
        <f t="array" ref="A545">IFERROR(_xlfn.DAYS(RAW[[#This Row],[Date]],INDEX(Table1[Date hired],MATCH(TEXT(RAW[[#This Row],[UID]],0),TEXT(Table1[UID],0),0))),"")</f>
        <v/>
      </c>
    </row>
    <row r="546" spans="1:1" x14ac:dyDescent="0.25">
      <c r="A546" s="169" t="str" cm="1">
        <f t="array" ref="A546">IFERROR(_xlfn.DAYS(RAW[[#This Row],[Date]],INDEX(Table1[Date hired],MATCH(TEXT(RAW[[#This Row],[UID]],0),TEXT(Table1[UID],0),0))),"")</f>
        <v/>
      </c>
    </row>
    <row r="547" spans="1:1" x14ac:dyDescent="0.25">
      <c r="A547" s="169" t="str" cm="1">
        <f t="array" ref="A547">IFERROR(_xlfn.DAYS(RAW[[#This Row],[Date]],INDEX(Table1[Date hired],MATCH(TEXT(RAW[[#This Row],[UID]],0),TEXT(Table1[UID],0),0))),"")</f>
        <v/>
      </c>
    </row>
    <row r="548" spans="1:1" x14ac:dyDescent="0.25">
      <c r="A548" s="169" t="str" cm="1">
        <f t="array" ref="A548">IFERROR(_xlfn.DAYS(RAW[[#This Row],[Date]],INDEX(Table1[Date hired],MATCH(TEXT(RAW[[#This Row],[UID]],0),TEXT(Table1[UID],0),0))),"")</f>
        <v/>
      </c>
    </row>
    <row r="549" spans="1:1" x14ac:dyDescent="0.25">
      <c r="A549" s="169" t="str" cm="1">
        <f t="array" ref="A549">IFERROR(_xlfn.DAYS(RAW[[#This Row],[Date]],INDEX(Table1[Date hired],MATCH(TEXT(RAW[[#This Row],[UID]],0),TEXT(Table1[UID],0),0))),"")</f>
        <v/>
      </c>
    </row>
    <row r="550" spans="1:1" x14ac:dyDescent="0.25">
      <c r="A550" s="169" t="str" cm="1">
        <f t="array" ref="A550">IFERROR(_xlfn.DAYS(RAW[[#This Row],[Date]],INDEX(Table1[Date hired],MATCH(TEXT(RAW[[#This Row],[UID]],0),TEXT(Table1[UID],0),0))),"")</f>
        <v/>
      </c>
    </row>
    <row r="551" spans="1:1" x14ac:dyDescent="0.25">
      <c r="A551" s="169" t="str" cm="1">
        <f t="array" ref="A551">IFERROR(_xlfn.DAYS(RAW[[#This Row],[Date]],INDEX(Table1[Date hired],MATCH(TEXT(RAW[[#This Row],[UID]],0),TEXT(Table1[UID],0),0))),"")</f>
        <v/>
      </c>
    </row>
    <row r="552" spans="1:1" x14ac:dyDescent="0.25">
      <c r="A552" s="169" t="str" cm="1">
        <f t="array" ref="A552">IFERROR(_xlfn.DAYS(RAW[[#This Row],[Date]],INDEX(Table1[Date hired],MATCH(TEXT(RAW[[#This Row],[UID]],0),TEXT(Table1[UID],0),0))),"")</f>
        <v/>
      </c>
    </row>
    <row r="553" spans="1:1" x14ac:dyDescent="0.25">
      <c r="A553" s="169" t="str" cm="1">
        <f t="array" ref="A553">IFERROR(_xlfn.DAYS(RAW[[#This Row],[Date]],INDEX(Table1[Date hired],MATCH(TEXT(RAW[[#This Row],[UID]],0),TEXT(Table1[UID],0),0))),"")</f>
        <v/>
      </c>
    </row>
    <row r="554" spans="1:1" x14ac:dyDescent="0.25">
      <c r="A554" s="169" t="str" cm="1">
        <f t="array" ref="A554">IFERROR(_xlfn.DAYS(RAW[[#This Row],[Date]],INDEX(Table1[Date hired],MATCH(TEXT(RAW[[#This Row],[UID]],0),TEXT(Table1[UID],0),0))),"")</f>
        <v/>
      </c>
    </row>
    <row r="555" spans="1:1" x14ac:dyDescent="0.25">
      <c r="A555" s="169" t="str" cm="1">
        <f t="array" ref="A555">IFERROR(_xlfn.DAYS(RAW[[#This Row],[Date]],INDEX(Table1[Date hired],MATCH(TEXT(RAW[[#This Row],[UID]],0),TEXT(Table1[UID],0),0))),"")</f>
        <v/>
      </c>
    </row>
    <row r="556" spans="1:1" x14ac:dyDescent="0.25">
      <c r="A556" s="169" t="str" cm="1">
        <f t="array" ref="A556">IFERROR(_xlfn.DAYS(RAW[[#This Row],[Date]],INDEX(Table1[Date hired],MATCH(TEXT(RAW[[#This Row],[UID]],0),TEXT(Table1[UID],0),0))),"")</f>
        <v/>
      </c>
    </row>
    <row r="557" spans="1:1" x14ac:dyDescent="0.25">
      <c r="A557" s="169" t="str" cm="1">
        <f t="array" ref="A557">IFERROR(_xlfn.DAYS(RAW[[#This Row],[Date]],INDEX(Table1[Date hired],MATCH(TEXT(RAW[[#This Row],[UID]],0),TEXT(Table1[UID],0),0))),"")</f>
        <v/>
      </c>
    </row>
    <row r="558" spans="1:1" x14ac:dyDescent="0.25">
      <c r="A558" s="169" t="str" cm="1">
        <f t="array" ref="A558">IFERROR(_xlfn.DAYS(RAW[[#This Row],[Date]],INDEX(Table1[Date hired],MATCH(TEXT(RAW[[#This Row],[UID]],0),TEXT(Table1[UID],0),0))),"")</f>
        <v/>
      </c>
    </row>
    <row r="559" spans="1:1" x14ac:dyDescent="0.25">
      <c r="A559" s="169" t="str" cm="1">
        <f t="array" ref="A559">IFERROR(_xlfn.DAYS(RAW[[#This Row],[Date]],INDEX(Table1[Date hired],MATCH(TEXT(RAW[[#This Row],[UID]],0),TEXT(Table1[UID],0),0))),"")</f>
        <v/>
      </c>
    </row>
    <row r="560" spans="1:1" x14ac:dyDescent="0.25">
      <c r="A560" s="169" t="str" cm="1">
        <f t="array" ref="A560">IFERROR(_xlfn.DAYS(RAW[[#This Row],[Date]],INDEX(Table1[Date hired],MATCH(TEXT(RAW[[#This Row],[UID]],0),TEXT(Table1[UID],0),0))),"")</f>
        <v/>
      </c>
    </row>
    <row r="561" spans="1:1" x14ac:dyDescent="0.25">
      <c r="A561" s="169" t="str" cm="1">
        <f t="array" ref="A561">IFERROR(_xlfn.DAYS(RAW[[#This Row],[Date]],INDEX(Table1[Date hired],MATCH(TEXT(RAW[[#This Row],[UID]],0),TEXT(Table1[UID],0),0))),"")</f>
        <v/>
      </c>
    </row>
    <row r="562" spans="1:1" x14ac:dyDescent="0.25">
      <c r="A562" s="169" t="str" cm="1">
        <f t="array" ref="A562">IFERROR(_xlfn.DAYS(RAW[[#This Row],[Date]],INDEX(Table1[Date hired],MATCH(TEXT(RAW[[#This Row],[UID]],0),TEXT(Table1[UID],0),0))),"")</f>
        <v/>
      </c>
    </row>
    <row r="563" spans="1:1" x14ac:dyDescent="0.25">
      <c r="A563" s="169" t="str" cm="1">
        <f t="array" ref="A563">IFERROR(_xlfn.DAYS(RAW[[#This Row],[Date]],INDEX(Table1[Date hired],MATCH(TEXT(RAW[[#This Row],[UID]],0),TEXT(Table1[UID],0),0))),"")</f>
        <v/>
      </c>
    </row>
    <row r="564" spans="1:1" x14ac:dyDescent="0.25">
      <c r="A564" s="169" t="str" cm="1">
        <f t="array" ref="A564">IFERROR(_xlfn.DAYS(RAW[[#This Row],[Date]],INDEX(Table1[Date hired],MATCH(TEXT(RAW[[#This Row],[UID]],0),TEXT(Table1[UID],0),0))),"")</f>
        <v/>
      </c>
    </row>
    <row r="565" spans="1:1" x14ac:dyDescent="0.25">
      <c r="A565" s="169" t="str" cm="1">
        <f t="array" ref="A565">IFERROR(_xlfn.DAYS(RAW[[#This Row],[Date]],INDEX(Table1[Date hired],MATCH(TEXT(RAW[[#This Row],[UID]],0),TEXT(Table1[UID],0),0))),"")</f>
        <v/>
      </c>
    </row>
    <row r="566" spans="1:1" x14ac:dyDescent="0.25">
      <c r="A566" s="169" t="str" cm="1">
        <f t="array" ref="A566">IFERROR(_xlfn.DAYS(RAW[[#This Row],[Date]],INDEX(Table1[Date hired],MATCH(TEXT(RAW[[#This Row],[UID]],0),TEXT(Table1[UID],0),0))),"")</f>
        <v/>
      </c>
    </row>
    <row r="567" spans="1:1" x14ac:dyDescent="0.25">
      <c r="A567" s="169" t="str" cm="1">
        <f t="array" ref="A567">IFERROR(_xlfn.DAYS(RAW[[#This Row],[Date]],INDEX(Table1[Date hired],MATCH(TEXT(RAW[[#This Row],[UID]],0),TEXT(Table1[UID],0),0))),"")</f>
        <v/>
      </c>
    </row>
    <row r="568" spans="1:1" x14ac:dyDescent="0.25">
      <c r="A568" s="169" t="str" cm="1">
        <f t="array" ref="A568">IFERROR(_xlfn.DAYS(RAW[[#This Row],[Date]],INDEX(Table1[Date hired],MATCH(TEXT(RAW[[#This Row],[UID]],0),TEXT(Table1[UID],0),0))),"")</f>
        <v/>
      </c>
    </row>
    <row r="569" spans="1:1" x14ac:dyDescent="0.25">
      <c r="A569" s="169" t="str" cm="1">
        <f t="array" ref="A569">IFERROR(_xlfn.DAYS(RAW[[#This Row],[Date]],INDEX(Table1[Date hired],MATCH(TEXT(RAW[[#This Row],[UID]],0),TEXT(Table1[UID],0),0))),"")</f>
        <v/>
      </c>
    </row>
    <row r="570" spans="1:1" x14ac:dyDescent="0.25">
      <c r="A570" s="169" t="str" cm="1">
        <f t="array" ref="A570">IFERROR(_xlfn.DAYS(RAW[[#This Row],[Date]],INDEX(Table1[Date hired],MATCH(TEXT(RAW[[#This Row],[UID]],0),TEXT(Table1[UID],0),0))),"")</f>
        <v/>
      </c>
    </row>
    <row r="571" spans="1:1" x14ac:dyDescent="0.25">
      <c r="A571" s="169" t="str" cm="1">
        <f t="array" ref="A571">IFERROR(_xlfn.DAYS(RAW[[#This Row],[Date]],INDEX(Table1[Date hired],MATCH(TEXT(RAW[[#This Row],[UID]],0),TEXT(Table1[UID],0),0))),"")</f>
        <v/>
      </c>
    </row>
    <row r="572" spans="1:1" x14ac:dyDescent="0.25">
      <c r="A572" s="169" t="str" cm="1">
        <f t="array" ref="A572">IFERROR(_xlfn.DAYS(RAW[[#This Row],[Date]],INDEX(Table1[Date hired],MATCH(TEXT(RAW[[#This Row],[UID]],0),TEXT(Table1[UID],0),0))),"")</f>
        <v/>
      </c>
    </row>
    <row r="573" spans="1:1" x14ac:dyDescent="0.25">
      <c r="A573" s="169" t="str" cm="1">
        <f t="array" ref="A573">IFERROR(_xlfn.DAYS(RAW[[#This Row],[Date]],INDEX(Table1[Date hired],MATCH(TEXT(RAW[[#This Row],[UID]],0),TEXT(Table1[UID],0),0))),"")</f>
        <v/>
      </c>
    </row>
    <row r="574" spans="1:1" x14ac:dyDescent="0.25">
      <c r="A574" s="169" t="str" cm="1">
        <f t="array" ref="A574">IFERROR(_xlfn.DAYS(RAW[[#This Row],[Date]],INDEX(Table1[Date hired],MATCH(TEXT(RAW[[#This Row],[UID]],0),TEXT(Table1[UID],0),0))),"")</f>
        <v/>
      </c>
    </row>
    <row r="575" spans="1:1" x14ac:dyDescent="0.25">
      <c r="A575" s="169" t="str" cm="1">
        <f t="array" ref="A575">IFERROR(_xlfn.DAYS(RAW[[#This Row],[Date]],INDEX(Table1[Date hired],MATCH(TEXT(RAW[[#This Row],[UID]],0),TEXT(Table1[UID],0),0))),"")</f>
        <v/>
      </c>
    </row>
    <row r="576" spans="1:1" x14ac:dyDescent="0.25">
      <c r="A576" s="169" t="str" cm="1">
        <f t="array" ref="A576">IFERROR(_xlfn.DAYS(RAW[[#This Row],[Date]],INDEX(Table1[Date hired],MATCH(TEXT(RAW[[#This Row],[UID]],0),TEXT(Table1[UID],0),0))),"")</f>
        <v/>
      </c>
    </row>
    <row r="577" spans="1:1" x14ac:dyDescent="0.25">
      <c r="A577" s="169" t="str" cm="1">
        <f t="array" ref="A577">IFERROR(_xlfn.DAYS(RAW[[#This Row],[Date]],INDEX(Table1[Date hired],MATCH(TEXT(RAW[[#This Row],[UID]],0),TEXT(Table1[UID],0),0))),"")</f>
        <v/>
      </c>
    </row>
    <row r="578" spans="1:1" x14ac:dyDescent="0.25">
      <c r="A578" s="169" t="str" cm="1">
        <f t="array" ref="A578">IFERROR(_xlfn.DAYS(RAW[[#This Row],[Date]],INDEX(Table1[Date hired],MATCH(TEXT(RAW[[#This Row],[UID]],0),TEXT(Table1[UID],0),0))),"")</f>
        <v/>
      </c>
    </row>
    <row r="579" spans="1:1" x14ac:dyDescent="0.25">
      <c r="A579" s="169" t="str" cm="1">
        <f t="array" ref="A579">IFERROR(_xlfn.DAYS(RAW[[#This Row],[Date]],INDEX(Table1[Date hired],MATCH(TEXT(RAW[[#This Row],[UID]],0),TEXT(Table1[UID],0),0))),"")</f>
        <v/>
      </c>
    </row>
    <row r="580" spans="1:1" x14ac:dyDescent="0.25">
      <c r="A580" s="169" t="str" cm="1">
        <f t="array" ref="A580">IFERROR(_xlfn.DAYS(RAW[[#This Row],[Date]],INDEX(Table1[Date hired],MATCH(TEXT(RAW[[#This Row],[UID]],0),TEXT(Table1[UID],0),0))),"")</f>
        <v/>
      </c>
    </row>
    <row r="581" spans="1:1" x14ac:dyDescent="0.25">
      <c r="A581" s="169" t="str" cm="1">
        <f t="array" ref="A581">IFERROR(_xlfn.DAYS(RAW[[#This Row],[Date]],INDEX(Table1[Date hired],MATCH(TEXT(RAW[[#This Row],[UID]],0),TEXT(Table1[UID],0),0))),"")</f>
        <v/>
      </c>
    </row>
    <row r="582" spans="1:1" x14ac:dyDescent="0.25">
      <c r="A582" s="169" t="str" cm="1">
        <f t="array" ref="A582">IFERROR(_xlfn.DAYS(RAW[[#This Row],[Date]],INDEX(Table1[Date hired],MATCH(TEXT(RAW[[#This Row],[UID]],0),TEXT(Table1[UID],0),0))),"")</f>
        <v/>
      </c>
    </row>
    <row r="583" spans="1:1" x14ac:dyDescent="0.25">
      <c r="A583" s="169" t="str" cm="1">
        <f t="array" ref="A583">IFERROR(_xlfn.DAYS(RAW[[#This Row],[Date]],INDEX(Table1[Date hired],MATCH(TEXT(RAW[[#This Row],[UID]],0),TEXT(Table1[UID],0),0))),"")</f>
        <v/>
      </c>
    </row>
    <row r="584" spans="1:1" x14ac:dyDescent="0.25">
      <c r="A584" s="169" t="str" cm="1">
        <f t="array" ref="A584">IFERROR(_xlfn.DAYS(RAW[[#This Row],[Date]],INDEX(Table1[Date hired],MATCH(TEXT(RAW[[#This Row],[UID]],0),TEXT(Table1[UID],0),0))),"")</f>
        <v/>
      </c>
    </row>
    <row r="585" spans="1:1" x14ac:dyDescent="0.25">
      <c r="A585" s="169" t="str" cm="1">
        <f t="array" ref="A585">IFERROR(_xlfn.DAYS(RAW[[#This Row],[Date]],INDEX(Table1[Date hired],MATCH(TEXT(RAW[[#This Row],[UID]],0),TEXT(Table1[UID],0),0))),"")</f>
        <v/>
      </c>
    </row>
    <row r="586" spans="1:1" x14ac:dyDescent="0.25">
      <c r="A586" s="169" t="str" cm="1">
        <f t="array" ref="A586">IFERROR(_xlfn.DAYS(RAW[[#This Row],[Date]],INDEX(Table1[Date hired],MATCH(TEXT(RAW[[#This Row],[UID]],0),TEXT(Table1[UID],0),0))),"")</f>
        <v/>
      </c>
    </row>
    <row r="587" spans="1:1" x14ac:dyDescent="0.25">
      <c r="A587" s="169" t="str" cm="1">
        <f t="array" ref="A587">IFERROR(_xlfn.DAYS(RAW[[#This Row],[Date]],INDEX(Table1[Date hired],MATCH(TEXT(RAW[[#This Row],[UID]],0),TEXT(Table1[UID],0),0))),"")</f>
        <v/>
      </c>
    </row>
    <row r="588" spans="1:1" x14ac:dyDescent="0.25">
      <c r="A588" s="169" t="str" cm="1">
        <f t="array" ref="A588">IFERROR(_xlfn.DAYS(RAW[[#This Row],[Date]],INDEX(Table1[Date hired],MATCH(TEXT(RAW[[#This Row],[UID]],0),TEXT(Table1[UID],0),0))),"")</f>
        <v/>
      </c>
    </row>
    <row r="589" spans="1:1" x14ac:dyDescent="0.25">
      <c r="A589" s="169" t="str" cm="1">
        <f t="array" ref="A589">IFERROR(_xlfn.DAYS(RAW[[#This Row],[Date]],INDEX(Table1[Date hired],MATCH(TEXT(RAW[[#This Row],[UID]],0),TEXT(Table1[UID],0),0))),"")</f>
        <v/>
      </c>
    </row>
    <row r="590" spans="1:1" x14ac:dyDescent="0.25">
      <c r="A590" s="169" t="str" cm="1">
        <f t="array" ref="A590">IFERROR(_xlfn.DAYS(RAW[[#This Row],[Date]],INDEX(Table1[Date hired],MATCH(TEXT(RAW[[#This Row],[UID]],0),TEXT(Table1[UID],0),0))),"")</f>
        <v/>
      </c>
    </row>
    <row r="591" spans="1:1" x14ac:dyDescent="0.25">
      <c r="A591" s="169" t="str" cm="1">
        <f t="array" ref="A591">IFERROR(_xlfn.DAYS(RAW[[#This Row],[Date]],INDEX(Table1[Date hired],MATCH(TEXT(RAW[[#This Row],[UID]],0),TEXT(Table1[UID],0),0))),"")</f>
        <v/>
      </c>
    </row>
    <row r="592" spans="1:1" x14ac:dyDescent="0.25">
      <c r="A592" s="169" t="str" cm="1">
        <f t="array" ref="A592">IFERROR(_xlfn.DAYS(RAW[[#This Row],[Date]],INDEX(Table1[Date hired],MATCH(TEXT(RAW[[#This Row],[UID]],0),TEXT(Table1[UID],0),0))),"")</f>
        <v/>
      </c>
    </row>
    <row r="593" spans="1:1" x14ac:dyDescent="0.25">
      <c r="A593" s="169" t="str" cm="1">
        <f t="array" ref="A593">IFERROR(_xlfn.DAYS(RAW[[#This Row],[Date]],INDEX(Table1[Date hired],MATCH(TEXT(RAW[[#This Row],[UID]],0),TEXT(Table1[UID],0),0))),"")</f>
        <v/>
      </c>
    </row>
    <row r="594" spans="1:1" x14ac:dyDescent="0.25">
      <c r="A594" s="169" t="str" cm="1">
        <f t="array" ref="A594">IFERROR(_xlfn.DAYS(RAW[[#This Row],[Date]],INDEX(Table1[Date hired],MATCH(TEXT(RAW[[#This Row],[UID]],0),TEXT(Table1[UID],0),0))),"")</f>
        <v/>
      </c>
    </row>
    <row r="595" spans="1:1" x14ac:dyDescent="0.25">
      <c r="A595" s="169" t="str" cm="1">
        <f t="array" ref="A595">IFERROR(_xlfn.DAYS(RAW[[#This Row],[Date]],INDEX(Table1[Date hired],MATCH(TEXT(RAW[[#This Row],[UID]],0),TEXT(Table1[UID],0),0))),"")</f>
        <v/>
      </c>
    </row>
    <row r="596" spans="1:1" x14ac:dyDescent="0.25">
      <c r="A596" s="169" t="str" cm="1">
        <f t="array" ref="A596">IFERROR(_xlfn.DAYS(RAW[[#This Row],[Date]],INDEX(Table1[Date hired],MATCH(TEXT(RAW[[#This Row],[UID]],0),TEXT(Table1[UID],0),0))),"")</f>
        <v/>
      </c>
    </row>
    <row r="597" spans="1:1" x14ac:dyDescent="0.25">
      <c r="A597" s="169" t="str" cm="1">
        <f t="array" ref="A597">IFERROR(_xlfn.DAYS(RAW[[#This Row],[Date]],INDEX(Table1[Date hired],MATCH(TEXT(RAW[[#This Row],[UID]],0),TEXT(Table1[UID],0),0))),"")</f>
        <v/>
      </c>
    </row>
    <row r="598" spans="1:1" x14ac:dyDescent="0.25">
      <c r="A598" s="169" t="str" cm="1">
        <f t="array" ref="A598">IFERROR(_xlfn.DAYS(RAW[[#This Row],[Date]],INDEX(Table1[Date hired],MATCH(TEXT(RAW[[#This Row],[UID]],0),TEXT(Table1[UID],0),0))),"")</f>
        <v/>
      </c>
    </row>
    <row r="599" spans="1:1" x14ac:dyDescent="0.25">
      <c r="A599" s="169" t="str" cm="1">
        <f t="array" ref="A599">IFERROR(_xlfn.DAYS(RAW[[#This Row],[Date]],INDEX(Table1[Date hired],MATCH(TEXT(RAW[[#This Row],[UID]],0),TEXT(Table1[UID],0),0))),"")</f>
        <v/>
      </c>
    </row>
    <row r="600" spans="1:1" x14ac:dyDescent="0.25">
      <c r="A600" s="169" t="str" cm="1">
        <f t="array" ref="A600">IFERROR(_xlfn.DAYS(RAW[[#This Row],[Date]],INDEX(Table1[Date hired],MATCH(TEXT(RAW[[#This Row],[UID]],0),TEXT(Table1[UID],0),0))),"")</f>
        <v/>
      </c>
    </row>
    <row r="601" spans="1:1" x14ac:dyDescent="0.25">
      <c r="A601" s="169" t="str" cm="1">
        <f t="array" ref="A601">IFERROR(_xlfn.DAYS(RAW[[#This Row],[Date]],INDEX(Table1[Date hired],MATCH(TEXT(RAW[[#This Row],[UID]],0),TEXT(Table1[UID],0),0))),"")</f>
        <v/>
      </c>
    </row>
    <row r="602" spans="1:1" x14ac:dyDescent="0.25">
      <c r="A602" s="169" t="str" cm="1">
        <f t="array" ref="A602">IFERROR(_xlfn.DAYS(RAW[[#This Row],[Date]],INDEX(Table1[Date hired],MATCH(TEXT(RAW[[#This Row],[UID]],0),TEXT(Table1[UID],0),0))),"")</f>
        <v/>
      </c>
    </row>
    <row r="603" spans="1:1" x14ac:dyDescent="0.25">
      <c r="A603" s="169" t="str" cm="1">
        <f t="array" ref="A603">IFERROR(_xlfn.DAYS(RAW[[#This Row],[Date]],INDEX(Table1[Date hired],MATCH(TEXT(RAW[[#This Row],[UID]],0),TEXT(Table1[UID],0),0))),"")</f>
        <v/>
      </c>
    </row>
    <row r="604" spans="1:1" x14ac:dyDescent="0.25">
      <c r="A604" s="169" t="str" cm="1">
        <f t="array" ref="A604">IFERROR(_xlfn.DAYS(RAW[[#This Row],[Date]],INDEX(Table1[Date hired],MATCH(TEXT(RAW[[#This Row],[UID]],0),TEXT(Table1[UID],0),0))),"")</f>
        <v/>
      </c>
    </row>
    <row r="605" spans="1:1" x14ac:dyDescent="0.25">
      <c r="A605" s="169" t="str" cm="1">
        <f t="array" ref="A605">IFERROR(_xlfn.DAYS(RAW[[#This Row],[Date]],INDEX(Table1[Date hired],MATCH(TEXT(RAW[[#This Row],[UID]],0),TEXT(Table1[UID],0),0))),"")</f>
        <v/>
      </c>
    </row>
    <row r="606" spans="1:1" x14ac:dyDescent="0.25">
      <c r="A606" s="169" t="str" cm="1">
        <f t="array" ref="A606">IFERROR(_xlfn.DAYS(RAW[[#This Row],[Date]],INDEX(Table1[Date hired],MATCH(TEXT(RAW[[#This Row],[UID]],0),TEXT(Table1[UID],0),0))),"")</f>
        <v/>
      </c>
    </row>
    <row r="607" spans="1:1" x14ac:dyDescent="0.25">
      <c r="A607" s="169" t="str" cm="1">
        <f t="array" ref="A607">IFERROR(_xlfn.DAYS(RAW[[#This Row],[Date]],INDEX(Table1[Date hired],MATCH(TEXT(RAW[[#This Row],[UID]],0),TEXT(Table1[UID],0),0))),"")</f>
        <v/>
      </c>
    </row>
    <row r="608" spans="1:1" x14ac:dyDescent="0.25">
      <c r="A608" s="169" t="str" cm="1">
        <f t="array" ref="A608">IFERROR(_xlfn.DAYS(RAW[[#This Row],[Date]],INDEX(Table1[Date hired],MATCH(TEXT(RAW[[#This Row],[UID]],0),TEXT(Table1[UID],0),0))),"")</f>
        <v/>
      </c>
    </row>
    <row r="609" spans="1:1" x14ac:dyDescent="0.25">
      <c r="A609" s="169" t="str" cm="1">
        <f t="array" ref="A609">IFERROR(_xlfn.DAYS(RAW[[#This Row],[Date]],INDEX(Table1[Date hired],MATCH(TEXT(RAW[[#This Row],[UID]],0),TEXT(Table1[UID],0),0))),"")</f>
        <v/>
      </c>
    </row>
    <row r="610" spans="1:1" x14ac:dyDescent="0.25">
      <c r="A610" s="169" t="str" cm="1">
        <f t="array" ref="A610">IFERROR(_xlfn.DAYS(RAW[[#This Row],[Date]],INDEX(Table1[Date hired],MATCH(TEXT(RAW[[#This Row],[UID]],0),TEXT(Table1[UID],0),0))),"")</f>
        <v/>
      </c>
    </row>
    <row r="611" spans="1:1" x14ac:dyDescent="0.25">
      <c r="A611" s="169" t="str" cm="1">
        <f t="array" ref="A611">IFERROR(_xlfn.DAYS(RAW[[#This Row],[Date]],INDEX(Table1[Date hired],MATCH(TEXT(RAW[[#This Row],[UID]],0),TEXT(Table1[UID],0),0))),"")</f>
        <v/>
      </c>
    </row>
    <row r="612" spans="1:1" x14ac:dyDescent="0.25">
      <c r="A612" s="169" t="str" cm="1">
        <f t="array" ref="A612">IFERROR(_xlfn.DAYS(RAW[[#This Row],[Date]],INDEX(Table1[Date hired],MATCH(TEXT(RAW[[#This Row],[UID]],0),TEXT(Table1[UID],0),0))),"")</f>
        <v/>
      </c>
    </row>
    <row r="613" spans="1:1" x14ac:dyDescent="0.25">
      <c r="A613" s="169" t="str" cm="1">
        <f t="array" ref="A613">IFERROR(_xlfn.DAYS(RAW[[#This Row],[Date]],INDEX(Table1[Date hired],MATCH(TEXT(RAW[[#This Row],[UID]],0),TEXT(Table1[UID],0),0))),"")</f>
        <v/>
      </c>
    </row>
    <row r="614" spans="1:1" x14ac:dyDescent="0.25">
      <c r="A614" s="169" t="str" cm="1">
        <f t="array" ref="A614">IFERROR(_xlfn.DAYS(RAW[[#This Row],[Date]],INDEX(Table1[Date hired],MATCH(TEXT(RAW[[#This Row],[UID]],0),TEXT(Table1[UID],0),0))),"")</f>
        <v/>
      </c>
    </row>
    <row r="615" spans="1:1" x14ac:dyDescent="0.25">
      <c r="A615" s="169" t="str" cm="1">
        <f t="array" ref="A615">IFERROR(_xlfn.DAYS(RAW[[#This Row],[Date]],INDEX(Table1[Date hired],MATCH(TEXT(RAW[[#This Row],[UID]],0),TEXT(Table1[UID],0),0))),"")</f>
        <v/>
      </c>
    </row>
    <row r="616" spans="1:1" x14ac:dyDescent="0.25">
      <c r="A616" s="169" t="str" cm="1">
        <f t="array" ref="A616">IFERROR(_xlfn.DAYS(RAW[[#This Row],[Date]],INDEX(Table1[Date hired],MATCH(TEXT(RAW[[#This Row],[UID]],0),TEXT(Table1[UID],0),0))),"")</f>
        <v/>
      </c>
    </row>
    <row r="617" spans="1:1" x14ac:dyDescent="0.25">
      <c r="A617" s="169" t="str" cm="1">
        <f t="array" ref="A617">IFERROR(_xlfn.DAYS(RAW[[#This Row],[Date]],INDEX(Table1[Date hired],MATCH(TEXT(RAW[[#This Row],[UID]],0),TEXT(Table1[UID],0),0))),"")</f>
        <v/>
      </c>
    </row>
    <row r="618" spans="1:1" x14ac:dyDescent="0.25">
      <c r="A618" s="169" t="str" cm="1">
        <f t="array" ref="A618">IFERROR(_xlfn.DAYS(RAW[[#This Row],[Date]],INDEX(Table1[Date hired],MATCH(TEXT(RAW[[#This Row],[UID]],0),TEXT(Table1[UID],0),0))),"")</f>
        <v/>
      </c>
    </row>
    <row r="619" spans="1:1" x14ac:dyDescent="0.25">
      <c r="A619" s="169" t="str" cm="1">
        <f t="array" ref="A619">IFERROR(_xlfn.DAYS(RAW[[#This Row],[Date]],INDEX(Table1[Date hired],MATCH(TEXT(RAW[[#This Row],[UID]],0),TEXT(Table1[UID],0),0))),"")</f>
        <v/>
      </c>
    </row>
    <row r="620" spans="1:1" x14ac:dyDescent="0.25">
      <c r="A620" s="169" t="str" cm="1">
        <f t="array" ref="A620">IFERROR(_xlfn.DAYS(RAW[[#This Row],[Date]],INDEX(Table1[Date hired],MATCH(TEXT(RAW[[#This Row],[UID]],0),TEXT(Table1[UID],0),0))),"")</f>
        <v/>
      </c>
    </row>
    <row r="621" spans="1:1" x14ac:dyDescent="0.25">
      <c r="A621" s="169" t="str" cm="1">
        <f t="array" ref="A621">IFERROR(_xlfn.DAYS(RAW[[#This Row],[Date]],INDEX(Table1[Date hired],MATCH(TEXT(RAW[[#This Row],[UID]],0),TEXT(Table1[UID],0),0))),"")</f>
        <v/>
      </c>
    </row>
    <row r="622" spans="1:1" x14ac:dyDescent="0.25">
      <c r="A622" s="169" t="str" cm="1">
        <f t="array" ref="A622">IFERROR(_xlfn.DAYS(RAW[[#This Row],[Date]],INDEX(Table1[Date hired],MATCH(TEXT(RAW[[#This Row],[UID]],0),TEXT(Table1[UID],0),0))),"")</f>
        <v/>
      </c>
    </row>
    <row r="623" spans="1:1" x14ac:dyDescent="0.25">
      <c r="A623" s="169" t="str" cm="1">
        <f t="array" ref="A623">IFERROR(_xlfn.DAYS(RAW[[#This Row],[Date]],INDEX(Table1[Date hired],MATCH(TEXT(RAW[[#This Row],[UID]],0),TEXT(Table1[UID],0),0))),"")</f>
        <v/>
      </c>
    </row>
    <row r="624" spans="1:1" x14ac:dyDescent="0.25">
      <c r="A624" s="169" t="str" cm="1">
        <f t="array" ref="A624">IFERROR(_xlfn.DAYS(RAW[[#This Row],[Date]],INDEX(Table1[Date hired],MATCH(TEXT(RAW[[#This Row],[UID]],0),TEXT(Table1[UID],0),0))),"")</f>
        <v/>
      </c>
    </row>
    <row r="625" spans="1:1" x14ac:dyDescent="0.25">
      <c r="A625" s="169" t="str" cm="1">
        <f t="array" ref="A625">IFERROR(_xlfn.DAYS(RAW[[#This Row],[Date]],INDEX(Table1[Date hired],MATCH(TEXT(RAW[[#This Row],[UID]],0),TEXT(Table1[UID],0),0))),"")</f>
        <v/>
      </c>
    </row>
    <row r="626" spans="1:1" x14ac:dyDescent="0.25">
      <c r="A626" s="169" t="str" cm="1">
        <f t="array" ref="A626">IFERROR(_xlfn.DAYS(RAW[[#This Row],[Date]],INDEX(Table1[Date hired],MATCH(TEXT(RAW[[#This Row],[UID]],0),TEXT(Table1[UID],0),0))),"")</f>
        <v/>
      </c>
    </row>
    <row r="627" spans="1:1" x14ac:dyDescent="0.25">
      <c r="A627" s="169" t="str" cm="1">
        <f t="array" ref="A627">IFERROR(_xlfn.DAYS(RAW[[#This Row],[Date]],INDEX(Table1[Date hired],MATCH(TEXT(RAW[[#This Row],[UID]],0),TEXT(Table1[UID],0),0))),"")</f>
        <v/>
      </c>
    </row>
    <row r="628" spans="1:1" x14ac:dyDescent="0.25">
      <c r="A628" s="169" t="str" cm="1">
        <f t="array" ref="A628">IFERROR(_xlfn.DAYS(RAW[[#This Row],[Date]],INDEX(Table1[Date hired],MATCH(TEXT(RAW[[#This Row],[UID]],0),TEXT(Table1[UID],0),0))),"")</f>
        <v/>
      </c>
    </row>
    <row r="629" spans="1:1" x14ac:dyDescent="0.25">
      <c r="A629" s="169" t="str" cm="1">
        <f t="array" ref="A629">IFERROR(_xlfn.DAYS(RAW[[#This Row],[Date]],INDEX(Table1[Date hired],MATCH(TEXT(RAW[[#This Row],[UID]],0),TEXT(Table1[UID],0),0))),"")</f>
        <v/>
      </c>
    </row>
    <row r="630" spans="1:1" x14ac:dyDescent="0.25">
      <c r="A630" s="169" t="str" cm="1">
        <f t="array" ref="A630">IFERROR(_xlfn.DAYS(RAW[[#This Row],[Date]],INDEX(Table1[Date hired],MATCH(TEXT(RAW[[#This Row],[UID]],0),TEXT(Table1[UID],0),0))),"")</f>
        <v/>
      </c>
    </row>
    <row r="631" spans="1:1" x14ac:dyDescent="0.25">
      <c r="A631" s="169" t="str" cm="1">
        <f t="array" ref="A631">IFERROR(_xlfn.DAYS(RAW[[#This Row],[Date]],INDEX(Table1[Date hired],MATCH(TEXT(RAW[[#This Row],[UID]],0),TEXT(Table1[UID],0),0))),"")</f>
        <v/>
      </c>
    </row>
    <row r="632" spans="1:1" x14ac:dyDescent="0.25">
      <c r="A632" s="169" t="str" cm="1">
        <f t="array" ref="A632">IFERROR(_xlfn.DAYS(RAW[[#This Row],[Date]],INDEX(Table1[Date hired],MATCH(TEXT(RAW[[#This Row],[UID]],0),TEXT(Table1[UID],0),0))),"")</f>
        <v/>
      </c>
    </row>
    <row r="633" spans="1:1" x14ac:dyDescent="0.25">
      <c r="A633" s="169" t="str" cm="1">
        <f t="array" ref="A633">IFERROR(_xlfn.DAYS(RAW[[#This Row],[Date]],INDEX(Table1[Date hired],MATCH(TEXT(RAW[[#This Row],[UID]],0),TEXT(Table1[UID],0),0))),"")</f>
        <v/>
      </c>
    </row>
    <row r="634" spans="1:1" x14ac:dyDescent="0.25">
      <c r="A634" s="169" t="str" cm="1">
        <f t="array" ref="A634">IFERROR(_xlfn.DAYS(RAW[[#This Row],[Date]],INDEX(Table1[Date hired],MATCH(TEXT(RAW[[#This Row],[UID]],0),TEXT(Table1[UID],0),0))),"")</f>
        <v/>
      </c>
    </row>
    <row r="635" spans="1:1" x14ac:dyDescent="0.25">
      <c r="A635" s="169" t="str" cm="1">
        <f t="array" ref="A635">IFERROR(_xlfn.DAYS(RAW[[#This Row],[Date]],INDEX(Table1[Date hired],MATCH(TEXT(RAW[[#This Row],[UID]],0),TEXT(Table1[UID],0),0))),"")</f>
        <v/>
      </c>
    </row>
    <row r="636" spans="1:1" x14ac:dyDescent="0.25">
      <c r="A636" s="169" t="str" cm="1">
        <f t="array" ref="A636">IFERROR(_xlfn.DAYS(RAW[[#This Row],[Date]],INDEX(Table1[Date hired],MATCH(TEXT(RAW[[#This Row],[UID]],0),TEXT(Table1[UID],0),0))),"")</f>
        <v/>
      </c>
    </row>
    <row r="637" spans="1:1" x14ac:dyDescent="0.25">
      <c r="A637" s="169" t="str" cm="1">
        <f t="array" ref="A637">IFERROR(_xlfn.DAYS(RAW[[#This Row],[Date]],INDEX(Table1[Date hired],MATCH(TEXT(RAW[[#This Row],[UID]],0),TEXT(Table1[UID],0),0))),"")</f>
        <v/>
      </c>
    </row>
    <row r="638" spans="1:1" x14ac:dyDescent="0.25">
      <c r="A638" s="169" t="str" cm="1">
        <f t="array" ref="A638">IFERROR(_xlfn.DAYS(RAW[[#This Row],[Date]],INDEX(Table1[Date hired],MATCH(TEXT(RAW[[#This Row],[UID]],0),TEXT(Table1[UID],0),0))),"")</f>
        <v/>
      </c>
    </row>
    <row r="639" spans="1:1" x14ac:dyDescent="0.25">
      <c r="A639" s="169" t="str" cm="1">
        <f t="array" ref="A639">IFERROR(_xlfn.DAYS(RAW[[#This Row],[Date]],INDEX(Table1[Date hired],MATCH(TEXT(RAW[[#This Row],[UID]],0),TEXT(Table1[UID],0),0))),"")</f>
        <v/>
      </c>
    </row>
    <row r="640" spans="1:1" x14ac:dyDescent="0.25">
      <c r="A640" s="169" t="str" cm="1">
        <f t="array" ref="A640">IFERROR(_xlfn.DAYS(RAW[[#This Row],[Date]],INDEX(Table1[Date hired],MATCH(TEXT(RAW[[#This Row],[UID]],0),TEXT(Table1[UID],0),0))),"")</f>
        <v/>
      </c>
    </row>
    <row r="641" spans="1:1" x14ac:dyDescent="0.25">
      <c r="A641" s="169" t="str" cm="1">
        <f t="array" ref="A641">IFERROR(_xlfn.DAYS(RAW[[#This Row],[Date]],INDEX(Table1[Date hired],MATCH(TEXT(RAW[[#This Row],[UID]],0),TEXT(Table1[UID],0),0))),"")</f>
        <v/>
      </c>
    </row>
    <row r="642" spans="1:1" x14ac:dyDescent="0.25">
      <c r="A642" s="169" t="str" cm="1">
        <f t="array" ref="A642">IFERROR(_xlfn.DAYS(RAW[[#This Row],[Date]],INDEX(Table1[Date hired],MATCH(TEXT(RAW[[#This Row],[UID]],0),TEXT(Table1[UID],0),0))),"")</f>
        <v/>
      </c>
    </row>
    <row r="643" spans="1:1" x14ac:dyDescent="0.25">
      <c r="A643" s="169" t="str" cm="1">
        <f t="array" ref="A643">IFERROR(_xlfn.DAYS(RAW[[#This Row],[Date]],INDEX(Table1[Date hired],MATCH(TEXT(RAW[[#This Row],[UID]],0),TEXT(Table1[UID],0),0))),"")</f>
        <v/>
      </c>
    </row>
    <row r="644" spans="1:1" x14ac:dyDescent="0.25">
      <c r="A644" s="169" t="str" cm="1">
        <f t="array" ref="A644">IFERROR(_xlfn.DAYS(RAW[[#This Row],[Date]],INDEX(Table1[Date hired],MATCH(TEXT(RAW[[#This Row],[UID]],0),TEXT(Table1[UID],0),0))),"")</f>
        <v/>
      </c>
    </row>
    <row r="645" spans="1:1" x14ac:dyDescent="0.25">
      <c r="A645" s="169" t="str" cm="1">
        <f t="array" ref="A645">IFERROR(_xlfn.DAYS(RAW[[#This Row],[Date]],INDEX(Table1[Date hired],MATCH(TEXT(RAW[[#This Row],[UID]],0),TEXT(Table1[UID],0),0))),"")</f>
        <v/>
      </c>
    </row>
    <row r="646" spans="1:1" x14ac:dyDescent="0.25">
      <c r="A646" s="169" t="str" cm="1">
        <f t="array" ref="A646">IFERROR(_xlfn.DAYS(RAW[[#This Row],[Date]],INDEX(Table1[Date hired],MATCH(TEXT(RAW[[#This Row],[UID]],0),TEXT(Table1[UID],0),0))),"")</f>
        <v/>
      </c>
    </row>
    <row r="647" spans="1:1" x14ac:dyDescent="0.25">
      <c r="A647" s="169" t="str" cm="1">
        <f t="array" ref="A647">IFERROR(_xlfn.DAYS(RAW[[#This Row],[Date]],INDEX(Table1[Date hired],MATCH(TEXT(RAW[[#This Row],[UID]],0),TEXT(Table1[UID],0),0))),"")</f>
        <v/>
      </c>
    </row>
    <row r="648" spans="1:1" x14ac:dyDescent="0.25">
      <c r="A648" s="169" t="str" cm="1">
        <f t="array" ref="A648">IFERROR(_xlfn.DAYS(RAW[[#This Row],[Date]],INDEX(Table1[Date hired],MATCH(TEXT(RAW[[#This Row],[UID]],0),TEXT(Table1[UID],0),0))),"")</f>
        <v/>
      </c>
    </row>
    <row r="649" spans="1:1" x14ac:dyDescent="0.25">
      <c r="A649" s="169" t="str" cm="1">
        <f t="array" ref="A649">IFERROR(_xlfn.DAYS(RAW[[#This Row],[Date]],INDEX(Table1[Date hired],MATCH(TEXT(RAW[[#This Row],[UID]],0),TEXT(Table1[UID],0),0))),"")</f>
        <v/>
      </c>
    </row>
    <row r="650" spans="1:1" x14ac:dyDescent="0.25">
      <c r="A650" s="169" t="str" cm="1">
        <f t="array" ref="A650">IFERROR(_xlfn.DAYS(RAW[[#This Row],[Date]],INDEX(Table1[Date hired],MATCH(TEXT(RAW[[#This Row],[UID]],0),TEXT(Table1[UID],0),0))),"")</f>
        <v/>
      </c>
    </row>
    <row r="651" spans="1:1" x14ac:dyDescent="0.25">
      <c r="A651" s="169" t="str" cm="1">
        <f t="array" ref="A651">IFERROR(_xlfn.DAYS(RAW[[#This Row],[Date]],INDEX(Table1[Date hired],MATCH(TEXT(RAW[[#This Row],[UID]],0),TEXT(Table1[UID],0),0))),"")</f>
        <v/>
      </c>
    </row>
    <row r="652" spans="1:1" x14ac:dyDescent="0.25">
      <c r="A652" s="169" t="str" cm="1">
        <f t="array" ref="A652">IFERROR(_xlfn.DAYS(RAW[[#This Row],[Date]],INDEX(Table1[Date hired],MATCH(TEXT(RAW[[#This Row],[UID]],0),TEXT(Table1[UID],0),0))),"")</f>
        <v/>
      </c>
    </row>
    <row r="653" spans="1:1" x14ac:dyDescent="0.25">
      <c r="A653" s="169" t="str" cm="1">
        <f t="array" ref="A653">IFERROR(_xlfn.DAYS(RAW[[#This Row],[Date]],INDEX(Table1[Date hired],MATCH(TEXT(RAW[[#This Row],[UID]],0),TEXT(Table1[UID],0),0))),"")</f>
        <v/>
      </c>
    </row>
    <row r="654" spans="1:1" x14ac:dyDescent="0.25">
      <c r="A654" s="169" t="str" cm="1">
        <f t="array" ref="A654">IFERROR(_xlfn.DAYS(RAW[[#This Row],[Date]],INDEX(Table1[Date hired],MATCH(TEXT(RAW[[#This Row],[UID]],0),TEXT(Table1[UID],0),0))),"")</f>
        <v/>
      </c>
    </row>
    <row r="655" spans="1:1" x14ac:dyDescent="0.25">
      <c r="A655" s="169" t="str" cm="1">
        <f t="array" ref="A655">IFERROR(_xlfn.DAYS(RAW[[#This Row],[Date]],INDEX(Table1[Date hired],MATCH(TEXT(RAW[[#This Row],[UID]],0),TEXT(Table1[UID],0),0))),"")</f>
        <v/>
      </c>
    </row>
    <row r="656" spans="1:1" x14ac:dyDescent="0.25">
      <c r="A656" s="169" t="str" cm="1">
        <f t="array" ref="A656">IFERROR(_xlfn.DAYS(RAW[[#This Row],[Date]],INDEX(Table1[Date hired],MATCH(TEXT(RAW[[#This Row],[UID]],0),TEXT(Table1[UID],0),0))),"")</f>
        <v/>
      </c>
    </row>
    <row r="657" spans="1:1" x14ac:dyDescent="0.25">
      <c r="A657" s="169" t="str" cm="1">
        <f t="array" ref="A657">IFERROR(_xlfn.DAYS(RAW[[#This Row],[Date]],INDEX(Table1[Date hired],MATCH(TEXT(RAW[[#This Row],[UID]],0),TEXT(Table1[UID],0),0))),"")</f>
        <v/>
      </c>
    </row>
    <row r="658" spans="1:1" x14ac:dyDescent="0.25">
      <c r="A658" s="169" t="str" cm="1">
        <f t="array" ref="A658">IFERROR(_xlfn.DAYS(RAW[[#This Row],[Date]],INDEX(Table1[Date hired],MATCH(TEXT(RAW[[#This Row],[UID]],0),TEXT(Table1[UID],0),0))),"")</f>
        <v/>
      </c>
    </row>
    <row r="659" spans="1:1" x14ac:dyDescent="0.25">
      <c r="A659" s="169" t="str" cm="1">
        <f t="array" ref="A659">IFERROR(_xlfn.DAYS(RAW[[#This Row],[Date]],INDEX(Table1[Date hired],MATCH(TEXT(RAW[[#This Row],[UID]],0),TEXT(Table1[UID],0),0))),"")</f>
        <v/>
      </c>
    </row>
    <row r="660" spans="1:1" x14ac:dyDescent="0.25">
      <c r="A660" s="169" t="str" cm="1">
        <f t="array" ref="A660">IFERROR(_xlfn.DAYS(RAW[[#This Row],[Date]],INDEX(Table1[Date hired],MATCH(TEXT(RAW[[#This Row],[UID]],0),TEXT(Table1[UID],0),0))),"")</f>
        <v/>
      </c>
    </row>
    <row r="661" spans="1:1" x14ac:dyDescent="0.25">
      <c r="A661" s="169" t="str" cm="1">
        <f t="array" ref="A661">IFERROR(_xlfn.DAYS(RAW[[#This Row],[Date]],INDEX(Table1[Date hired],MATCH(TEXT(RAW[[#This Row],[UID]],0),TEXT(Table1[UID],0),0))),"")</f>
        <v/>
      </c>
    </row>
    <row r="662" spans="1:1" x14ac:dyDescent="0.25">
      <c r="A662" s="169" t="str" cm="1">
        <f t="array" ref="A662">IFERROR(_xlfn.DAYS(RAW[[#This Row],[Date]],INDEX(Table1[Date hired],MATCH(TEXT(RAW[[#This Row],[UID]],0),TEXT(Table1[UID],0),0))),"")</f>
        <v/>
      </c>
    </row>
    <row r="663" spans="1:1" x14ac:dyDescent="0.25">
      <c r="A663" s="169" t="str" cm="1">
        <f t="array" ref="A663">IFERROR(_xlfn.DAYS(RAW[[#This Row],[Date]],INDEX(Table1[Date hired],MATCH(TEXT(RAW[[#This Row],[UID]],0),TEXT(Table1[UID],0),0))),"")</f>
        <v/>
      </c>
    </row>
    <row r="664" spans="1:1" x14ac:dyDescent="0.25">
      <c r="A664" s="169" t="str" cm="1">
        <f t="array" ref="A664">IFERROR(_xlfn.DAYS(RAW[[#This Row],[Date]],INDEX(Table1[Date hired],MATCH(TEXT(RAW[[#This Row],[UID]],0),TEXT(Table1[UID],0),0))),"")</f>
        <v/>
      </c>
    </row>
    <row r="665" spans="1:1" x14ac:dyDescent="0.25">
      <c r="A665" s="169" t="str" cm="1">
        <f t="array" ref="A665">IFERROR(_xlfn.DAYS(RAW[[#This Row],[Date]],INDEX(Table1[Date hired],MATCH(TEXT(RAW[[#This Row],[UID]],0),TEXT(Table1[UID],0),0))),"")</f>
        <v/>
      </c>
    </row>
    <row r="666" spans="1:1" x14ac:dyDescent="0.25">
      <c r="A666" s="169" t="str" cm="1">
        <f t="array" ref="A666">IFERROR(_xlfn.DAYS(RAW[[#This Row],[Date]],INDEX(Table1[Date hired],MATCH(TEXT(RAW[[#This Row],[UID]],0),TEXT(Table1[UID],0),0))),"")</f>
        <v/>
      </c>
    </row>
    <row r="667" spans="1:1" x14ac:dyDescent="0.25">
      <c r="A667" s="169" t="str" cm="1">
        <f t="array" ref="A667">IFERROR(_xlfn.DAYS(RAW[[#This Row],[Date]],INDEX(Table1[Date hired],MATCH(TEXT(RAW[[#This Row],[UID]],0),TEXT(Table1[UID],0),0))),"")</f>
        <v/>
      </c>
    </row>
    <row r="668" spans="1:1" x14ac:dyDescent="0.25">
      <c r="A668" s="169" t="str" cm="1">
        <f t="array" ref="A668">IFERROR(_xlfn.DAYS(RAW[[#This Row],[Date]],INDEX(Table1[Date hired],MATCH(TEXT(RAW[[#This Row],[UID]],0),TEXT(Table1[UID],0),0))),"")</f>
        <v/>
      </c>
    </row>
    <row r="669" spans="1:1" x14ac:dyDescent="0.25">
      <c r="A669" s="169" t="str" cm="1">
        <f t="array" ref="A669">IFERROR(_xlfn.DAYS(RAW[[#This Row],[Date]],INDEX(Table1[Date hired],MATCH(TEXT(RAW[[#This Row],[UID]],0),TEXT(Table1[UID],0),0))),"")</f>
        <v/>
      </c>
    </row>
    <row r="670" spans="1:1" x14ac:dyDescent="0.25">
      <c r="A670" s="169" t="str" cm="1">
        <f t="array" ref="A670">IFERROR(_xlfn.DAYS(RAW[[#This Row],[Date]],INDEX(Table1[Date hired],MATCH(TEXT(RAW[[#This Row],[UID]],0),TEXT(Table1[UID],0),0))),"")</f>
        <v/>
      </c>
    </row>
    <row r="671" spans="1:1" x14ac:dyDescent="0.25">
      <c r="A671" s="169" t="str" cm="1">
        <f t="array" ref="A671">IFERROR(_xlfn.DAYS(RAW[[#This Row],[Date]],INDEX(Table1[Date hired],MATCH(TEXT(RAW[[#This Row],[UID]],0),TEXT(Table1[UID],0),0))),"")</f>
        <v/>
      </c>
    </row>
    <row r="672" spans="1:1" x14ac:dyDescent="0.25">
      <c r="A672" s="169" t="str" cm="1">
        <f t="array" ref="A672">IFERROR(_xlfn.DAYS(RAW[[#This Row],[Date]],INDEX(Table1[Date hired],MATCH(TEXT(RAW[[#This Row],[UID]],0),TEXT(Table1[UID],0),0))),"")</f>
        <v/>
      </c>
    </row>
    <row r="673" spans="1:1" x14ac:dyDescent="0.25">
      <c r="A673" s="169" t="str" cm="1">
        <f t="array" ref="A673">IFERROR(_xlfn.DAYS(RAW[[#This Row],[Date]],INDEX(Table1[Date hired],MATCH(TEXT(RAW[[#This Row],[UID]],0),TEXT(Table1[UID],0),0))),"")</f>
        <v/>
      </c>
    </row>
    <row r="674" spans="1:1" x14ac:dyDescent="0.25">
      <c r="A674" s="169" t="str" cm="1">
        <f t="array" ref="A674">IFERROR(_xlfn.DAYS(RAW[[#This Row],[Date]],INDEX(Table1[Date hired],MATCH(TEXT(RAW[[#This Row],[UID]],0),TEXT(Table1[UID],0),0))),"")</f>
        <v/>
      </c>
    </row>
    <row r="675" spans="1:1" x14ac:dyDescent="0.25">
      <c r="A675" s="169" t="str" cm="1">
        <f t="array" ref="A675">IFERROR(_xlfn.DAYS(RAW[[#This Row],[Date]],INDEX(Table1[Date hired],MATCH(TEXT(RAW[[#This Row],[UID]],0),TEXT(Table1[UID],0),0))),"")</f>
        <v/>
      </c>
    </row>
    <row r="676" spans="1:1" x14ac:dyDescent="0.25">
      <c r="A676" s="169" t="str" cm="1">
        <f t="array" ref="A676">IFERROR(_xlfn.DAYS(RAW[[#This Row],[Date]],INDEX(Table1[Date hired],MATCH(TEXT(RAW[[#This Row],[UID]],0),TEXT(Table1[UID],0),0))),"")</f>
        <v/>
      </c>
    </row>
    <row r="677" spans="1:1" x14ac:dyDescent="0.25">
      <c r="A677" s="169" t="str" cm="1">
        <f t="array" ref="A677">IFERROR(_xlfn.DAYS(RAW[[#This Row],[Date]],INDEX(Table1[Date hired],MATCH(TEXT(RAW[[#This Row],[UID]],0),TEXT(Table1[UID],0),0))),"")</f>
        <v/>
      </c>
    </row>
    <row r="678" spans="1:1" x14ac:dyDescent="0.25">
      <c r="A678" s="169" t="str" cm="1">
        <f t="array" ref="A678">IFERROR(_xlfn.DAYS(RAW[[#This Row],[Date]],INDEX(Table1[Date hired],MATCH(TEXT(RAW[[#This Row],[UID]],0),TEXT(Table1[UID],0),0))),"")</f>
        <v/>
      </c>
    </row>
    <row r="679" spans="1:1" x14ac:dyDescent="0.25">
      <c r="A679" s="169" t="str" cm="1">
        <f t="array" ref="A679">IFERROR(_xlfn.DAYS(RAW[[#This Row],[Date]],INDEX(Table1[Date hired],MATCH(TEXT(RAW[[#This Row],[UID]],0),TEXT(Table1[UID],0),0))),"")</f>
        <v/>
      </c>
    </row>
    <row r="680" spans="1:1" x14ac:dyDescent="0.25">
      <c r="A680" s="169" t="str" cm="1">
        <f t="array" ref="A680">IFERROR(_xlfn.DAYS(RAW[[#This Row],[Date]],INDEX(Table1[Date hired],MATCH(TEXT(RAW[[#This Row],[UID]],0),TEXT(Table1[UID],0),0))),"")</f>
        <v/>
      </c>
    </row>
    <row r="681" spans="1:1" x14ac:dyDescent="0.25">
      <c r="A681" s="169" t="str" cm="1">
        <f t="array" ref="A681">IFERROR(_xlfn.DAYS(RAW[[#This Row],[Date]],INDEX(Table1[Date hired],MATCH(TEXT(RAW[[#This Row],[UID]],0),TEXT(Table1[UID],0),0))),"")</f>
        <v/>
      </c>
    </row>
    <row r="682" spans="1:1" x14ac:dyDescent="0.25">
      <c r="A682" s="169" t="str" cm="1">
        <f t="array" ref="A682">IFERROR(_xlfn.DAYS(RAW[[#This Row],[Date]],INDEX(Table1[Date hired],MATCH(TEXT(RAW[[#This Row],[UID]],0),TEXT(Table1[UID],0),0))),"")</f>
        <v/>
      </c>
    </row>
    <row r="683" spans="1:1" x14ac:dyDescent="0.25">
      <c r="A683" s="169" t="str" cm="1">
        <f t="array" ref="A683">IFERROR(_xlfn.DAYS(RAW[[#This Row],[Date]],INDEX(Table1[Date hired],MATCH(TEXT(RAW[[#This Row],[UID]],0),TEXT(Table1[UID],0),0))),"")</f>
        <v/>
      </c>
    </row>
    <row r="684" spans="1:1" x14ac:dyDescent="0.25">
      <c r="A684" s="169" t="str" cm="1">
        <f t="array" ref="A684">IFERROR(_xlfn.DAYS(RAW[[#This Row],[Date]],INDEX(Table1[Date hired],MATCH(TEXT(RAW[[#This Row],[UID]],0),TEXT(Table1[UID],0),0))),"")</f>
        <v/>
      </c>
    </row>
    <row r="685" spans="1:1" x14ac:dyDescent="0.25">
      <c r="A685" s="169" t="str" cm="1">
        <f t="array" ref="A685">IFERROR(_xlfn.DAYS(RAW[[#This Row],[Date]],INDEX(Table1[Date hired],MATCH(TEXT(RAW[[#This Row],[UID]],0),TEXT(Table1[UID],0),0))),"")</f>
        <v/>
      </c>
    </row>
    <row r="686" spans="1:1" x14ac:dyDescent="0.25">
      <c r="A686" s="169" t="str" cm="1">
        <f t="array" ref="A686">IFERROR(_xlfn.DAYS(RAW[[#This Row],[Date]],INDEX(Table1[Date hired],MATCH(TEXT(RAW[[#This Row],[UID]],0),TEXT(Table1[UID],0),0))),"")</f>
        <v/>
      </c>
    </row>
    <row r="687" spans="1:1" x14ac:dyDescent="0.25">
      <c r="A687" s="169" t="str" cm="1">
        <f t="array" ref="A687">IFERROR(_xlfn.DAYS(RAW[[#This Row],[Date]],INDEX(Table1[Date hired],MATCH(TEXT(RAW[[#This Row],[UID]],0),TEXT(Table1[UID],0),0))),"")</f>
        <v/>
      </c>
    </row>
    <row r="688" spans="1:1" x14ac:dyDescent="0.25">
      <c r="A688" s="169" t="str" cm="1">
        <f t="array" ref="A688">IFERROR(_xlfn.DAYS(RAW[[#This Row],[Date]],INDEX(Table1[Date hired],MATCH(TEXT(RAW[[#This Row],[UID]],0),TEXT(Table1[UID],0),0))),"")</f>
        <v/>
      </c>
    </row>
    <row r="689" spans="1:1" x14ac:dyDescent="0.25">
      <c r="A689" s="169" t="str" cm="1">
        <f t="array" ref="A689">IFERROR(_xlfn.DAYS(RAW[[#This Row],[Date]],INDEX(Table1[Date hired],MATCH(TEXT(RAW[[#This Row],[UID]],0),TEXT(Table1[UID],0),0))),"")</f>
        <v/>
      </c>
    </row>
    <row r="690" spans="1:1" x14ac:dyDescent="0.25">
      <c r="A690" s="169" t="str" cm="1">
        <f t="array" ref="A690">IFERROR(_xlfn.DAYS(RAW[[#This Row],[Date]],INDEX(Table1[Date hired],MATCH(TEXT(RAW[[#This Row],[UID]],0),TEXT(Table1[UID],0),0))),"")</f>
        <v/>
      </c>
    </row>
    <row r="691" spans="1:1" x14ac:dyDescent="0.25">
      <c r="A691" s="169" t="str" cm="1">
        <f t="array" ref="A691">IFERROR(_xlfn.DAYS(RAW[[#This Row],[Date]],INDEX(Table1[Date hired],MATCH(TEXT(RAW[[#This Row],[UID]],0),TEXT(Table1[UID],0),0))),"")</f>
        <v/>
      </c>
    </row>
    <row r="692" spans="1:1" x14ac:dyDescent="0.25">
      <c r="A692" s="169" t="str" cm="1">
        <f t="array" ref="A692">IFERROR(_xlfn.DAYS(RAW[[#This Row],[Date]],INDEX(Table1[Date hired],MATCH(TEXT(RAW[[#This Row],[UID]],0),TEXT(Table1[UID],0),0))),"")</f>
        <v/>
      </c>
    </row>
    <row r="693" spans="1:1" x14ac:dyDescent="0.25">
      <c r="A693" s="169" t="str" cm="1">
        <f t="array" ref="A693">IFERROR(_xlfn.DAYS(RAW[[#This Row],[Date]],INDEX(Table1[Date hired],MATCH(TEXT(RAW[[#This Row],[UID]],0),TEXT(Table1[UID],0),0))),"")</f>
        <v/>
      </c>
    </row>
    <row r="694" spans="1:1" x14ac:dyDescent="0.25">
      <c r="A694" s="169" t="str" cm="1">
        <f t="array" ref="A694">IFERROR(_xlfn.DAYS(RAW[[#This Row],[Date]],INDEX(Table1[Date hired],MATCH(TEXT(RAW[[#This Row],[UID]],0),TEXT(Table1[UID],0),0))),"")</f>
        <v/>
      </c>
    </row>
    <row r="695" spans="1:1" x14ac:dyDescent="0.25">
      <c r="A695" s="169" t="str" cm="1">
        <f t="array" ref="A695">IFERROR(_xlfn.DAYS(RAW[[#This Row],[Date]],INDEX(Table1[Date hired],MATCH(TEXT(RAW[[#This Row],[UID]],0),TEXT(Table1[UID],0),0))),"")</f>
        <v/>
      </c>
    </row>
    <row r="696" spans="1:1" x14ac:dyDescent="0.25">
      <c r="A696" s="169" t="str" cm="1">
        <f t="array" ref="A696">IFERROR(_xlfn.DAYS(RAW[[#This Row],[Date]],INDEX(Table1[Date hired],MATCH(TEXT(RAW[[#This Row],[UID]],0),TEXT(Table1[UID],0),0))),"")</f>
        <v/>
      </c>
    </row>
    <row r="697" spans="1:1" x14ac:dyDescent="0.25">
      <c r="A697" s="169" t="str" cm="1">
        <f t="array" ref="A697">IFERROR(_xlfn.DAYS(RAW[[#This Row],[Date]],INDEX(Table1[Date hired],MATCH(TEXT(RAW[[#This Row],[UID]],0),TEXT(Table1[UID],0),0))),"")</f>
        <v/>
      </c>
    </row>
    <row r="698" spans="1:1" x14ac:dyDescent="0.25">
      <c r="A698" s="169" t="str" cm="1">
        <f t="array" ref="A698">IFERROR(_xlfn.DAYS(RAW[[#This Row],[Date]],INDEX(Table1[Date hired],MATCH(TEXT(RAW[[#This Row],[UID]],0),TEXT(Table1[UID],0),0))),"")</f>
        <v/>
      </c>
    </row>
    <row r="699" spans="1:1" x14ac:dyDescent="0.25">
      <c r="A699" s="169" t="str" cm="1">
        <f t="array" ref="A699">IFERROR(_xlfn.DAYS(RAW[[#This Row],[Date]],INDEX(Table1[Date hired],MATCH(TEXT(RAW[[#This Row],[UID]],0),TEXT(Table1[UID],0),0))),"")</f>
        <v/>
      </c>
    </row>
    <row r="700" spans="1:1" x14ac:dyDescent="0.25">
      <c r="A700" s="169" t="str" cm="1">
        <f t="array" ref="A700">IFERROR(_xlfn.DAYS(RAW[[#This Row],[Date]],INDEX(Table1[Date hired],MATCH(TEXT(RAW[[#This Row],[UID]],0),TEXT(Table1[UID],0),0))),"")</f>
        <v/>
      </c>
    </row>
    <row r="701" spans="1:1" x14ac:dyDescent="0.25">
      <c r="A701" s="169" t="str" cm="1">
        <f t="array" ref="A701">IFERROR(_xlfn.DAYS(RAW[[#This Row],[Date]],INDEX(Table1[Date hired],MATCH(TEXT(RAW[[#This Row],[UID]],0),TEXT(Table1[UID],0),0))),"")</f>
        <v/>
      </c>
    </row>
    <row r="702" spans="1:1" x14ac:dyDescent="0.25">
      <c r="A702" s="169" t="str" cm="1">
        <f t="array" ref="A702">IFERROR(_xlfn.DAYS(RAW[[#This Row],[Date]],INDEX(Table1[Date hired],MATCH(TEXT(RAW[[#This Row],[UID]],0),TEXT(Table1[UID],0),0))),"")</f>
        <v/>
      </c>
    </row>
    <row r="703" spans="1:1" x14ac:dyDescent="0.25">
      <c r="A703" s="169" t="str" cm="1">
        <f t="array" ref="A703">IFERROR(_xlfn.DAYS(RAW[[#This Row],[Date]],INDEX(Table1[Date hired],MATCH(TEXT(RAW[[#This Row],[UID]],0),TEXT(Table1[UID],0),0))),"")</f>
        <v/>
      </c>
    </row>
    <row r="704" spans="1:1" x14ac:dyDescent="0.25">
      <c r="A704" s="169" t="str" cm="1">
        <f t="array" ref="A704">IFERROR(_xlfn.DAYS(RAW[[#This Row],[Date]],INDEX(Table1[Date hired],MATCH(TEXT(RAW[[#This Row],[UID]],0),TEXT(Table1[UID],0),0))),"")</f>
        <v/>
      </c>
    </row>
    <row r="705" spans="1:1" x14ac:dyDescent="0.25">
      <c r="A705" s="169" t="str" cm="1">
        <f t="array" ref="A705">IFERROR(_xlfn.DAYS(RAW[[#This Row],[Date]],INDEX(Table1[Date hired],MATCH(TEXT(RAW[[#This Row],[UID]],0),TEXT(Table1[UID],0),0))),"")</f>
        <v/>
      </c>
    </row>
    <row r="706" spans="1:1" x14ac:dyDescent="0.25">
      <c r="A706" s="169" t="str" cm="1">
        <f t="array" ref="A706">IFERROR(_xlfn.DAYS(RAW[[#This Row],[Date]],INDEX(Table1[Date hired],MATCH(TEXT(RAW[[#This Row],[UID]],0),TEXT(Table1[UID],0),0))),"")</f>
        <v/>
      </c>
    </row>
    <row r="707" spans="1:1" x14ac:dyDescent="0.25">
      <c r="A707" s="169" t="str" cm="1">
        <f t="array" ref="A707">IFERROR(_xlfn.DAYS(RAW[[#This Row],[Date]],INDEX(Table1[Date hired],MATCH(TEXT(RAW[[#This Row],[UID]],0),TEXT(Table1[UID],0),0))),"")</f>
        <v/>
      </c>
    </row>
    <row r="708" spans="1:1" x14ac:dyDescent="0.25">
      <c r="A708" s="169" t="str" cm="1">
        <f t="array" ref="A708">IFERROR(_xlfn.DAYS(RAW[[#This Row],[Date]],INDEX(Table1[Date hired],MATCH(TEXT(RAW[[#This Row],[UID]],0),TEXT(Table1[UID],0),0))),"")</f>
        <v/>
      </c>
    </row>
    <row r="709" spans="1:1" x14ac:dyDescent="0.25">
      <c r="A709" s="169" t="str" cm="1">
        <f t="array" ref="A709">IFERROR(_xlfn.DAYS(RAW[[#This Row],[Date]],INDEX(Table1[Date hired],MATCH(TEXT(RAW[[#This Row],[UID]],0),TEXT(Table1[UID],0),0))),"")</f>
        <v/>
      </c>
    </row>
    <row r="710" spans="1:1" x14ac:dyDescent="0.25">
      <c r="A710" s="169" t="str" cm="1">
        <f t="array" ref="A710">IFERROR(_xlfn.DAYS(RAW[[#This Row],[Date]],INDEX(Table1[Date hired],MATCH(TEXT(RAW[[#This Row],[UID]],0),TEXT(Table1[UID],0),0))),"")</f>
        <v/>
      </c>
    </row>
    <row r="711" spans="1:1" x14ac:dyDescent="0.25">
      <c r="A711" s="169" t="str" cm="1">
        <f t="array" ref="A711">IFERROR(_xlfn.DAYS(RAW[[#This Row],[Date]],INDEX(Table1[Date hired],MATCH(TEXT(RAW[[#This Row],[UID]],0),TEXT(Table1[UID],0),0))),"")</f>
        <v/>
      </c>
    </row>
    <row r="712" spans="1:1" x14ac:dyDescent="0.25">
      <c r="A712" s="169" t="str" cm="1">
        <f t="array" ref="A712">IFERROR(_xlfn.DAYS(RAW[[#This Row],[Date]],INDEX(Table1[Date hired],MATCH(TEXT(RAW[[#This Row],[UID]],0),TEXT(Table1[UID],0),0))),"")</f>
        <v/>
      </c>
    </row>
    <row r="713" spans="1:1" x14ac:dyDescent="0.25">
      <c r="A713" s="169" t="str" cm="1">
        <f t="array" ref="A713">IFERROR(_xlfn.DAYS(RAW[[#This Row],[Date]],INDEX(Table1[Date hired],MATCH(TEXT(RAW[[#This Row],[UID]],0),TEXT(Table1[UID],0),0))),"")</f>
        <v/>
      </c>
    </row>
    <row r="714" spans="1:1" x14ac:dyDescent="0.25">
      <c r="A714" s="169" t="str" cm="1">
        <f t="array" ref="A714">IFERROR(_xlfn.DAYS(RAW[[#This Row],[Date]],INDEX(Table1[Date hired],MATCH(TEXT(RAW[[#This Row],[UID]],0),TEXT(Table1[UID],0),0))),"")</f>
        <v/>
      </c>
    </row>
    <row r="715" spans="1:1" x14ac:dyDescent="0.25">
      <c r="A715" s="169" t="str" cm="1">
        <f t="array" ref="A715">IFERROR(_xlfn.DAYS(RAW[[#This Row],[Date]],INDEX(Table1[Date hired],MATCH(TEXT(RAW[[#This Row],[UID]],0),TEXT(Table1[UID],0),0))),"")</f>
        <v/>
      </c>
    </row>
    <row r="716" spans="1:1" x14ac:dyDescent="0.25">
      <c r="A716" s="169" t="str" cm="1">
        <f t="array" ref="A716">IFERROR(_xlfn.DAYS(RAW[[#This Row],[Date]],INDEX(Table1[Date hired],MATCH(TEXT(RAW[[#This Row],[UID]],0),TEXT(Table1[UID],0),0))),"")</f>
        <v/>
      </c>
    </row>
    <row r="717" spans="1:1" x14ac:dyDescent="0.25">
      <c r="A717" s="169" t="str" cm="1">
        <f t="array" ref="A717">IFERROR(_xlfn.DAYS(RAW[[#This Row],[Date]],INDEX(Table1[Date hired],MATCH(TEXT(RAW[[#This Row],[UID]],0),TEXT(Table1[UID],0),0))),"")</f>
        <v/>
      </c>
    </row>
    <row r="718" spans="1:1" x14ac:dyDescent="0.25">
      <c r="A718" s="169" t="str" cm="1">
        <f t="array" ref="A718">IFERROR(_xlfn.DAYS(RAW[[#This Row],[Date]],INDEX(Table1[Date hired],MATCH(TEXT(RAW[[#This Row],[UID]],0),TEXT(Table1[UID],0),0))),"")</f>
        <v/>
      </c>
    </row>
    <row r="719" spans="1:1" x14ac:dyDescent="0.25">
      <c r="A719" s="169" t="str" cm="1">
        <f t="array" ref="A719">IFERROR(_xlfn.DAYS(RAW[[#This Row],[Date]],INDEX(Table1[Date hired],MATCH(TEXT(RAW[[#This Row],[UID]],0),TEXT(Table1[UID],0),0))),"")</f>
        <v/>
      </c>
    </row>
    <row r="720" spans="1:1" x14ac:dyDescent="0.25">
      <c r="A720" s="169" t="str" cm="1">
        <f t="array" ref="A720">IFERROR(_xlfn.DAYS(RAW[[#This Row],[Date]],INDEX(Table1[Date hired],MATCH(TEXT(RAW[[#This Row],[UID]],0),TEXT(Table1[UID],0),0))),"")</f>
        <v/>
      </c>
    </row>
    <row r="721" spans="1:1" x14ac:dyDescent="0.25">
      <c r="A721" s="169" t="str" cm="1">
        <f t="array" ref="A721">IFERROR(_xlfn.DAYS(RAW[[#This Row],[Date]],INDEX(Table1[Date hired],MATCH(TEXT(RAW[[#This Row],[UID]],0),TEXT(Table1[UID],0),0))),"")</f>
        <v/>
      </c>
    </row>
    <row r="722" spans="1:1" x14ac:dyDescent="0.25">
      <c r="A722" s="169" t="str" cm="1">
        <f t="array" ref="A722">IFERROR(_xlfn.DAYS(RAW[[#This Row],[Date]],INDEX(Table1[Date hired],MATCH(TEXT(RAW[[#This Row],[UID]],0),TEXT(Table1[UID],0),0))),"")</f>
        <v/>
      </c>
    </row>
    <row r="723" spans="1:1" x14ac:dyDescent="0.25">
      <c r="A723" s="169" t="str" cm="1">
        <f t="array" ref="A723">IFERROR(_xlfn.DAYS(RAW[[#This Row],[Date]],INDEX(Table1[Date hired],MATCH(TEXT(RAW[[#This Row],[UID]],0),TEXT(Table1[UID],0),0))),"")</f>
        <v/>
      </c>
    </row>
    <row r="724" spans="1:1" x14ac:dyDescent="0.25">
      <c r="A724" s="169" t="str" cm="1">
        <f t="array" ref="A724">IFERROR(_xlfn.DAYS(RAW[[#This Row],[Date]],INDEX(Table1[Date hired],MATCH(TEXT(RAW[[#This Row],[UID]],0),TEXT(Table1[UID],0),0))),"")</f>
        <v/>
      </c>
    </row>
    <row r="725" spans="1:1" x14ac:dyDescent="0.25">
      <c r="A725" s="169" t="str" cm="1">
        <f t="array" ref="A725">IFERROR(_xlfn.DAYS(RAW[[#This Row],[Date]],INDEX(Table1[Date hired],MATCH(TEXT(RAW[[#This Row],[UID]],0),TEXT(Table1[UID],0),0))),"")</f>
        <v/>
      </c>
    </row>
    <row r="726" spans="1:1" x14ac:dyDescent="0.25">
      <c r="A726" s="169" t="str" cm="1">
        <f t="array" ref="A726">IFERROR(_xlfn.DAYS(RAW[[#This Row],[Date]],INDEX(Table1[Date hired],MATCH(TEXT(RAW[[#This Row],[UID]],0),TEXT(Table1[UID],0),0))),"")</f>
        <v/>
      </c>
    </row>
    <row r="727" spans="1:1" x14ac:dyDescent="0.25">
      <c r="A727" s="169" t="str" cm="1">
        <f t="array" ref="A727">IFERROR(_xlfn.DAYS(RAW[[#This Row],[Date]],INDEX(Table1[Date hired],MATCH(TEXT(RAW[[#This Row],[UID]],0),TEXT(Table1[UID],0),0))),"")</f>
        <v/>
      </c>
    </row>
    <row r="728" spans="1:1" x14ac:dyDescent="0.25">
      <c r="A728" s="169" t="str" cm="1">
        <f t="array" ref="A728">IFERROR(_xlfn.DAYS(RAW[[#This Row],[Date]],INDEX(Table1[Date hired],MATCH(TEXT(RAW[[#This Row],[UID]],0),TEXT(Table1[UID],0),0))),"")</f>
        <v/>
      </c>
    </row>
    <row r="729" spans="1:1" x14ac:dyDescent="0.25">
      <c r="A729" s="169" t="str" cm="1">
        <f t="array" ref="A729">IFERROR(_xlfn.DAYS(RAW[[#This Row],[Date]],INDEX(Table1[Date hired],MATCH(TEXT(RAW[[#This Row],[UID]],0),TEXT(Table1[UID],0),0))),"")</f>
        <v/>
      </c>
    </row>
    <row r="730" spans="1:1" x14ac:dyDescent="0.25">
      <c r="A730" s="169" t="str" cm="1">
        <f t="array" ref="A730">IFERROR(_xlfn.DAYS(RAW[[#This Row],[Date]],INDEX(Table1[Date hired],MATCH(TEXT(RAW[[#This Row],[UID]],0),TEXT(Table1[UID],0),0))),"")</f>
        <v/>
      </c>
    </row>
    <row r="731" spans="1:1" x14ac:dyDescent="0.25">
      <c r="A731" s="169" t="str" cm="1">
        <f t="array" ref="A731">IFERROR(_xlfn.DAYS(RAW[[#This Row],[Date]],INDEX(Table1[Date hired],MATCH(TEXT(RAW[[#This Row],[UID]],0),TEXT(Table1[UID],0),0))),"")</f>
        <v/>
      </c>
    </row>
    <row r="732" spans="1:1" x14ac:dyDescent="0.25">
      <c r="A732" s="169" t="str" cm="1">
        <f t="array" ref="A732">IFERROR(_xlfn.DAYS(RAW[[#This Row],[Date]],INDEX(Table1[Date hired],MATCH(TEXT(RAW[[#This Row],[UID]],0),TEXT(Table1[UID],0),0))),"")</f>
        <v/>
      </c>
    </row>
    <row r="733" spans="1:1" x14ac:dyDescent="0.25">
      <c r="A733" s="169" t="str" cm="1">
        <f t="array" ref="A733">IFERROR(_xlfn.DAYS(RAW[[#This Row],[Date]],INDEX(Table1[Date hired],MATCH(TEXT(RAW[[#This Row],[UID]],0),TEXT(Table1[UID],0),0))),"")</f>
        <v/>
      </c>
    </row>
    <row r="734" spans="1:1" x14ac:dyDescent="0.25">
      <c r="A734" s="169" t="str" cm="1">
        <f t="array" ref="A734">IFERROR(_xlfn.DAYS(RAW[[#This Row],[Date]],INDEX(Table1[Date hired],MATCH(TEXT(RAW[[#This Row],[UID]],0),TEXT(Table1[UID],0),0))),"")</f>
        <v/>
      </c>
    </row>
    <row r="735" spans="1:1" x14ac:dyDescent="0.25">
      <c r="A735" s="169" t="str" cm="1">
        <f t="array" ref="A735">IFERROR(_xlfn.DAYS(RAW[[#This Row],[Date]],INDEX(Table1[Date hired],MATCH(TEXT(RAW[[#This Row],[UID]],0),TEXT(Table1[UID],0),0))),"")</f>
        <v/>
      </c>
    </row>
    <row r="736" spans="1:1" x14ac:dyDescent="0.25">
      <c r="A736" s="169" t="str" cm="1">
        <f t="array" ref="A736">IFERROR(_xlfn.DAYS(RAW[[#This Row],[Date]],INDEX(Table1[Date hired],MATCH(TEXT(RAW[[#This Row],[UID]],0),TEXT(Table1[UID],0),0))),"")</f>
        <v/>
      </c>
    </row>
    <row r="737" spans="1:1" x14ac:dyDescent="0.25">
      <c r="A737" s="169" t="str" cm="1">
        <f t="array" ref="A737">IFERROR(_xlfn.DAYS(RAW[[#This Row],[Date]],INDEX(Table1[Date hired],MATCH(TEXT(RAW[[#This Row],[UID]],0),TEXT(Table1[UID],0),0))),"")</f>
        <v/>
      </c>
    </row>
    <row r="738" spans="1:1" x14ac:dyDescent="0.25">
      <c r="A738" s="169" t="str" cm="1">
        <f t="array" ref="A738">IFERROR(_xlfn.DAYS(RAW[[#This Row],[Date]],INDEX(Table1[Date hired],MATCH(TEXT(RAW[[#This Row],[UID]],0),TEXT(Table1[UID],0),0))),"")</f>
        <v/>
      </c>
    </row>
    <row r="739" spans="1:1" x14ac:dyDescent="0.25">
      <c r="A739" s="169" t="str" cm="1">
        <f t="array" ref="A739">IFERROR(_xlfn.DAYS(RAW[[#This Row],[Date]],INDEX(Table1[Date hired],MATCH(TEXT(RAW[[#This Row],[UID]],0),TEXT(Table1[UID],0),0))),"")</f>
        <v/>
      </c>
    </row>
    <row r="740" spans="1:1" x14ac:dyDescent="0.25">
      <c r="A740" s="169" t="str" cm="1">
        <f t="array" ref="A740">IFERROR(_xlfn.DAYS(RAW[[#This Row],[Date]],INDEX(Table1[Date hired],MATCH(TEXT(RAW[[#This Row],[UID]],0),TEXT(Table1[UID],0),0))),"")</f>
        <v/>
      </c>
    </row>
    <row r="741" spans="1:1" x14ac:dyDescent="0.25">
      <c r="A741" s="169" t="str" cm="1">
        <f t="array" ref="A741">IFERROR(_xlfn.DAYS(RAW[[#This Row],[Date]],INDEX(Table1[Date hired],MATCH(TEXT(RAW[[#This Row],[UID]],0),TEXT(Table1[UID],0),0))),"")</f>
        <v/>
      </c>
    </row>
    <row r="742" spans="1:1" x14ac:dyDescent="0.25">
      <c r="A742" s="169" t="str" cm="1">
        <f t="array" ref="A742">IFERROR(_xlfn.DAYS(RAW[[#This Row],[Date]],INDEX(Table1[Date hired],MATCH(TEXT(RAW[[#This Row],[UID]],0),TEXT(Table1[UID],0),0))),"")</f>
        <v/>
      </c>
    </row>
    <row r="743" spans="1:1" x14ac:dyDescent="0.25">
      <c r="A743" s="169" t="str" cm="1">
        <f t="array" ref="A743">IFERROR(_xlfn.DAYS(RAW[[#This Row],[Date]],INDEX(Table1[Date hired],MATCH(TEXT(RAW[[#This Row],[UID]],0),TEXT(Table1[UID],0),0))),"")</f>
        <v/>
      </c>
    </row>
    <row r="744" spans="1:1" x14ac:dyDescent="0.25">
      <c r="A744" s="169" t="str" cm="1">
        <f t="array" ref="A744">IFERROR(_xlfn.DAYS(RAW[[#This Row],[Date]],INDEX(Table1[Date hired],MATCH(TEXT(RAW[[#This Row],[UID]],0),TEXT(Table1[UID],0),0))),"")</f>
        <v/>
      </c>
    </row>
    <row r="745" spans="1:1" x14ac:dyDescent="0.25">
      <c r="A745" s="169" t="str" cm="1">
        <f t="array" ref="A745">IFERROR(_xlfn.DAYS(RAW[[#This Row],[Date]],INDEX(Table1[Date hired],MATCH(TEXT(RAW[[#This Row],[UID]],0),TEXT(Table1[UID],0),0))),"")</f>
        <v/>
      </c>
    </row>
    <row r="746" spans="1:1" x14ac:dyDescent="0.25">
      <c r="A746" s="169" t="str" cm="1">
        <f t="array" ref="A746">IFERROR(_xlfn.DAYS(RAW[[#This Row],[Date]],INDEX(Table1[Date hired],MATCH(TEXT(RAW[[#This Row],[UID]],0),TEXT(Table1[UID],0),0))),"")</f>
        <v/>
      </c>
    </row>
    <row r="747" spans="1:1" x14ac:dyDescent="0.25">
      <c r="A747" s="169" t="str" cm="1">
        <f t="array" ref="A747">IFERROR(_xlfn.DAYS(RAW[[#This Row],[Date]],INDEX(Table1[Date hired],MATCH(TEXT(RAW[[#This Row],[UID]],0),TEXT(Table1[UID],0),0))),"")</f>
        <v/>
      </c>
    </row>
    <row r="748" spans="1:1" x14ac:dyDescent="0.25">
      <c r="A748" s="169" t="str" cm="1">
        <f t="array" ref="A748">IFERROR(_xlfn.DAYS(RAW[[#This Row],[Date]],INDEX(Table1[Date hired],MATCH(TEXT(RAW[[#This Row],[UID]],0),TEXT(Table1[UID],0),0))),"")</f>
        <v/>
      </c>
    </row>
    <row r="749" spans="1:1" x14ac:dyDescent="0.25">
      <c r="A749" s="169" t="str" cm="1">
        <f t="array" ref="A749">IFERROR(_xlfn.DAYS(RAW[[#This Row],[Date]],INDEX(Table1[Date hired],MATCH(TEXT(RAW[[#This Row],[UID]],0),TEXT(Table1[UID],0),0))),"")</f>
        <v/>
      </c>
    </row>
    <row r="750" spans="1:1" x14ac:dyDescent="0.25">
      <c r="A750" s="169" t="str" cm="1">
        <f t="array" ref="A750">IFERROR(_xlfn.DAYS(RAW[[#This Row],[Date]],INDEX(Table1[Date hired],MATCH(TEXT(RAW[[#This Row],[UID]],0),TEXT(Table1[UID],0),0))),"")</f>
        <v/>
      </c>
    </row>
    <row r="751" spans="1:1" x14ac:dyDescent="0.25">
      <c r="A751" s="169" t="str" cm="1">
        <f t="array" ref="A751">IFERROR(_xlfn.DAYS(RAW[[#This Row],[Date]],INDEX(Table1[Date hired],MATCH(TEXT(RAW[[#This Row],[UID]],0),TEXT(Table1[UID],0),0))),"")</f>
        <v/>
      </c>
    </row>
    <row r="752" spans="1:1" x14ac:dyDescent="0.25">
      <c r="A752" s="169" t="str" cm="1">
        <f t="array" ref="A752">IFERROR(_xlfn.DAYS(RAW[[#This Row],[Date]],INDEX(Table1[Date hired],MATCH(TEXT(RAW[[#This Row],[UID]],0),TEXT(Table1[UID],0),0))),"")</f>
        <v/>
      </c>
    </row>
    <row r="753" spans="1:1" x14ac:dyDescent="0.25">
      <c r="A753" s="169" t="str" cm="1">
        <f t="array" ref="A753">IFERROR(_xlfn.DAYS(RAW[[#This Row],[Date]],INDEX(Table1[Date hired],MATCH(TEXT(RAW[[#This Row],[UID]],0),TEXT(Table1[UID],0),0))),"")</f>
        <v/>
      </c>
    </row>
    <row r="754" spans="1:1" x14ac:dyDescent="0.25">
      <c r="A754" s="169" t="str" cm="1">
        <f t="array" ref="A754">IFERROR(_xlfn.DAYS(RAW[[#This Row],[Date]],INDEX(Table1[Date hired],MATCH(TEXT(RAW[[#This Row],[UID]],0),TEXT(Table1[UID],0),0))),"")</f>
        <v/>
      </c>
    </row>
    <row r="755" spans="1:1" x14ac:dyDescent="0.25">
      <c r="A755" s="169" t="str" cm="1">
        <f t="array" ref="A755">IFERROR(_xlfn.DAYS(RAW[[#This Row],[Date]],INDEX(Table1[Date hired],MATCH(TEXT(RAW[[#This Row],[UID]],0),TEXT(Table1[UID],0),0))),"")</f>
        <v/>
      </c>
    </row>
    <row r="756" spans="1:1" x14ac:dyDescent="0.25">
      <c r="A756" s="169" t="str" cm="1">
        <f t="array" ref="A756">IFERROR(_xlfn.DAYS(RAW[[#This Row],[Date]],INDEX(Table1[Date hired],MATCH(TEXT(RAW[[#This Row],[UID]],0),TEXT(Table1[UID],0),0))),"")</f>
        <v/>
      </c>
    </row>
    <row r="757" spans="1:1" x14ac:dyDescent="0.25">
      <c r="A757" s="169" t="str" cm="1">
        <f t="array" ref="A757">IFERROR(_xlfn.DAYS(RAW[[#This Row],[Date]],INDEX(Table1[Date hired],MATCH(TEXT(RAW[[#This Row],[UID]],0),TEXT(Table1[UID],0),0))),"")</f>
        <v/>
      </c>
    </row>
    <row r="758" spans="1:1" x14ac:dyDescent="0.25">
      <c r="A758" s="169" t="str" cm="1">
        <f t="array" ref="A758">IFERROR(_xlfn.DAYS(RAW[[#This Row],[Date]],INDEX(Table1[Date hired],MATCH(TEXT(RAW[[#This Row],[UID]],0),TEXT(Table1[UID],0),0))),"")</f>
        <v/>
      </c>
    </row>
    <row r="759" spans="1:1" x14ac:dyDescent="0.25">
      <c r="A759" s="169" t="str" cm="1">
        <f t="array" ref="A759">IFERROR(_xlfn.DAYS(RAW[[#This Row],[Date]],INDEX(Table1[Date hired],MATCH(TEXT(RAW[[#This Row],[UID]],0),TEXT(Table1[UID],0),0))),"")</f>
        <v/>
      </c>
    </row>
    <row r="760" spans="1:1" x14ac:dyDescent="0.25">
      <c r="A760" s="169" t="str" cm="1">
        <f t="array" ref="A760">IFERROR(_xlfn.DAYS(RAW[[#This Row],[Date]],INDEX(Table1[Date hired],MATCH(TEXT(RAW[[#This Row],[UID]],0),TEXT(Table1[UID],0),0))),"")</f>
        <v/>
      </c>
    </row>
    <row r="761" spans="1:1" x14ac:dyDescent="0.25">
      <c r="A761" s="169" t="str" cm="1">
        <f t="array" ref="A761">IFERROR(_xlfn.DAYS(RAW[[#This Row],[Date]],INDEX(Table1[Date hired],MATCH(TEXT(RAW[[#This Row],[UID]],0),TEXT(Table1[UID],0),0))),"")</f>
        <v/>
      </c>
    </row>
    <row r="762" spans="1:1" x14ac:dyDescent="0.25">
      <c r="A762" s="169" t="str" cm="1">
        <f t="array" ref="A762">IFERROR(_xlfn.DAYS(RAW[[#This Row],[Date]],INDEX(Table1[Date hired],MATCH(TEXT(RAW[[#This Row],[UID]],0),TEXT(Table1[UID],0),0))),"")</f>
        <v/>
      </c>
    </row>
    <row r="763" spans="1:1" x14ac:dyDescent="0.25">
      <c r="A763" s="169" t="str" cm="1">
        <f t="array" ref="A763">IFERROR(_xlfn.DAYS(RAW[[#This Row],[Date]],INDEX(Table1[Date hired],MATCH(TEXT(RAW[[#This Row],[UID]],0),TEXT(Table1[UID],0),0))),"")</f>
        <v/>
      </c>
    </row>
    <row r="764" spans="1:1" x14ac:dyDescent="0.25">
      <c r="A764" s="169" t="str" cm="1">
        <f t="array" ref="A764">IFERROR(_xlfn.DAYS(RAW[[#This Row],[Date]],INDEX(Table1[Date hired],MATCH(TEXT(RAW[[#This Row],[UID]],0),TEXT(Table1[UID],0),0))),"")</f>
        <v/>
      </c>
    </row>
    <row r="765" spans="1:1" x14ac:dyDescent="0.25">
      <c r="A765" s="169" t="str" cm="1">
        <f t="array" ref="A765">IFERROR(_xlfn.DAYS(RAW[[#This Row],[Date]],INDEX(Table1[Date hired],MATCH(TEXT(RAW[[#This Row],[UID]],0),TEXT(Table1[UID],0),0))),"")</f>
        <v/>
      </c>
    </row>
    <row r="766" spans="1:1" x14ac:dyDescent="0.25">
      <c r="A766" s="169" t="str" cm="1">
        <f t="array" ref="A766">IFERROR(_xlfn.DAYS(RAW[[#This Row],[Date]],INDEX(Table1[Date hired],MATCH(TEXT(RAW[[#This Row],[UID]],0),TEXT(Table1[UID],0),0))),"")</f>
        <v/>
      </c>
    </row>
    <row r="767" spans="1:1" x14ac:dyDescent="0.25">
      <c r="A767" s="169" t="str" cm="1">
        <f t="array" ref="A767">IFERROR(_xlfn.DAYS(RAW[[#This Row],[Date]],INDEX(Table1[Date hired],MATCH(TEXT(RAW[[#This Row],[UID]],0),TEXT(Table1[UID],0),0))),"")</f>
        <v/>
      </c>
    </row>
    <row r="768" spans="1:1" x14ac:dyDescent="0.25">
      <c r="A768" s="169" t="str" cm="1">
        <f t="array" ref="A768">IFERROR(_xlfn.DAYS(RAW[[#This Row],[Date]],INDEX(Table1[Date hired],MATCH(TEXT(RAW[[#This Row],[UID]],0),TEXT(Table1[UID],0),0))),"")</f>
        <v/>
      </c>
    </row>
    <row r="769" spans="1:1" x14ac:dyDescent="0.25">
      <c r="A769" s="169" t="str" cm="1">
        <f t="array" ref="A769">IFERROR(_xlfn.DAYS(RAW[[#This Row],[Date]],INDEX(Table1[Date hired],MATCH(TEXT(RAW[[#This Row],[UID]],0),TEXT(Table1[UID],0),0))),"")</f>
        <v/>
      </c>
    </row>
    <row r="770" spans="1:1" x14ac:dyDescent="0.25">
      <c r="A770" s="169" t="str" cm="1">
        <f t="array" ref="A770">IFERROR(_xlfn.DAYS(RAW[[#This Row],[Date]],INDEX(Table1[Date hired],MATCH(TEXT(RAW[[#This Row],[UID]],0),TEXT(Table1[UID],0),0))),"")</f>
        <v/>
      </c>
    </row>
    <row r="771" spans="1:1" x14ac:dyDescent="0.25">
      <c r="A771" s="169" t="str" cm="1">
        <f t="array" ref="A771">IFERROR(_xlfn.DAYS(RAW[[#This Row],[Date]],INDEX(Table1[Date hired],MATCH(TEXT(RAW[[#This Row],[UID]],0),TEXT(Table1[UID],0),0))),"")</f>
        <v/>
      </c>
    </row>
    <row r="772" spans="1:1" x14ac:dyDescent="0.25">
      <c r="A772" s="169" t="str" cm="1">
        <f t="array" ref="A772">IFERROR(_xlfn.DAYS(RAW[[#This Row],[Date]],INDEX(Table1[Date hired],MATCH(TEXT(RAW[[#This Row],[UID]],0),TEXT(Table1[UID],0),0))),"")</f>
        <v/>
      </c>
    </row>
    <row r="773" spans="1:1" x14ac:dyDescent="0.25">
      <c r="A773" s="169" t="str" cm="1">
        <f t="array" ref="A773">IFERROR(_xlfn.DAYS(RAW[[#This Row],[Date]],INDEX(Table1[Date hired],MATCH(TEXT(RAW[[#This Row],[UID]],0),TEXT(Table1[UID],0),0))),"")</f>
        <v/>
      </c>
    </row>
    <row r="774" spans="1:1" x14ac:dyDescent="0.25">
      <c r="A774" s="169" t="str" cm="1">
        <f t="array" ref="A774">IFERROR(_xlfn.DAYS(RAW[[#This Row],[Date]],INDEX(Table1[Date hired],MATCH(TEXT(RAW[[#This Row],[UID]],0),TEXT(Table1[UID],0),0))),"")</f>
        <v/>
      </c>
    </row>
    <row r="775" spans="1:1" x14ac:dyDescent="0.25">
      <c r="A775" s="169" t="str" cm="1">
        <f t="array" ref="A775">IFERROR(_xlfn.DAYS(RAW[[#This Row],[Date]],INDEX(Table1[Date hired],MATCH(TEXT(RAW[[#This Row],[UID]],0),TEXT(Table1[UID],0),0))),"")</f>
        <v/>
      </c>
    </row>
    <row r="776" spans="1:1" x14ac:dyDescent="0.25">
      <c r="A776" s="169" t="str" cm="1">
        <f t="array" ref="A776">IFERROR(_xlfn.DAYS(RAW[[#This Row],[Date]],INDEX(Table1[Date hired],MATCH(TEXT(RAW[[#This Row],[UID]],0),TEXT(Table1[UID],0),0))),"")</f>
        <v/>
      </c>
    </row>
    <row r="777" spans="1:1" x14ac:dyDescent="0.25">
      <c r="A777" s="169" t="str" cm="1">
        <f t="array" ref="A777">IFERROR(_xlfn.DAYS(RAW[[#This Row],[Date]],INDEX(Table1[Date hired],MATCH(TEXT(RAW[[#This Row],[UID]],0),TEXT(Table1[UID],0),0))),"")</f>
        <v/>
      </c>
    </row>
    <row r="778" spans="1:1" x14ac:dyDescent="0.25">
      <c r="A778" s="169" t="str" cm="1">
        <f t="array" ref="A778">IFERROR(_xlfn.DAYS(RAW[[#This Row],[Date]],INDEX(Table1[Date hired],MATCH(TEXT(RAW[[#This Row],[UID]],0),TEXT(Table1[UID],0),0))),"")</f>
        <v/>
      </c>
    </row>
    <row r="779" spans="1:1" x14ac:dyDescent="0.25">
      <c r="A779" s="169" t="str" cm="1">
        <f t="array" ref="A779">IFERROR(_xlfn.DAYS(RAW[[#This Row],[Date]],INDEX(Table1[Date hired],MATCH(TEXT(RAW[[#This Row],[UID]],0),TEXT(Table1[UID],0),0))),"")</f>
        <v/>
      </c>
    </row>
    <row r="780" spans="1:1" x14ac:dyDescent="0.25">
      <c r="A780" s="169" t="str" cm="1">
        <f t="array" ref="A780">IFERROR(_xlfn.DAYS(RAW[[#This Row],[Date]],INDEX(Table1[Date hired],MATCH(TEXT(RAW[[#This Row],[UID]],0),TEXT(Table1[UID],0),0))),"")</f>
        <v/>
      </c>
    </row>
    <row r="781" spans="1:1" x14ac:dyDescent="0.25">
      <c r="A781" s="169" t="str" cm="1">
        <f t="array" ref="A781">IFERROR(_xlfn.DAYS(RAW[[#This Row],[Date]],INDEX(Table1[Date hired],MATCH(TEXT(RAW[[#This Row],[UID]],0),TEXT(Table1[UID],0),0))),"")</f>
        <v/>
      </c>
    </row>
    <row r="782" spans="1:1" x14ac:dyDescent="0.25">
      <c r="A782" s="169" t="str" cm="1">
        <f t="array" ref="A782">IFERROR(_xlfn.DAYS(RAW[[#This Row],[Date]],INDEX(Table1[Date hired],MATCH(TEXT(RAW[[#This Row],[UID]],0),TEXT(Table1[UID],0),0))),"")</f>
        <v/>
      </c>
    </row>
    <row r="783" spans="1:1" x14ac:dyDescent="0.25">
      <c r="A783" s="169" t="str" cm="1">
        <f t="array" ref="A783">IFERROR(_xlfn.DAYS(RAW[[#This Row],[Date]],INDEX(Table1[Date hired],MATCH(TEXT(RAW[[#This Row],[UID]],0),TEXT(Table1[UID],0),0))),"")</f>
        <v/>
      </c>
    </row>
    <row r="784" spans="1:1" x14ac:dyDescent="0.25">
      <c r="A784" s="169" t="str" cm="1">
        <f t="array" ref="A784">IFERROR(_xlfn.DAYS(RAW[[#This Row],[Date]],INDEX(Table1[Date hired],MATCH(TEXT(RAW[[#This Row],[UID]],0),TEXT(Table1[UID],0),0))),"")</f>
        <v/>
      </c>
    </row>
    <row r="785" spans="1:1" x14ac:dyDescent="0.25">
      <c r="A785" s="169" t="str" cm="1">
        <f t="array" ref="A785">IFERROR(_xlfn.DAYS(RAW[[#This Row],[Date]],INDEX(Table1[Date hired],MATCH(TEXT(RAW[[#This Row],[UID]],0),TEXT(Table1[UID],0),0))),"")</f>
        <v/>
      </c>
    </row>
    <row r="786" spans="1:1" x14ac:dyDescent="0.25">
      <c r="A786" s="169" t="str" cm="1">
        <f t="array" ref="A786">IFERROR(_xlfn.DAYS(RAW[[#This Row],[Date]],INDEX(Table1[Date hired],MATCH(TEXT(RAW[[#This Row],[UID]],0),TEXT(Table1[UID],0),0))),"")</f>
        <v/>
      </c>
    </row>
    <row r="787" spans="1:1" x14ac:dyDescent="0.25">
      <c r="A787" s="169" t="str" cm="1">
        <f t="array" ref="A787">IFERROR(_xlfn.DAYS(RAW[[#This Row],[Date]],INDEX(Table1[Date hired],MATCH(TEXT(RAW[[#This Row],[UID]],0),TEXT(Table1[UID],0),0))),"")</f>
        <v/>
      </c>
    </row>
    <row r="788" spans="1:1" x14ac:dyDescent="0.25">
      <c r="A788" s="169" t="str" cm="1">
        <f t="array" ref="A788">IFERROR(_xlfn.DAYS(RAW[[#This Row],[Date]],INDEX(Table1[Date hired],MATCH(TEXT(RAW[[#This Row],[UID]],0),TEXT(Table1[UID],0),0))),"")</f>
        <v/>
      </c>
    </row>
    <row r="789" spans="1:1" x14ac:dyDescent="0.25">
      <c r="A789" s="169" t="str" cm="1">
        <f t="array" ref="A789">IFERROR(_xlfn.DAYS(RAW[[#This Row],[Date]],INDEX(Table1[Date hired],MATCH(TEXT(RAW[[#This Row],[UID]],0),TEXT(Table1[UID],0),0))),"")</f>
        <v/>
      </c>
    </row>
    <row r="790" spans="1:1" x14ac:dyDescent="0.25">
      <c r="A790" s="169" t="str" cm="1">
        <f t="array" ref="A790">IFERROR(_xlfn.DAYS(RAW[[#This Row],[Date]],INDEX(Table1[Date hired],MATCH(TEXT(RAW[[#This Row],[UID]],0),TEXT(Table1[UID],0),0))),"")</f>
        <v/>
      </c>
    </row>
    <row r="791" spans="1:1" x14ac:dyDescent="0.25">
      <c r="A791" s="169" t="str" cm="1">
        <f t="array" ref="A791">IFERROR(_xlfn.DAYS(RAW[[#This Row],[Date]],INDEX(Table1[Date hired],MATCH(TEXT(RAW[[#This Row],[UID]],0),TEXT(Table1[UID],0),0))),"")</f>
        <v/>
      </c>
    </row>
    <row r="792" spans="1:1" x14ac:dyDescent="0.25">
      <c r="A792" s="169" t="str" cm="1">
        <f t="array" ref="A792">IFERROR(_xlfn.DAYS(RAW[[#This Row],[Date]],INDEX(Table1[Date hired],MATCH(TEXT(RAW[[#This Row],[UID]],0),TEXT(Table1[UID],0),0))),"")</f>
        <v/>
      </c>
    </row>
    <row r="793" spans="1:1" x14ac:dyDescent="0.25">
      <c r="A793" s="169" t="str" cm="1">
        <f t="array" ref="A793">IFERROR(_xlfn.DAYS(RAW[[#This Row],[Date]],INDEX(Table1[Date hired],MATCH(TEXT(RAW[[#This Row],[UID]],0),TEXT(Table1[UID],0),0))),"")</f>
        <v/>
      </c>
    </row>
    <row r="794" spans="1:1" x14ac:dyDescent="0.25">
      <c r="A794" s="169" t="str" cm="1">
        <f t="array" ref="A794">IFERROR(_xlfn.DAYS(RAW[[#This Row],[Date]],INDEX(Table1[Date hired],MATCH(TEXT(RAW[[#This Row],[UID]],0),TEXT(Table1[UID],0),0))),"")</f>
        <v/>
      </c>
    </row>
    <row r="795" spans="1:1" x14ac:dyDescent="0.25">
      <c r="A795" s="169" t="str" cm="1">
        <f t="array" ref="A795">IFERROR(_xlfn.DAYS(RAW[[#This Row],[Date]],INDEX(Table1[Date hired],MATCH(TEXT(RAW[[#This Row],[UID]],0),TEXT(Table1[UID],0),0))),"")</f>
        <v/>
      </c>
    </row>
    <row r="796" spans="1:1" x14ac:dyDescent="0.25">
      <c r="A796" s="169" t="str" cm="1">
        <f t="array" ref="A796">IFERROR(_xlfn.DAYS(RAW[[#This Row],[Date]],INDEX(Table1[Date hired],MATCH(TEXT(RAW[[#This Row],[UID]],0),TEXT(Table1[UID],0),0))),"")</f>
        <v/>
      </c>
    </row>
    <row r="797" spans="1:1" x14ac:dyDescent="0.25">
      <c r="A797" s="169" t="str" cm="1">
        <f t="array" ref="A797">IFERROR(_xlfn.DAYS(RAW[[#This Row],[Date]],INDEX(Table1[Date hired],MATCH(TEXT(RAW[[#This Row],[UID]],0),TEXT(Table1[UID],0),0))),"")</f>
        <v/>
      </c>
    </row>
    <row r="798" spans="1:1" x14ac:dyDescent="0.25">
      <c r="A798" s="169" t="str" cm="1">
        <f t="array" ref="A798">IFERROR(_xlfn.DAYS(RAW[[#This Row],[Date]],INDEX(Table1[Date hired],MATCH(TEXT(RAW[[#This Row],[UID]],0),TEXT(Table1[UID],0),0))),"")</f>
        <v/>
      </c>
    </row>
    <row r="799" spans="1:1" x14ac:dyDescent="0.25">
      <c r="A799" s="169" t="str" cm="1">
        <f t="array" ref="A799">IFERROR(_xlfn.DAYS(RAW[[#This Row],[Date]],INDEX(Table1[Date hired],MATCH(TEXT(RAW[[#This Row],[UID]],0),TEXT(Table1[UID],0),0))),"")</f>
        <v/>
      </c>
    </row>
    <row r="800" spans="1:1" x14ac:dyDescent="0.25">
      <c r="A800" s="169" t="str" cm="1">
        <f t="array" ref="A800">IFERROR(_xlfn.DAYS(RAW[[#This Row],[Date]],INDEX(Table1[Date hired],MATCH(TEXT(RAW[[#This Row],[UID]],0),TEXT(Table1[UID],0),0))),"")</f>
        <v/>
      </c>
    </row>
    <row r="801" spans="1:1" x14ac:dyDescent="0.25">
      <c r="A801" s="169" t="str" cm="1">
        <f t="array" ref="A801">IFERROR(_xlfn.DAYS(RAW[[#This Row],[Date]],INDEX(Table1[Date hired],MATCH(TEXT(RAW[[#This Row],[UID]],0),TEXT(Table1[UID],0),0))),"")</f>
        <v/>
      </c>
    </row>
    <row r="802" spans="1:1" x14ac:dyDescent="0.25">
      <c r="A802" s="169" t="str" cm="1">
        <f t="array" ref="A802">IFERROR(_xlfn.DAYS(RAW[[#This Row],[Date]],INDEX(Table1[Date hired],MATCH(TEXT(RAW[[#This Row],[UID]],0),TEXT(Table1[UID],0),0))),"")</f>
        <v/>
      </c>
    </row>
    <row r="803" spans="1:1" x14ac:dyDescent="0.25">
      <c r="A803" s="169" t="str" cm="1">
        <f t="array" ref="A803">IFERROR(_xlfn.DAYS(RAW[[#This Row],[Date]],INDEX(Table1[Date hired],MATCH(TEXT(RAW[[#This Row],[UID]],0),TEXT(Table1[UID],0),0))),"")</f>
        <v/>
      </c>
    </row>
    <row r="804" spans="1:1" x14ac:dyDescent="0.25">
      <c r="A804" s="169" t="str" cm="1">
        <f t="array" ref="A804">IFERROR(_xlfn.DAYS(RAW[[#This Row],[Date]],INDEX(Table1[Date hired],MATCH(TEXT(RAW[[#This Row],[UID]],0),TEXT(Table1[UID],0),0))),"")</f>
        <v/>
      </c>
    </row>
    <row r="805" spans="1:1" x14ac:dyDescent="0.25">
      <c r="A805" s="169" t="str" cm="1">
        <f t="array" ref="A805">IFERROR(_xlfn.DAYS(RAW[[#This Row],[Date]],INDEX(Table1[Date hired],MATCH(TEXT(RAW[[#This Row],[UID]],0),TEXT(Table1[UID],0),0))),"")</f>
        <v/>
      </c>
    </row>
    <row r="806" spans="1:1" x14ac:dyDescent="0.25">
      <c r="A806" s="169" t="str" cm="1">
        <f t="array" ref="A806">IFERROR(_xlfn.DAYS(RAW[[#This Row],[Date]],INDEX(Table1[Date hired],MATCH(TEXT(RAW[[#This Row],[UID]],0),TEXT(Table1[UID],0),0))),"")</f>
        <v/>
      </c>
    </row>
    <row r="807" spans="1:1" x14ac:dyDescent="0.25">
      <c r="A807" s="169" t="str" cm="1">
        <f t="array" ref="A807">IFERROR(_xlfn.DAYS(RAW[[#This Row],[Date]],INDEX(Table1[Date hired],MATCH(TEXT(RAW[[#This Row],[UID]],0),TEXT(Table1[UID],0),0))),"")</f>
        <v/>
      </c>
    </row>
    <row r="808" spans="1:1" x14ac:dyDescent="0.25">
      <c r="A808" s="169" t="str" cm="1">
        <f t="array" ref="A808">IFERROR(_xlfn.DAYS(RAW[[#This Row],[Date]],INDEX(Table1[Date hired],MATCH(TEXT(RAW[[#This Row],[UID]],0),TEXT(Table1[UID],0),0))),"")</f>
        <v/>
      </c>
    </row>
    <row r="809" spans="1:1" x14ac:dyDescent="0.25">
      <c r="A809" s="169" t="str" cm="1">
        <f t="array" ref="A809">IFERROR(_xlfn.DAYS(RAW[[#This Row],[Date]],INDEX(Table1[Date hired],MATCH(TEXT(RAW[[#This Row],[UID]],0),TEXT(Table1[UID],0),0))),"")</f>
        <v/>
      </c>
    </row>
    <row r="810" spans="1:1" x14ac:dyDescent="0.25">
      <c r="A810" s="169" t="str" cm="1">
        <f t="array" ref="A810">IFERROR(_xlfn.DAYS(RAW[[#This Row],[Date]],INDEX(Table1[Date hired],MATCH(TEXT(RAW[[#This Row],[UID]],0),TEXT(Table1[UID],0),0))),"")</f>
        <v/>
      </c>
    </row>
    <row r="811" spans="1:1" x14ac:dyDescent="0.25">
      <c r="A811" s="169" t="str" cm="1">
        <f t="array" ref="A811">IFERROR(_xlfn.DAYS(RAW[[#This Row],[Date]],INDEX(Table1[Date hired],MATCH(TEXT(RAW[[#This Row],[UID]],0),TEXT(Table1[UID],0),0))),"")</f>
        <v/>
      </c>
    </row>
    <row r="812" spans="1:1" x14ac:dyDescent="0.25">
      <c r="A812" s="169" t="str" cm="1">
        <f t="array" ref="A812">IFERROR(_xlfn.DAYS(RAW[[#This Row],[Date]],INDEX(Table1[Date hired],MATCH(TEXT(RAW[[#This Row],[UID]],0),TEXT(Table1[UID],0),0))),"")</f>
        <v/>
      </c>
    </row>
    <row r="813" spans="1:1" x14ac:dyDescent="0.25">
      <c r="A813" s="169" t="str" cm="1">
        <f t="array" ref="A813">IFERROR(_xlfn.DAYS(RAW[[#This Row],[Date]],INDEX(Table1[Date hired],MATCH(TEXT(RAW[[#This Row],[UID]],0),TEXT(Table1[UID],0),0))),"")</f>
        <v/>
      </c>
    </row>
    <row r="814" spans="1:1" x14ac:dyDescent="0.25">
      <c r="A814" s="169" t="str" cm="1">
        <f t="array" ref="A814">IFERROR(_xlfn.DAYS(RAW[[#This Row],[Date]],INDEX(Table1[Date hired],MATCH(TEXT(RAW[[#This Row],[UID]],0),TEXT(Table1[UID],0),0))),"")</f>
        <v/>
      </c>
    </row>
    <row r="815" spans="1:1" x14ac:dyDescent="0.25">
      <c r="A815" s="169" t="str" cm="1">
        <f t="array" ref="A815">IFERROR(_xlfn.DAYS(RAW[[#This Row],[Date]],INDEX(Table1[Date hired],MATCH(TEXT(RAW[[#This Row],[UID]],0),TEXT(Table1[UID],0),0))),"")</f>
        <v/>
      </c>
    </row>
    <row r="816" spans="1:1" x14ac:dyDescent="0.25">
      <c r="A816" s="169" t="str" cm="1">
        <f t="array" ref="A816">IFERROR(_xlfn.DAYS(RAW[[#This Row],[Date]],INDEX(Table1[Date hired],MATCH(TEXT(RAW[[#This Row],[UID]],0),TEXT(Table1[UID],0),0))),"")</f>
        <v/>
      </c>
    </row>
    <row r="817" spans="1:1" x14ac:dyDescent="0.25">
      <c r="A817" s="169" t="str" cm="1">
        <f t="array" ref="A817">IFERROR(_xlfn.DAYS(RAW[[#This Row],[Date]],INDEX(Table1[Date hired],MATCH(TEXT(RAW[[#This Row],[UID]],0),TEXT(Table1[UID],0),0))),"")</f>
        <v/>
      </c>
    </row>
    <row r="818" spans="1:1" x14ac:dyDescent="0.25">
      <c r="A818" s="169" t="str" cm="1">
        <f t="array" ref="A818">IFERROR(_xlfn.DAYS(RAW[[#This Row],[Date]],INDEX(Table1[Date hired],MATCH(TEXT(RAW[[#This Row],[UID]],0),TEXT(Table1[UID],0),0))),"")</f>
        <v/>
      </c>
    </row>
    <row r="819" spans="1:1" x14ac:dyDescent="0.25">
      <c r="A819" s="169" t="str" cm="1">
        <f t="array" ref="A819">IFERROR(_xlfn.DAYS(RAW[[#This Row],[Date]],INDEX(Table1[Date hired],MATCH(TEXT(RAW[[#This Row],[UID]],0),TEXT(Table1[UID],0),0))),"")</f>
        <v/>
      </c>
    </row>
    <row r="820" spans="1:1" x14ac:dyDescent="0.25">
      <c r="A820" s="169" t="str" cm="1">
        <f t="array" ref="A820">IFERROR(_xlfn.DAYS(RAW[[#This Row],[Date]],INDEX(Table1[Date hired],MATCH(TEXT(RAW[[#This Row],[UID]],0),TEXT(Table1[UID],0),0))),"")</f>
        <v/>
      </c>
    </row>
    <row r="821" spans="1:1" x14ac:dyDescent="0.25">
      <c r="A821" s="169" t="str" cm="1">
        <f t="array" ref="A821">IFERROR(_xlfn.DAYS(RAW[[#This Row],[Date]],INDEX(Table1[Date hired],MATCH(TEXT(RAW[[#This Row],[UID]],0),TEXT(Table1[UID],0),0))),"")</f>
        <v/>
      </c>
    </row>
    <row r="822" spans="1:1" x14ac:dyDescent="0.25">
      <c r="A822" s="169" t="str" cm="1">
        <f t="array" ref="A822">IFERROR(_xlfn.DAYS(RAW[[#This Row],[Date]],INDEX(Table1[Date hired],MATCH(TEXT(RAW[[#This Row],[UID]],0),TEXT(Table1[UID],0),0))),"")</f>
        <v/>
      </c>
    </row>
    <row r="823" spans="1:1" x14ac:dyDescent="0.25">
      <c r="A823" s="169" t="str" cm="1">
        <f t="array" ref="A823">IFERROR(_xlfn.DAYS(RAW[[#This Row],[Date]],INDEX(Table1[Date hired],MATCH(TEXT(RAW[[#This Row],[UID]],0),TEXT(Table1[UID],0),0))),"")</f>
        <v/>
      </c>
    </row>
    <row r="824" spans="1:1" x14ac:dyDescent="0.25">
      <c r="A824" s="169" t="str" cm="1">
        <f t="array" ref="A824">IFERROR(_xlfn.DAYS(RAW[[#This Row],[Date]],INDEX(Table1[Date hired],MATCH(TEXT(RAW[[#This Row],[UID]],0),TEXT(Table1[UID],0),0))),"")</f>
        <v/>
      </c>
    </row>
    <row r="825" spans="1:1" x14ac:dyDescent="0.25">
      <c r="A825" s="169" t="str" cm="1">
        <f t="array" ref="A825">IFERROR(_xlfn.DAYS(RAW[[#This Row],[Date]],INDEX(Table1[Date hired],MATCH(TEXT(RAW[[#This Row],[UID]],0),TEXT(Table1[UID],0),0))),"")</f>
        <v/>
      </c>
    </row>
    <row r="826" spans="1:1" x14ac:dyDescent="0.25">
      <c r="A826" s="169" t="str" cm="1">
        <f t="array" ref="A826">IFERROR(_xlfn.DAYS(RAW[[#This Row],[Date]],INDEX(Table1[Date hired],MATCH(TEXT(RAW[[#This Row],[UID]],0),TEXT(Table1[UID],0),0))),"")</f>
        <v/>
      </c>
    </row>
    <row r="827" spans="1:1" x14ac:dyDescent="0.25">
      <c r="A827" s="169" t="str" cm="1">
        <f t="array" ref="A827">IFERROR(_xlfn.DAYS(RAW[[#This Row],[Date]],INDEX(Table1[Date hired],MATCH(TEXT(RAW[[#This Row],[UID]],0),TEXT(Table1[UID],0),0))),"")</f>
        <v/>
      </c>
    </row>
    <row r="828" spans="1:1" x14ac:dyDescent="0.25">
      <c r="A828" s="169" t="str" cm="1">
        <f t="array" ref="A828">IFERROR(_xlfn.DAYS(RAW[[#This Row],[Date]],INDEX(Table1[Date hired],MATCH(TEXT(RAW[[#This Row],[UID]],0),TEXT(Table1[UID],0),0))),"")</f>
        <v/>
      </c>
    </row>
    <row r="829" spans="1:1" x14ac:dyDescent="0.25">
      <c r="A829" s="169" t="str" cm="1">
        <f t="array" ref="A829">IFERROR(_xlfn.DAYS(RAW[[#This Row],[Date]],INDEX(Table1[Date hired],MATCH(TEXT(RAW[[#This Row],[UID]],0),TEXT(Table1[UID],0),0))),"")</f>
        <v/>
      </c>
    </row>
    <row r="830" spans="1:1" x14ac:dyDescent="0.25">
      <c r="A830" s="169" t="str" cm="1">
        <f t="array" ref="A830">IFERROR(_xlfn.DAYS(RAW[[#This Row],[Date]],INDEX(Table1[Date hired],MATCH(TEXT(RAW[[#This Row],[UID]],0),TEXT(Table1[UID],0),0))),"")</f>
        <v/>
      </c>
    </row>
    <row r="831" spans="1:1" x14ac:dyDescent="0.25">
      <c r="A831" s="169" t="str" cm="1">
        <f t="array" ref="A831">IFERROR(_xlfn.DAYS(RAW[[#This Row],[Date]],INDEX(Table1[Date hired],MATCH(TEXT(RAW[[#This Row],[UID]],0),TEXT(Table1[UID],0),0))),"")</f>
        <v/>
      </c>
    </row>
    <row r="832" spans="1:1" x14ac:dyDescent="0.25">
      <c r="A832" s="169" t="str" cm="1">
        <f t="array" ref="A832">IFERROR(_xlfn.DAYS(RAW[[#This Row],[Date]],INDEX(Table1[Date hired],MATCH(TEXT(RAW[[#This Row],[UID]],0),TEXT(Table1[UID],0),0))),"")</f>
        <v/>
      </c>
    </row>
    <row r="833" spans="1:1" x14ac:dyDescent="0.25">
      <c r="A833" s="169" t="str" cm="1">
        <f t="array" ref="A833">IFERROR(_xlfn.DAYS(RAW[[#This Row],[Date]],INDEX(Table1[Date hired],MATCH(TEXT(RAW[[#This Row],[UID]],0),TEXT(Table1[UID],0),0))),"")</f>
        <v/>
      </c>
    </row>
    <row r="834" spans="1:1" x14ac:dyDescent="0.25">
      <c r="A834" s="169" t="str" cm="1">
        <f t="array" ref="A834">IFERROR(_xlfn.DAYS(RAW[[#This Row],[Date]],INDEX(Table1[Date hired],MATCH(TEXT(RAW[[#This Row],[UID]],0),TEXT(Table1[UID],0),0))),"")</f>
        <v/>
      </c>
    </row>
    <row r="835" spans="1:1" x14ac:dyDescent="0.25">
      <c r="A835" s="169" t="str" cm="1">
        <f t="array" ref="A835">IFERROR(_xlfn.DAYS(RAW[[#This Row],[Date]],INDEX(Table1[Date hired],MATCH(TEXT(RAW[[#This Row],[UID]],0),TEXT(Table1[UID],0),0))),"")</f>
        <v/>
      </c>
    </row>
    <row r="836" spans="1:1" x14ac:dyDescent="0.25">
      <c r="A836" s="169" t="str" cm="1">
        <f t="array" ref="A836">IFERROR(_xlfn.DAYS(RAW[[#This Row],[Date]],INDEX(Table1[Date hired],MATCH(TEXT(RAW[[#This Row],[UID]],0),TEXT(Table1[UID],0),0))),"")</f>
        <v/>
      </c>
    </row>
    <row r="837" spans="1:1" x14ac:dyDescent="0.25">
      <c r="A837" s="169" t="str" cm="1">
        <f t="array" ref="A837">IFERROR(_xlfn.DAYS(RAW[[#This Row],[Date]],INDEX(Table1[Date hired],MATCH(TEXT(RAW[[#This Row],[UID]],0),TEXT(Table1[UID],0),0))),"")</f>
        <v/>
      </c>
    </row>
    <row r="838" spans="1:1" x14ac:dyDescent="0.25">
      <c r="A838" s="169" t="str" cm="1">
        <f t="array" ref="A838">IFERROR(_xlfn.DAYS(RAW[[#This Row],[Date]],INDEX(Table1[Date hired],MATCH(TEXT(RAW[[#This Row],[UID]],0),TEXT(Table1[UID],0),0))),"")</f>
        <v/>
      </c>
    </row>
    <row r="839" spans="1:1" x14ac:dyDescent="0.25">
      <c r="A839" s="169" t="str" cm="1">
        <f t="array" ref="A839">IFERROR(_xlfn.DAYS(RAW[[#This Row],[Date]],INDEX(Table1[Date hired],MATCH(TEXT(RAW[[#This Row],[UID]],0),TEXT(Table1[UID],0),0))),"")</f>
        <v/>
      </c>
    </row>
    <row r="840" spans="1:1" x14ac:dyDescent="0.25">
      <c r="A840" s="169" t="str" cm="1">
        <f t="array" ref="A840">IFERROR(_xlfn.DAYS(RAW[[#This Row],[Date]],INDEX(Table1[Date hired],MATCH(TEXT(RAW[[#This Row],[UID]],0),TEXT(Table1[UID],0),0))),"")</f>
        <v/>
      </c>
    </row>
    <row r="841" spans="1:1" x14ac:dyDescent="0.25">
      <c r="A841" s="169" t="str" cm="1">
        <f t="array" ref="A841">IFERROR(_xlfn.DAYS(RAW[[#This Row],[Date]],INDEX(Table1[Date hired],MATCH(TEXT(RAW[[#This Row],[UID]],0),TEXT(Table1[UID],0),0))),"")</f>
        <v/>
      </c>
    </row>
    <row r="842" spans="1:1" x14ac:dyDescent="0.25">
      <c r="A842" s="169" t="str" cm="1">
        <f t="array" ref="A842">IFERROR(_xlfn.DAYS(RAW[[#This Row],[Date]],INDEX(Table1[Date hired],MATCH(TEXT(RAW[[#This Row],[UID]],0),TEXT(Table1[UID],0),0))),"")</f>
        <v/>
      </c>
    </row>
    <row r="843" spans="1:1" x14ac:dyDescent="0.25">
      <c r="A843" s="169" t="str" cm="1">
        <f t="array" ref="A843">IFERROR(_xlfn.DAYS(RAW[[#This Row],[Date]],INDEX(Table1[Date hired],MATCH(TEXT(RAW[[#This Row],[UID]],0),TEXT(Table1[UID],0),0))),"")</f>
        <v/>
      </c>
    </row>
    <row r="844" spans="1:1" x14ac:dyDescent="0.25">
      <c r="A844" s="169" t="str" cm="1">
        <f t="array" ref="A844">IFERROR(_xlfn.DAYS(RAW[[#This Row],[Date]],INDEX(Table1[Date hired],MATCH(TEXT(RAW[[#This Row],[UID]],0),TEXT(Table1[UID],0),0))),"")</f>
        <v/>
      </c>
    </row>
    <row r="845" spans="1:1" x14ac:dyDescent="0.25">
      <c r="A845" s="169" t="str" cm="1">
        <f t="array" ref="A845">IFERROR(_xlfn.DAYS(RAW[[#This Row],[Date]],INDEX(Table1[Date hired],MATCH(TEXT(RAW[[#This Row],[UID]],0),TEXT(Table1[UID],0),0))),"")</f>
        <v/>
      </c>
    </row>
    <row r="846" spans="1:1" x14ac:dyDescent="0.25">
      <c r="A846" s="169" t="str" cm="1">
        <f t="array" ref="A846">IFERROR(_xlfn.DAYS(RAW[[#This Row],[Date]],INDEX(Table1[Date hired],MATCH(TEXT(RAW[[#This Row],[UID]],0),TEXT(Table1[UID],0),0))),"")</f>
        <v/>
      </c>
    </row>
    <row r="847" spans="1:1" x14ac:dyDescent="0.25">
      <c r="A847" s="169" t="str" cm="1">
        <f t="array" ref="A847">IFERROR(_xlfn.DAYS(RAW[[#This Row],[Date]],INDEX(Table1[Date hired],MATCH(TEXT(RAW[[#This Row],[UID]],0),TEXT(Table1[UID],0),0))),"")</f>
        <v/>
      </c>
    </row>
    <row r="848" spans="1:1" x14ac:dyDescent="0.25">
      <c r="A848" s="169" t="str" cm="1">
        <f t="array" ref="A848">IFERROR(_xlfn.DAYS(RAW[[#This Row],[Date]],INDEX(Table1[Date hired],MATCH(TEXT(RAW[[#This Row],[UID]],0),TEXT(Table1[UID],0),0))),"")</f>
        <v/>
      </c>
    </row>
    <row r="849" spans="1:1" x14ac:dyDescent="0.25">
      <c r="A849" s="169" t="str" cm="1">
        <f t="array" ref="A849">IFERROR(_xlfn.DAYS(RAW[[#This Row],[Date]],INDEX(Table1[Date hired],MATCH(TEXT(RAW[[#This Row],[UID]],0),TEXT(Table1[UID],0),0))),"")</f>
        <v/>
      </c>
    </row>
    <row r="850" spans="1:1" x14ac:dyDescent="0.25">
      <c r="A850" s="169" t="str" cm="1">
        <f t="array" ref="A850">IFERROR(_xlfn.DAYS(RAW[[#This Row],[Date]],INDEX(Table1[Date hired],MATCH(TEXT(RAW[[#This Row],[UID]],0),TEXT(Table1[UID],0),0))),"")</f>
        <v/>
      </c>
    </row>
    <row r="851" spans="1:1" x14ac:dyDescent="0.25">
      <c r="A851" s="169" t="str" cm="1">
        <f t="array" ref="A851">IFERROR(_xlfn.DAYS(RAW[[#This Row],[Date]],INDEX(Table1[Date hired],MATCH(TEXT(RAW[[#This Row],[UID]],0),TEXT(Table1[UID],0),0))),"")</f>
        <v/>
      </c>
    </row>
    <row r="852" spans="1:1" x14ac:dyDescent="0.25">
      <c r="A852" s="169" t="str" cm="1">
        <f t="array" ref="A852">IFERROR(_xlfn.DAYS(RAW[[#This Row],[Date]],INDEX(Table1[Date hired],MATCH(TEXT(RAW[[#This Row],[UID]],0),TEXT(Table1[UID],0),0))),"")</f>
        <v/>
      </c>
    </row>
    <row r="853" spans="1:1" x14ac:dyDescent="0.25">
      <c r="A853" s="169" t="str" cm="1">
        <f t="array" ref="A853">IFERROR(_xlfn.DAYS(RAW[[#This Row],[Date]],INDEX(Table1[Date hired],MATCH(TEXT(RAW[[#This Row],[UID]],0),TEXT(Table1[UID],0),0))),"")</f>
        <v/>
      </c>
    </row>
    <row r="854" spans="1:1" x14ac:dyDescent="0.25">
      <c r="A854" s="169" t="str" cm="1">
        <f t="array" ref="A854">IFERROR(_xlfn.DAYS(RAW[[#This Row],[Date]],INDEX(Table1[Date hired],MATCH(TEXT(RAW[[#This Row],[UID]],0),TEXT(Table1[UID],0),0))),"")</f>
        <v/>
      </c>
    </row>
    <row r="855" spans="1:1" x14ac:dyDescent="0.25">
      <c r="A855" s="169" t="str" cm="1">
        <f t="array" ref="A855">IFERROR(_xlfn.DAYS(RAW[[#This Row],[Date]],INDEX(Table1[Date hired],MATCH(TEXT(RAW[[#This Row],[UID]],0),TEXT(Table1[UID],0),0))),"")</f>
        <v/>
      </c>
    </row>
    <row r="856" spans="1:1" x14ac:dyDescent="0.25">
      <c r="A856" s="169" t="str" cm="1">
        <f t="array" ref="A856">IFERROR(_xlfn.DAYS(RAW[[#This Row],[Date]],INDEX(Table1[Date hired],MATCH(TEXT(RAW[[#This Row],[UID]],0),TEXT(Table1[UID],0),0))),"")</f>
        <v/>
      </c>
    </row>
    <row r="857" spans="1:1" x14ac:dyDescent="0.25">
      <c r="A857" s="169" t="str" cm="1">
        <f t="array" ref="A857">IFERROR(_xlfn.DAYS(RAW[[#This Row],[Date]],INDEX(Table1[Date hired],MATCH(TEXT(RAW[[#This Row],[UID]],0),TEXT(Table1[UID],0),0))),"")</f>
        <v/>
      </c>
    </row>
    <row r="858" spans="1:1" x14ac:dyDescent="0.25">
      <c r="A858" s="169" t="str" cm="1">
        <f t="array" ref="A858">IFERROR(_xlfn.DAYS(RAW[[#This Row],[Date]],INDEX(Table1[Date hired],MATCH(TEXT(RAW[[#This Row],[UID]],0),TEXT(Table1[UID],0),0))),"")</f>
        <v/>
      </c>
    </row>
    <row r="859" spans="1:1" x14ac:dyDescent="0.25">
      <c r="A859" s="169" t="str" cm="1">
        <f t="array" ref="A859">IFERROR(_xlfn.DAYS(RAW[[#This Row],[Date]],INDEX(Table1[Date hired],MATCH(TEXT(RAW[[#This Row],[UID]],0),TEXT(Table1[UID],0),0))),"")</f>
        <v/>
      </c>
    </row>
    <row r="860" spans="1:1" x14ac:dyDescent="0.25">
      <c r="A860" s="169" t="str" cm="1">
        <f t="array" ref="A860">IFERROR(_xlfn.DAYS(RAW[[#This Row],[Date]],INDEX(Table1[Date hired],MATCH(TEXT(RAW[[#This Row],[UID]],0),TEXT(Table1[UID],0),0))),"")</f>
        <v/>
      </c>
    </row>
    <row r="861" spans="1:1" x14ac:dyDescent="0.25">
      <c r="A861" s="169" t="str" cm="1">
        <f t="array" ref="A861">IFERROR(_xlfn.DAYS(RAW[[#This Row],[Date]],INDEX(Table1[Date hired],MATCH(TEXT(RAW[[#This Row],[UID]],0),TEXT(Table1[UID],0),0))),"")</f>
        <v/>
      </c>
    </row>
    <row r="862" spans="1:1" x14ac:dyDescent="0.25">
      <c r="A862" s="169" t="str" cm="1">
        <f t="array" ref="A862">IFERROR(_xlfn.DAYS(RAW[[#This Row],[Date]],INDEX(Table1[Date hired],MATCH(TEXT(RAW[[#This Row],[UID]],0),TEXT(Table1[UID],0),0))),"")</f>
        <v/>
      </c>
    </row>
    <row r="863" spans="1:1" x14ac:dyDescent="0.25">
      <c r="A863" s="169" t="str" cm="1">
        <f t="array" ref="A863">IFERROR(_xlfn.DAYS(RAW[[#This Row],[Date]],INDEX(Table1[Date hired],MATCH(TEXT(RAW[[#This Row],[UID]],0),TEXT(Table1[UID],0),0))),"")</f>
        <v/>
      </c>
    </row>
    <row r="864" spans="1:1" x14ac:dyDescent="0.25">
      <c r="A864" s="169" t="str" cm="1">
        <f t="array" ref="A864">IFERROR(_xlfn.DAYS(RAW[[#This Row],[Date]],INDEX(Table1[Date hired],MATCH(TEXT(RAW[[#This Row],[UID]],0),TEXT(Table1[UID],0),0))),"")</f>
        <v/>
      </c>
    </row>
    <row r="865" spans="1:1" x14ac:dyDescent="0.25">
      <c r="A865" s="169" t="str" cm="1">
        <f t="array" ref="A865">IFERROR(_xlfn.DAYS(RAW[[#This Row],[Date]],INDEX(Table1[Date hired],MATCH(TEXT(RAW[[#This Row],[UID]],0),TEXT(Table1[UID],0),0))),"")</f>
        <v/>
      </c>
    </row>
    <row r="866" spans="1:1" x14ac:dyDescent="0.25">
      <c r="A866" s="169" t="str" cm="1">
        <f t="array" ref="A866">IFERROR(_xlfn.DAYS(RAW[[#This Row],[Date]],INDEX(Table1[Date hired],MATCH(TEXT(RAW[[#This Row],[UID]],0),TEXT(Table1[UID],0),0))),"")</f>
        <v/>
      </c>
    </row>
    <row r="867" spans="1:1" x14ac:dyDescent="0.25">
      <c r="A867" s="169" t="str" cm="1">
        <f t="array" ref="A867">IFERROR(_xlfn.DAYS(RAW[[#This Row],[Date]],INDEX(Table1[Date hired],MATCH(TEXT(RAW[[#This Row],[UID]],0),TEXT(Table1[UID],0),0))),"")</f>
        <v/>
      </c>
    </row>
    <row r="868" spans="1:1" x14ac:dyDescent="0.25">
      <c r="A868" s="169" t="str" cm="1">
        <f t="array" ref="A868">IFERROR(_xlfn.DAYS(RAW[[#This Row],[Date]],INDEX(Table1[Date hired],MATCH(TEXT(RAW[[#This Row],[UID]],0),TEXT(Table1[UID],0),0))),"")</f>
        <v/>
      </c>
    </row>
    <row r="869" spans="1:1" x14ac:dyDescent="0.25">
      <c r="A869" s="169" t="str" cm="1">
        <f t="array" ref="A869">IFERROR(_xlfn.DAYS(RAW[[#This Row],[Date]],INDEX(Table1[Date hired],MATCH(TEXT(RAW[[#This Row],[UID]],0),TEXT(Table1[UID],0),0))),"")</f>
        <v/>
      </c>
    </row>
    <row r="870" spans="1:1" x14ac:dyDescent="0.25">
      <c r="A870" s="169" t="str" cm="1">
        <f t="array" ref="A870">IFERROR(_xlfn.DAYS(RAW[[#This Row],[Date]],INDEX(Table1[Date hired],MATCH(TEXT(RAW[[#This Row],[UID]],0),TEXT(Table1[UID],0),0))),"")</f>
        <v/>
      </c>
    </row>
    <row r="871" spans="1:1" x14ac:dyDescent="0.25">
      <c r="A871" s="169" t="str" cm="1">
        <f t="array" ref="A871">IFERROR(_xlfn.DAYS(RAW[[#This Row],[Date]],INDEX(Table1[Date hired],MATCH(TEXT(RAW[[#This Row],[UID]],0),TEXT(Table1[UID],0),0))),"")</f>
        <v/>
      </c>
    </row>
    <row r="872" spans="1:1" x14ac:dyDescent="0.25">
      <c r="A872" s="169" t="str" cm="1">
        <f t="array" ref="A872">IFERROR(_xlfn.DAYS(RAW[[#This Row],[Date]],INDEX(Table1[Date hired],MATCH(TEXT(RAW[[#This Row],[UID]],0),TEXT(Table1[UID],0),0))),"")</f>
        <v/>
      </c>
    </row>
    <row r="873" spans="1:1" x14ac:dyDescent="0.25">
      <c r="A873" s="169" t="str" cm="1">
        <f t="array" ref="A873">IFERROR(_xlfn.DAYS(RAW[[#This Row],[Date]],INDEX(Table1[Date hired],MATCH(TEXT(RAW[[#This Row],[UID]],0),TEXT(Table1[UID],0),0))),"")</f>
        <v/>
      </c>
    </row>
    <row r="874" spans="1:1" x14ac:dyDescent="0.25">
      <c r="A874" s="169" t="str" cm="1">
        <f t="array" ref="A874">IFERROR(_xlfn.DAYS(RAW[[#This Row],[Date]],INDEX(Table1[Date hired],MATCH(TEXT(RAW[[#This Row],[UID]],0),TEXT(Table1[UID],0),0))),"")</f>
        <v/>
      </c>
    </row>
    <row r="875" spans="1:1" x14ac:dyDescent="0.25">
      <c r="A875" s="169" t="str" cm="1">
        <f t="array" ref="A875">IFERROR(_xlfn.DAYS(RAW[[#This Row],[Date]],INDEX(Table1[Date hired],MATCH(TEXT(RAW[[#This Row],[UID]],0),TEXT(Table1[UID],0),0))),"")</f>
        <v/>
      </c>
    </row>
    <row r="876" spans="1:1" x14ac:dyDescent="0.25">
      <c r="A876" s="169" t="str" cm="1">
        <f t="array" ref="A876">IFERROR(_xlfn.DAYS(RAW[[#This Row],[Date]],INDEX(Table1[Date hired],MATCH(TEXT(RAW[[#This Row],[UID]],0),TEXT(Table1[UID],0),0))),"")</f>
        <v/>
      </c>
    </row>
    <row r="877" spans="1:1" x14ac:dyDescent="0.25">
      <c r="A877" s="169" t="str" cm="1">
        <f t="array" ref="A877">IFERROR(_xlfn.DAYS(RAW[[#This Row],[Date]],INDEX(Table1[Date hired],MATCH(TEXT(RAW[[#This Row],[UID]],0),TEXT(Table1[UID],0),0))),"")</f>
        <v/>
      </c>
    </row>
    <row r="878" spans="1:1" x14ac:dyDescent="0.25">
      <c r="A878" s="169" t="str" cm="1">
        <f t="array" ref="A878">IFERROR(_xlfn.DAYS(RAW[[#This Row],[Date]],INDEX(Table1[Date hired],MATCH(TEXT(RAW[[#This Row],[UID]],0),TEXT(Table1[UID],0),0))),"")</f>
        <v/>
      </c>
    </row>
    <row r="879" spans="1:1" x14ac:dyDescent="0.25">
      <c r="A879" s="169" t="str" cm="1">
        <f t="array" ref="A879">IFERROR(_xlfn.DAYS(RAW[[#This Row],[Date]],INDEX(Table1[Date hired],MATCH(TEXT(RAW[[#This Row],[UID]],0),TEXT(Table1[UID],0),0))),"")</f>
        <v/>
      </c>
    </row>
    <row r="880" spans="1:1" x14ac:dyDescent="0.25">
      <c r="A880" s="169" t="str" cm="1">
        <f t="array" ref="A880">IFERROR(_xlfn.DAYS(RAW[[#This Row],[Date]],INDEX(Table1[Date hired],MATCH(TEXT(RAW[[#This Row],[UID]],0),TEXT(Table1[UID],0),0))),"")</f>
        <v/>
      </c>
    </row>
    <row r="881" spans="1:1" x14ac:dyDescent="0.25">
      <c r="A881" s="169" t="str" cm="1">
        <f t="array" ref="A881">IFERROR(_xlfn.DAYS(RAW[[#This Row],[Date]],INDEX(Table1[Date hired],MATCH(TEXT(RAW[[#This Row],[UID]],0),TEXT(Table1[UID],0),0))),"")</f>
        <v/>
      </c>
    </row>
    <row r="882" spans="1:1" x14ac:dyDescent="0.25">
      <c r="A882" s="169" t="str" cm="1">
        <f t="array" ref="A882">IFERROR(_xlfn.DAYS(RAW[[#This Row],[Date]],INDEX(Table1[Date hired],MATCH(TEXT(RAW[[#This Row],[UID]],0),TEXT(Table1[UID],0),0))),"")</f>
        <v/>
      </c>
    </row>
    <row r="883" spans="1:1" x14ac:dyDescent="0.25">
      <c r="A883" s="169" t="str" cm="1">
        <f t="array" ref="A883">IFERROR(_xlfn.DAYS(RAW[[#This Row],[Date]],INDEX(Table1[Date hired],MATCH(TEXT(RAW[[#This Row],[UID]],0),TEXT(Table1[UID],0),0))),"")</f>
        <v/>
      </c>
    </row>
    <row r="884" spans="1:1" x14ac:dyDescent="0.25">
      <c r="A884" s="169" t="str" cm="1">
        <f t="array" ref="A884">IFERROR(_xlfn.DAYS(RAW[[#This Row],[Date]],INDEX(Table1[Date hired],MATCH(TEXT(RAW[[#This Row],[UID]],0),TEXT(Table1[UID],0),0))),"")</f>
        <v/>
      </c>
    </row>
    <row r="885" spans="1:1" x14ac:dyDescent="0.25">
      <c r="A885" s="169" t="str" cm="1">
        <f t="array" ref="A885">IFERROR(_xlfn.DAYS(RAW[[#This Row],[Date]],INDEX(Table1[Date hired],MATCH(TEXT(RAW[[#This Row],[UID]],0),TEXT(Table1[UID],0),0))),"")</f>
        <v/>
      </c>
    </row>
    <row r="886" spans="1:1" x14ac:dyDescent="0.25">
      <c r="A886" s="169" t="str" cm="1">
        <f t="array" ref="A886">IFERROR(_xlfn.DAYS(RAW[[#This Row],[Date]],INDEX(Table1[Date hired],MATCH(TEXT(RAW[[#This Row],[UID]],0),TEXT(Table1[UID],0),0))),"")</f>
        <v/>
      </c>
    </row>
    <row r="887" spans="1:1" x14ac:dyDescent="0.25">
      <c r="A887" s="169" t="str" cm="1">
        <f t="array" ref="A887">IFERROR(_xlfn.DAYS(RAW[[#This Row],[Date]],INDEX(Table1[Date hired],MATCH(TEXT(RAW[[#This Row],[UID]],0),TEXT(Table1[UID],0),0))),"")</f>
        <v/>
      </c>
    </row>
    <row r="888" spans="1:1" x14ac:dyDescent="0.25">
      <c r="A888" s="169" t="str" cm="1">
        <f t="array" ref="A888">IFERROR(_xlfn.DAYS(RAW[[#This Row],[Date]],INDEX(Table1[Date hired],MATCH(TEXT(RAW[[#This Row],[UID]],0),TEXT(Table1[UID],0),0))),"")</f>
        <v/>
      </c>
    </row>
    <row r="889" spans="1:1" x14ac:dyDescent="0.25">
      <c r="A889" s="169" t="str" cm="1">
        <f t="array" ref="A889">IFERROR(_xlfn.DAYS(RAW[[#This Row],[Date]],INDEX(Table1[Date hired],MATCH(TEXT(RAW[[#This Row],[UID]],0),TEXT(Table1[UID],0),0))),"")</f>
        <v/>
      </c>
    </row>
    <row r="890" spans="1:1" x14ac:dyDescent="0.25">
      <c r="A890" s="169" t="str" cm="1">
        <f t="array" ref="A890">IFERROR(_xlfn.DAYS(RAW[[#This Row],[Date]],INDEX(Table1[Date hired],MATCH(TEXT(RAW[[#This Row],[UID]],0),TEXT(Table1[UID],0),0))),"")</f>
        <v/>
      </c>
    </row>
    <row r="891" spans="1:1" x14ac:dyDescent="0.25">
      <c r="A891" s="169" t="str" cm="1">
        <f t="array" ref="A891">IFERROR(_xlfn.DAYS(RAW[[#This Row],[Date]],INDEX(Table1[Date hired],MATCH(TEXT(RAW[[#This Row],[UID]],0),TEXT(Table1[UID],0),0))),"")</f>
        <v/>
      </c>
    </row>
    <row r="892" spans="1:1" x14ac:dyDescent="0.25">
      <c r="A892" s="169" t="str" cm="1">
        <f t="array" ref="A892">IFERROR(_xlfn.DAYS(RAW[[#This Row],[Date]],INDEX(Table1[Date hired],MATCH(TEXT(RAW[[#This Row],[UID]],0),TEXT(Table1[UID],0),0))),"")</f>
        <v/>
      </c>
    </row>
    <row r="893" spans="1:1" x14ac:dyDescent="0.25">
      <c r="A893" s="169" t="str" cm="1">
        <f t="array" ref="A893">IFERROR(_xlfn.DAYS(RAW[[#This Row],[Date]],INDEX(Table1[Date hired],MATCH(TEXT(RAW[[#This Row],[UID]],0),TEXT(Table1[UID],0),0))),"")</f>
        <v/>
      </c>
    </row>
    <row r="894" spans="1:1" x14ac:dyDescent="0.25">
      <c r="A894" s="169" t="str" cm="1">
        <f t="array" ref="A894">IFERROR(_xlfn.DAYS(RAW[[#This Row],[Date]],INDEX(Table1[Date hired],MATCH(TEXT(RAW[[#This Row],[UID]],0),TEXT(Table1[UID],0),0))),"")</f>
        <v/>
      </c>
    </row>
    <row r="895" spans="1:1" x14ac:dyDescent="0.25">
      <c r="A895" s="169" t="str" cm="1">
        <f t="array" ref="A895">IFERROR(_xlfn.DAYS(RAW[[#This Row],[Date]],INDEX(Table1[Date hired],MATCH(TEXT(RAW[[#This Row],[UID]],0),TEXT(Table1[UID],0),0))),"")</f>
        <v/>
      </c>
    </row>
    <row r="896" spans="1:1" x14ac:dyDescent="0.25">
      <c r="A896" s="169" t="str" cm="1">
        <f t="array" ref="A896">IFERROR(_xlfn.DAYS(RAW[[#This Row],[Date]],INDEX(Table1[Date hired],MATCH(TEXT(RAW[[#This Row],[UID]],0),TEXT(Table1[UID],0),0))),"")</f>
        <v/>
      </c>
    </row>
    <row r="897" spans="1:1" x14ac:dyDescent="0.25">
      <c r="A897" s="169" t="str" cm="1">
        <f t="array" ref="A897">IFERROR(_xlfn.DAYS(RAW[[#This Row],[Date]],INDEX(Table1[Date hired],MATCH(TEXT(RAW[[#This Row],[UID]],0),TEXT(Table1[UID],0),0))),"")</f>
        <v/>
      </c>
    </row>
    <row r="898" spans="1:1" x14ac:dyDescent="0.25">
      <c r="A898" s="169" t="str" cm="1">
        <f t="array" ref="A898">IFERROR(_xlfn.DAYS(RAW[[#This Row],[Date]],INDEX(Table1[Date hired],MATCH(TEXT(RAW[[#This Row],[UID]],0),TEXT(Table1[UID],0),0))),"")</f>
        <v/>
      </c>
    </row>
    <row r="899" spans="1:1" x14ac:dyDescent="0.25">
      <c r="A899" s="169" t="str" cm="1">
        <f t="array" ref="A899">IFERROR(_xlfn.DAYS(RAW[[#This Row],[Date]],INDEX(Table1[Date hired],MATCH(TEXT(RAW[[#This Row],[UID]],0),TEXT(Table1[UID],0),0))),"")</f>
        <v/>
      </c>
    </row>
    <row r="900" spans="1:1" x14ac:dyDescent="0.25">
      <c r="A900" s="169" t="str" cm="1">
        <f t="array" ref="A900">IFERROR(_xlfn.DAYS(RAW[[#This Row],[Date]],INDEX(Table1[Date hired],MATCH(TEXT(RAW[[#This Row],[UID]],0),TEXT(Table1[UID],0),0))),"")</f>
        <v/>
      </c>
    </row>
    <row r="901" spans="1:1" x14ac:dyDescent="0.25">
      <c r="A901" s="169" t="str" cm="1">
        <f t="array" ref="A901">IFERROR(_xlfn.DAYS(RAW[[#This Row],[Date]],INDEX(Table1[Date hired],MATCH(TEXT(RAW[[#This Row],[UID]],0),TEXT(Table1[UID],0),0))),"")</f>
        <v/>
      </c>
    </row>
    <row r="902" spans="1:1" x14ac:dyDescent="0.25">
      <c r="A902" s="169" t="str" cm="1">
        <f t="array" ref="A902">IFERROR(_xlfn.DAYS(RAW[[#This Row],[Date]],INDEX(Table1[Date hired],MATCH(TEXT(RAW[[#This Row],[UID]],0),TEXT(Table1[UID],0),0))),"")</f>
        <v/>
      </c>
    </row>
    <row r="903" spans="1:1" x14ac:dyDescent="0.25">
      <c r="A903" s="169" t="str" cm="1">
        <f t="array" ref="A903">IFERROR(_xlfn.DAYS(RAW[[#This Row],[Date]],INDEX(Table1[Date hired],MATCH(TEXT(RAW[[#This Row],[UID]],0),TEXT(Table1[UID],0),0))),"")</f>
        <v/>
      </c>
    </row>
    <row r="904" spans="1:1" x14ac:dyDescent="0.25">
      <c r="A904" s="169" t="str" cm="1">
        <f t="array" ref="A904">IFERROR(_xlfn.DAYS(RAW[[#This Row],[Date]],INDEX(Table1[Date hired],MATCH(TEXT(RAW[[#This Row],[UID]],0),TEXT(Table1[UID],0),0))),"")</f>
        <v/>
      </c>
    </row>
    <row r="905" spans="1:1" x14ac:dyDescent="0.25">
      <c r="A905" s="169" t="str" cm="1">
        <f t="array" ref="A905">IFERROR(_xlfn.DAYS(RAW[[#This Row],[Date]],INDEX(Table1[Date hired],MATCH(TEXT(RAW[[#This Row],[UID]],0),TEXT(Table1[UID],0),0))),"")</f>
        <v/>
      </c>
    </row>
    <row r="906" spans="1:1" x14ac:dyDescent="0.25">
      <c r="A906" s="169" t="str" cm="1">
        <f t="array" ref="A906">IFERROR(_xlfn.DAYS(RAW[[#This Row],[Date]],INDEX(Table1[Date hired],MATCH(TEXT(RAW[[#This Row],[UID]],0),TEXT(Table1[UID],0),0))),"")</f>
        <v/>
      </c>
    </row>
    <row r="907" spans="1:1" x14ac:dyDescent="0.25">
      <c r="A907" s="169" t="str" cm="1">
        <f t="array" ref="A907">IFERROR(_xlfn.DAYS(RAW[[#This Row],[Date]],INDEX(Table1[Date hired],MATCH(TEXT(RAW[[#This Row],[UID]],0),TEXT(Table1[UID],0),0))),"")</f>
        <v/>
      </c>
    </row>
    <row r="908" spans="1:1" x14ac:dyDescent="0.25">
      <c r="A908" s="169" t="str" cm="1">
        <f t="array" ref="A908">IFERROR(_xlfn.DAYS(RAW[[#This Row],[Date]],INDEX(Table1[Date hired],MATCH(TEXT(RAW[[#This Row],[UID]],0),TEXT(Table1[UID],0),0))),"")</f>
        <v/>
      </c>
    </row>
    <row r="909" spans="1:1" x14ac:dyDescent="0.25">
      <c r="A909" s="169" t="str" cm="1">
        <f t="array" ref="A909">IFERROR(_xlfn.DAYS(RAW[[#This Row],[Date]],INDEX(Table1[Date hired],MATCH(TEXT(RAW[[#This Row],[UID]],0),TEXT(Table1[UID],0),0))),"")</f>
        <v/>
      </c>
    </row>
    <row r="910" spans="1:1" x14ac:dyDescent="0.25">
      <c r="A910" s="169" t="str" cm="1">
        <f t="array" ref="A910">IFERROR(_xlfn.DAYS(RAW[[#This Row],[Date]],INDEX(Table1[Date hired],MATCH(TEXT(RAW[[#This Row],[UID]],0),TEXT(Table1[UID],0),0))),"")</f>
        <v/>
      </c>
    </row>
    <row r="911" spans="1:1" x14ac:dyDescent="0.25">
      <c r="A911" s="169" t="str" cm="1">
        <f t="array" ref="A911">IFERROR(_xlfn.DAYS(RAW[[#This Row],[Date]],INDEX(Table1[Date hired],MATCH(TEXT(RAW[[#This Row],[UID]],0),TEXT(Table1[UID],0),0))),"")</f>
        <v/>
      </c>
    </row>
    <row r="912" spans="1:1" x14ac:dyDescent="0.25">
      <c r="A912" s="169" t="str" cm="1">
        <f t="array" ref="A912">IFERROR(_xlfn.DAYS(RAW[[#This Row],[Date]],INDEX(Table1[Date hired],MATCH(TEXT(RAW[[#This Row],[UID]],0),TEXT(Table1[UID],0),0))),"")</f>
        <v/>
      </c>
    </row>
    <row r="913" spans="1:1" x14ac:dyDescent="0.25">
      <c r="A913" s="169" t="str" cm="1">
        <f t="array" ref="A913">IFERROR(_xlfn.DAYS(RAW[[#This Row],[Date]],INDEX(Table1[Date hired],MATCH(TEXT(RAW[[#This Row],[UID]],0),TEXT(Table1[UID],0),0))),"")</f>
        <v/>
      </c>
    </row>
    <row r="914" spans="1:1" x14ac:dyDescent="0.25">
      <c r="A914" s="169" t="str" cm="1">
        <f t="array" ref="A914">IFERROR(_xlfn.DAYS(RAW[[#This Row],[Date]],INDEX(Table1[Date hired],MATCH(TEXT(RAW[[#This Row],[UID]],0),TEXT(Table1[UID],0),0))),"")</f>
        <v/>
      </c>
    </row>
    <row r="915" spans="1:1" x14ac:dyDescent="0.25">
      <c r="A915" s="169" t="str" cm="1">
        <f t="array" ref="A915">IFERROR(_xlfn.DAYS(RAW[[#This Row],[Date]],INDEX(Table1[Date hired],MATCH(TEXT(RAW[[#This Row],[UID]],0),TEXT(Table1[UID],0),0))),"")</f>
        <v/>
      </c>
    </row>
    <row r="916" spans="1:1" x14ac:dyDescent="0.25">
      <c r="A916" s="169" t="str" cm="1">
        <f t="array" ref="A916">IFERROR(_xlfn.DAYS(RAW[[#This Row],[Date]],INDEX(Table1[Date hired],MATCH(TEXT(RAW[[#This Row],[UID]],0),TEXT(Table1[UID],0),0))),"")</f>
        <v/>
      </c>
    </row>
    <row r="917" spans="1:1" x14ac:dyDescent="0.25">
      <c r="A917" s="169" t="str" cm="1">
        <f t="array" ref="A917">IFERROR(_xlfn.DAYS(RAW[[#This Row],[Date]],INDEX(Table1[Date hired],MATCH(TEXT(RAW[[#This Row],[UID]],0),TEXT(Table1[UID],0),0))),"")</f>
        <v/>
      </c>
    </row>
    <row r="918" spans="1:1" x14ac:dyDescent="0.25">
      <c r="A918" s="169" t="str" cm="1">
        <f t="array" ref="A918">IFERROR(_xlfn.DAYS(RAW[[#This Row],[Date]],INDEX(Table1[Date hired],MATCH(TEXT(RAW[[#This Row],[UID]],0),TEXT(Table1[UID],0),0))),"")</f>
        <v/>
      </c>
    </row>
    <row r="919" spans="1:1" x14ac:dyDescent="0.25">
      <c r="A919" s="169" t="str" cm="1">
        <f t="array" ref="A919">IFERROR(_xlfn.DAYS(RAW[[#This Row],[Date]],INDEX(Table1[Date hired],MATCH(TEXT(RAW[[#This Row],[UID]],0),TEXT(Table1[UID],0),0))),"")</f>
        <v/>
      </c>
    </row>
    <row r="920" spans="1:1" x14ac:dyDescent="0.25">
      <c r="A920" s="169" t="str" cm="1">
        <f t="array" ref="A920">IFERROR(_xlfn.DAYS(RAW[[#This Row],[Date]],INDEX(Table1[Date hired],MATCH(TEXT(RAW[[#This Row],[UID]],0),TEXT(Table1[UID],0),0))),"")</f>
        <v/>
      </c>
    </row>
    <row r="921" spans="1:1" x14ac:dyDescent="0.25">
      <c r="A921" s="169" t="str" cm="1">
        <f t="array" ref="A921">IFERROR(_xlfn.DAYS(RAW[[#This Row],[Date]],INDEX(Table1[Date hired],MATCH(TEXT(RAW[[#This Row],[UID]],0),TEXT(Table1[UID],0),0))),"")</f>
        <v/>
      </c>
    </row>
    <row r="922" spans="1:1" x14ac:dyDescent="0.25">
      <c r="A922" s="169" t="str" cm="1">
        <f t="array" ref="A922">IFERROR(_xlfn.DAYS(RAW[[#This Row],[Date]],INDEX(Table1[Date hired],MATCH(TEXT(RAW[[#This Row],[UID]],0),TEXT(Table1[UID],0),0))),"")</f>
        <v/>
      </c>
    </row>
    <row r="923" spans="1:1" x14ac:dyDescent="0.25">
      <c r="A923" s="169" t="str" cm="1">
        <f t="array" ref="A923">IFERROR(_xlfn.DAYS(RAW[[#This Row],[Date]],INDEX(Table1[Date hired],MATCH(TEXT(RAW[[#This Row],[UID]],0),TEXT(Table1[UID],0),0))),"")</f>
        <v/>
      </c>
    </row>
    <row r="924" spans="1:1" x14ac:dyDescent="0.25">
      <c r="A924" s="169" t="str" cm="1">
        <f t="array" ref="A924">IFERROR(_xlfn.DAYS(RAW[[#This Row],[Date]],INDEX(Table1[Date hired],MATCH(TEXT(RAW[[#This Row],[UID]],0),TEXT(Table1[UID],0),0))),"")</f>
        <v/>
      </c>
    </row>
    <row r="925" spans="1:1" x14ac:dyDescent="0.25">
      <c r="A925" s="169" t="str" cm="1">
        <f t="array" ref="A925">IFERROR(_xlfn.DAYS(RAW[[#This Row],[Date]],INDEX(Table1[Date hired],MATCH(TEXT(RAW[[#This Row],[UID]],0),TEXT(Table1[UID],0),0))),"")</f>
        <v/>
      </c>
    </row>
    <row r="926" spans="1:1" x14ac:dyDescent="0.25">
      <c r="A926" s="169" t="str" cm="1">
        <f t="array" ref="A926">IFERROR(_xlfn.DAYS(RAW[[#This Row],[Date]],INDEX(Table1[Date hired],MATCH(TEXT(RAW[[#This Row],[UID]],0),TEXT(Table1[UID],0),0))),"")</f>
        <v/>
      </c>
    </row>
    <row r="927" spans="1:1" x14ac:dyDescent="0.25">
      <c r="A927" s="169" t="str" cm="1">
        <f t="array" ref="A927">IFERROR(_xlfn.DAYS(RAW[[#This Row],[Date]],INDEX(Table1[Date hired],MATCH(TEXT(RAW[[#This Row],[UID]],0),TEXT(Table1[UID],0),0))),"")</f>
        <v/>
      </c>
    </row>
    <row r="928" spans="1:1" x14ac:dyDescent="0.25">
      <c r="A928" s="169" t="str" cm="1">
        <f t="array" ref="A928">IFERROR(_xlfn.DAYS(RAW[[#This Row],[Date]],INDEX(Table1[Date hired],MATCH(TEXT(RAW[[#This Row],[UID]],0),TEXT(Table1[UID],0),0))),"")</f>
        <v/>
      </c>
    </row>
    <row r="929" spans="1:1" x14ac:dyDescent="0.25">
      <c r="A929" s="169" t="str" cm="1">
        <f t="array" ref="A929">IFERROR(_xlfn.DAYS(RAW[[#This Row],[Date]],INDEX(Table1[Date hired],MATCH(TEXT(RAW[[#This Row],[UID]],0),TEXT(Table1[UID],0),0))),"")</f>
        <v/>
      </c>
    </row>
    <row r="930" spans="1:1" x14ac:dyDescent="0.25">
      <c r="A930" s="169" t="str" cm="1">
        <f t="array" ref="A930">IFERROR(_xlfn.DAYS(RAW[[#This Row],[Date]],INDEX(Table1[Date hired],MATCH(TEXT(RAW[[#This Row],[UID]],0),TEXT(Table1[UID],0),0))),"")</f>
        <v/>
      </c>
    </row>
    <row r="931" spans="1:1" x14ac:dyDescent="0.25">
      <c r="A931" s="169" t="str" cm="1">
        <f t="array" ref="A931">IFERROR(_xlfn.DAYS(RAW[[#This Row],[Date]],INDEX(Table1[Date hired],MATCH(TEXT(RAW[[#This Row],[UID]],0),TEXT(Table1[UID],0),0))),"")</f>
        <v/>
      </c>
    </row>
    <row r="932" spans="1:1" x14ac:dyDescent="0.25">
      <c r="A932" s="169" t="str" cm="1">
        <f t="array" ref="A932">IFERROR(_xlfn.DAYS(RAW[[#This Row],[Date]],INDEX(Table1[Date hired],MATCH(TEXT(RAW[[#This Row],[UID]],0),TEXT(Table1[UID],0),0))),"")</f>
        <v/>
      </c>
    </row>
    <row r="933" spans="1:1" x14ac:dyDescent="0.25">
      <c r="A933" s="169" t="str" cm="1">
        <f t="array" ref="A933">IFERROR(_xlfn.DAYS(RAW[[#This Row],[Date]],INDEX(Table1[Date hired],MATCH(TEXT(RAW[[#This Row],[UID]],0),TEXT(Table1[UID],0),0))),"")</f>
        <v/>
      </c>
    </row>
    <row r="934" spans="1:1" x14ac:dyDescent="0.25">
      <c r="A934" s="169" t="str" cm="1">
        <f t="array" ref="A934">IFERROR(_xlfn.DAYS(RAW[[#This Row],[Date]],INDEX(Table1[Date hired],MATCH(TEXT(RAW[[#This Row],[UID]],0),TEXT(Table1[UID],0),0))),"")</f>
        <v/>
      </c>
    </row>
    <row r="935" spans="1:1" x14ac:dyDescent="0.25">
      <c r="A935" s="169" t="str" cm="1">
        <f t="array" ref="A935">IFERROR(_xlfn.DAYS(RAW[[#This Row],[Date]],INDEX(Table1[Date hired],MATCH(TEXT(RAW[[#This Row],[UID]],0),TEXT(Table1[UID],0),0))),"")</f>
        <v/>
      </c>
    </row>
    <row r="936" spans="1:1" x14ac:dyDescent="0.25">
      <c r="A936" s="169" t="str" cm="1">
        <f t="array" ref="A936">IFERROR(_xlfn.DAYS(RAW[[#This Row],[Date]],INDEX(Table1[Date hired],MATCH(TEXT(RAW[[#This Row],[UID]],0),TEXT(Table1[UID],0),0))),"")</f>
        <v/>
      </c>
    </row>
    <row r="937" spans="1:1" x14ac:dyDescent="0.25">
      <c r="A937" s="169" t="str" cm="1">
        <f t="array" ref="A937">IFERROR(_xlfn.DAYS(RAW[[#This Row],[Date]],INDEX(Table1[Date hired],MATCH(TEXT(RAW[[#This Row],[UID]],0),TEXT(Table1[UID],0),0))),"")</f>
        <v/>
      </c>
    </row>
    <row r="938" spans="1:1" x14ac:dyDescent="0.25">
      <c r="A938" s="169" t="str" cm="1">
        <f t="array" ref="A938">IFERROR(_xlfn.DAYS(RAW[[#This Row],[Date]],INDEX(Table1[Date hired],MATCH(TEXT(RAW[[#This Row],[UID]],0),TEXT(Table1[UID],0),0))),"")</f>
        <v/>
      </c>
    </row>
    <row r="939" spans="1:1" x14ac:dyDescent="0.25">
      <c r="A939" s="169" t="str" cm="1">
        <f t="array" ref="A939">IFERROR(_xlfn.DAYS(RAW[[#This Row],[Date]],INDEX(Table1[Date hired],MATCH(TEXT(RAW[[#This Row],[UID]],0),TEXT(Table1[UID],0),0))),"")</f>
        <v/>
      </c>
    </row>
    <row r="940" spans="1:1" x14ac:dyDescent="0.25">
      <c r="A940" s="169" t="str" cm="1">
        <f t="array" ref="A940">IFERROR(_xlfn.DAYS(RAW[[#This Row],[Date]],INDEX(Table1[Date hired],MATCH(TEXT(RAW[[#This Row],[UID]],0),TEXT(Table1[UID],0),0))),"")</f>
        <v/>
      </c>
    </row>
    <row r="941" spans="1:1" x14ac:dyDescent="0.25">
      <c r="A941" s="169" t="str" cm="1">
        <f t="array" ref="A941">IFERROR(_xlfn.DAYS(RAW[[#This Row],[Date]],INDEX(Table1[Date hired],MATCH(TEXT(RAW[[#This Row],[UID]],0),TEXT(Table1[UID],0),0))),"")</f>
        <v/>
      </c>
    </row>
    <row r="942" spans="1:1" x14ac:dyDescent="0.25">
      <c r="A942" s="169" t="str" cm="1">
        <f t="array" ref="A942">IFERROR(_xlfn.DAYS(RAW[[#This Row],[Date]],INDEX(Table1[Date hired],MATCH(TEXT(RAW[[#This Row],[UID]],0),TEXT(Table1[UID],0),0))),"")</f>
        <v/>
      </c>
    </row>
    <row r="943" spans="1:1" x14ac:dyDescent="0.25">
      <c r="A943" s="169" t="str" cm="1">
        <f t="array" ref="A943">IFERROR(_xlfn.DAYS(RAW[[#This Row],[Date]],INDEX(Table1[Date hired],MATCH(TEXT(RAW[[#This Row],[UID]],0),TEXT(Table1[UID],0),0))),"")</f>
        <v/>
      </c>
    </row>
    <row r="944" spans="1:1" x14ac:dyDescent="0.25">
      <c r="A944" s="169" t="str" cm="1">
        <f t="array" ref="A944">IFERROR(_xlfn.DAYS(RAW[[#This Row],[Date]],INDEX(Table1[Date hired],MATCH(TEXT(RAW[[#This Row],[UID]],0),TEXT(Table1[UID],0),0))),"")</f>
        <v/>
      </c>
    </row>
    <row r="945" spans="1:1" x14ac:dyDescent="0.25">
      <c r="A945" s="169" t="str" cm="1">
        <f t="array" ref="A945">IFERROR(_xlfn.DAYS(RAW[[#This Row],[Date]],INDEX(Table1[Date hired],MATCH(TEXT(RAW[[#This Row],[UID]],0),TEXT(Table1[UID],0),0))),"")</f>
        <v/>
      </c>
    </row>
    <row r="946" spans="1:1" x14ac:dyDescent="0.25">
      <c r="A946" s="169" t="str" cm="1">
        <f t="array" ref="A946">IFERROR(_xlfn.DAYS(RAW[[#This Row],[Date]],INDEX(Table1[Date hired],MATCH(TEXT(RAW[[#This Row],[UID]],0),TEXT(Table1[UID],0),0))),"")</f>
        <v/>
      </c>
    </row>
    <row r="947" spans="1:1" x14ac:dyDescent="0.25">
      <c r="A947" s="169" t="str" cm="1">
        <f t="array" ref="A947">IFERROR(_xlfn.DAYS(RAW[[#This Row],[Date]],INDEX(Table1[Date hired],MATCH(TEXT(RAW[[#This Row],[UID]],0),TEXT(Table1[UID],0),0))),"")</f>
        <v/>
      </c>
    </row>
    <row r="948" spans="1:1" x14ac:dyDescent="0.25">
      <c r="A948" s="169" t="str" cm="1">
        <f t="array" ref="A948">IFERROR(_xlfn.DAYS(RAW[[#This Row],[Date]],INDEX(Table1[Date hired],MATCH(TEXT(RAW[[#This Row],[UID]],0),TEXT(Table1[UID],0),0))),"")</f>
        <v/>
      </c>
    </row>
    <row r="949" spans="1:1" x14ac:dyDescent="0.25">
      <c r="A949" s="169" t="str" cm="1">
        <f t="array" ref="A949">IFERROR(_xlfn.DAYS(RAW[[#This Row],[Date]],INDEX(Table1[Date hired],MATCH(TEXT(RAW[[#This Row],[UID]],0),TEXT(Table1[UID],0),0))),"")</f>
        <v/>
      </c>
    </row>
    <row r="950" spans="1:1" x14ac:dyDescent="0.25">
      <c r="A950" s="169" t="str" cm="1">
        <f t="array" ref="A950">IFERROR(_xlfn.DAYS(RAW[[#This Row],[Date]],INDEX(Table1[Date hired],MATCH(TEXT(RAW[[#This Row],[UID]],0),TEXT(Table1[UID],0),0))),"")</f>
        <v/>
      </c>
    </row>
    <row r="951" spans="1:1" x14ac:dyDescent="0.25">
      <c r="A951" s="169" t="str" cm="1">
        <f t="array" ref="A951">IFERROR(_xlfn.DAYS(RAW[[#This Row],[Date]],INDEX(Table1[Date hired],MATCH(TEXT(RAW[[#This Row],[UID]],0),TEXT(Table1[UID],0),0))),"")</f>
        <v/>
      </c>
    </row>
    <row r="952" spans="1:1" x14ac:dyDescent="0.25">
      <c r="A952" s="169" t="str" cm="1">
        <f t="array" ref="A952">IFERROR(_xlfn.DAYS(RAW[[#This Row],[Date]],INDEX(Table1[Date hired],MATCH(TEXT(RAW[[#This Row],[UID]],0),TEXT(Table1[UID],0),0))),"")</f>
        <v/>
      </c>
    </row>
    <row r="953" spans="1:1" x14ac:dyDescent="0.25">
      <c r="A953" s="169" t="str" cm="1">
        <f t="array" ref="A953">IFERROR(_xlfn.DAYS(RAW[[#This Row],[Date]],INDEX(Table1[Date hired],MATCH(TEXT(RAW[[#This Row],[UID]],0),TEXT(Table1[UID],0),0))),"")</f>
        <v/>
      </c>
    </row>
    <row r="954" spans="1:1" x14ac:dyDescent="0.25">
      <c r="A954" s="169" t="str" cm="1">
        <f t="array" ref="A954">IFERROR(_xlfn.DAYS(RAW[[#This Row],[Date]],INDEX(Table1[Date hired],MATCH(TEXT(RAW[[#This Row],[UID]],0),TEXT(Table1[UID],0),0))),"")</f>
        <v/>
      </c>
    </row>
    <row r="955" spans="1:1" x14ac:dyDescent="0.25">
      <c r="A955" s="169" t="str" cm="1">
        <f t="array" ref="A955">IFERROR(_xlfn.DAYS(RAW[[#This Row],[Date]],INDEX(Table1[Date hired],MATCH(TEXT(RAW[[#This Row],[UID]],0),TEXT(Table1[UID],0),0))),"")</f>
        <v/>
      </c>
    </row>
    <row r="956" spans="1:1" x14ac:dyDescent="0.25">
      <c r="A956" s="169" t="str" cm="1">
        <f t="array" ref="A956">IFERROR(_xlfn.DAYS(RAW[[#This Row],[Date]],INDEX(Table1[Date hired],MATCH(TEXT(RAW[[#This Row],[UID]],0),TEXT(Table1[UID],0),0))),"")</f>
        <v/>
      </c>
    </row>
    <row r="957" spans="1:1" x14ac:dyDescent="0.25">
      <c r="A957" s="169" t="str" cm="1">
        <f t="array" ref="A957">IFERROR(_xlfn.DAYS(RAW[[#This Row],[Date]],INDEX(Table1[Date hired],MATCH(TEXT(RAW[[#This Row],[UID]],0),TEXT(Table1[UID],0),0))),"")</f>
        <v/>
      </c>
    </row>
    <row r="958" spans="1:1" x14ac:dyDescent="0.25">
      <c r="A958" s="169" t="str" cm="1">
        <f t="array" ref="A958">IFERROR(_xlfn.DAYS(RAW[[#This Row],[Date]],INDEX(Table1[Date hired],MATCH(TEXT(RAW[[#This Row],[UID]],0),TEXT(Table1[UID],0),0))),"")</f>
        <v/>
      </c>
    </row>
    <row r="959" spans="1:1" x14ac:dyDescent="0.25">
      <c r="A959" s="169" t="str" cm="1">
        <f t="array" ref="A959">IFERROR(_xlfn.DAYS(RAW[[#This Row],[Date]],INDEX(Table1[Date hired],MATCH(TEXT(RAW[[#This Row],[UID]],0),TEXT(Table1[UID],0),0))),"")</f>
        <v/>
      </c>
    </row>
    <row r="960" spans="1:1" x14ac:dyDescent="0.25">
      <c r="A960" s="169" t="str" cm="1">
        <f t="array" ref="A960">IFERROR(_xlfn.DAYS(RAW[[#This Row],[Date]],INDEX(Table1[Date hired],MATCH(TEXT(RAW[[#This Row],[UID]],0),TEXT(Table1[UID],0),0))),"")</f>
        <v/>
      </c>
    </row>
    <row r="961" spans="1:1" x14ac:dyDescent="0.25">
      <c r="A961" s="169" t="str" cm="1">
        <f t="array" ref="A961">IFERROR(_xlfn.DAYS(RAW[[#This Row],[Date]],INDEX(Table1[Date hired],MATCH(TEXT(RAW[[#This Row],[UID]],0),TEXT(Table1[UID],0),0))),"")</f>
        <v/>
      </c>
    </row>
    <row r="962" spans="1:1" x14ac:dyDescent="0.25">
      <c r="A962" s="169" t="str" cm="1">
        <f t="array" ref="A962">IFERROR(_xlfn.DAYS(RAW[[#This Row],[Date]],INDEX(Table1[Date hired],MATCH(TEXT(RAW[[#This Row],[UID]],0),TEXT(Table1[UID],0),0))),"")</f>
        <v/>
      </c>
    </row>
    <row r="963" spans="1:1" x14ac:dyDescent="0.25">
      <c r="A963" s="169" t="str" cm="1">
        <f t="array" ref="A963">IFERROR(_xlfn.DAYS(RAW[[#This Row],[Date]],INDEX(Table1[Date hired],MATCH(TEXT(RAW[[#This Row],[UID]],0),TEXT(Table1[UID],0),0))),"")</f>
        <v/>
      </c>
    </row>
    <row r="964" spans="1:1" x14ac:dyDescent="0.25">
      <c r="A964" s="169" t="str" cm="1">
        <f t="array" ref="A964">IFERROR(_xlfn.DAYS(RAW[[#This Row],[Date]],INDEX(Table1[Date hired],MATCH(TEXT(RAW[[#This Row],[UID]],0),TEXT(Table1[UID],0),0))),"")</f>
        <v/>
      </c>
    </row>
    <row r="965" spans="1:1" x14ac:dyDescent="0.25">
      <c r="A965" s="169" t="str" cm="1">
        <f t="array" ref="A965">IFERROR(_xlfn.DAYS(RAW[[#This Row],[Date]],INDEX(Table1[Date hired],MATCH(TEXT(RAW[[#This Row],[UID]],0),TEXT(Table1[UID],0),0))),"")</f>
        <v/>
      </c>
    </row>
    <row r="966" spans="1:1" x14ac:dyDescent="0.25">
      <c r="A966" s="169" t="str" cm="1">
        <f t="array" ref="A966">IFERROR(_xlfn.DAYS(RAW[[#This Row],[Date]],INDEX(Table1[Date hired],MATCH(TEXT(RAW[[#This Row],[UID]],0),TEXT(Table1[UID],0),0))),"")</f>
        <v/>
      </c>
    </row>
    <row r="967" spans="1:1" x14ac:dyDescent="0.25">
      <c r="A967" s="169" t="str" cm="1">
        <f t="array" ref="A967">IFERROR(_xlfn.DAYS(RAW[[#This Row],[Date]],INDEX(Table1[Date hired],MATCH(TEXT(RAW[[#This Row],[UID]],0),TEXT(Table1[UID],0),0))),"")</f>
        <v/>
      </c>
    </row>
    <row r="968" spans="1:1" x14ac:dyDescent="0.25">
      <c r="A968" s="169" t="str" cm="1">
        <f t="array" ref="A968">IFERROR(_xlfn.DAYS(RAW[[#This Row],[Date]],INDEX(Table1[Date hired],MATCH(TEXT(RAW[[#This Row],[UID]],0),TEXT(Table1[UID],0),0))),"")</f>
        <v/>
      </c>
    </row>
    <row r="969" spans="1:1" x14ac:dyDescent="0.25">
      <c r="A969" s="169" t="str" cm="1">
        <f t="array" ref="A969">IFERROR(_xlfn.DAYS(RAW[[#This Row],[Date]],INDEX(Table1[Date hired],MATCH(TEXT(RAW[[#This Row],[UID]],0),TEXT(Table1[UID],0),0))),"")</f>
        <v/>
      </c>
    </row>
    <row r="970" spans="1:1" x14ac:dyDescent="0.25">
      <c r="A970" s="169" t="str" cm="1">
        <f t="array" ref="A970">IFERROR(_xlfn.DAYS(RAW[[#This Row],[Date]],INDEX(Table1[Date hired],MATCH(TEXT(RAW[[#This Row],[UID]],0),TEXT(Table1[UID],0),0))),"")</f>
        <v/>
      </c>
    </row>
    <row r="971" spans="1:1" x14ac:dyDescent="0.25">
      <c r="A971" s="169" t="str" cm="1">
        <f t="array" ref="A971">IFERROR(_xlfn.DAYS(RAW[[#This Row],[Date]],INDEX(Table1[Date hired],MATCH(TEXT(RAW[[#This Row],[UID]],0),TEXT(Table1[UID],0),0))),"")</f>
        <v/>
      </c>
    </row>
    <row r="972" spans="1:1" x14ac:dyDescent="0.25">
      <c r="A972" s="169" t="str" cm="1">
        <f t="array" ref="A972">IFERROR(_xlfn.DAYS(RAW[[#This Row],[Date]],INDEX(Table1[Date hired],MATCH(TEXT(RAW[[#This Row],[UID]],0),TEXT(Table1[UID],0),0))),"")</f>
        <v/>
      </c>
    </row>
    <row r="973" spans="1:1" x14ac:dyDescent="0.25">
      <c r="A973" s="169" t="str" cm="1">
        <f t="array" ref="A973">IFERROR(_xlfn.DAYS(RAW[[#This Row],[Date]],INDEX(Table1[Date hired],MATCH(TEXT(RAW[[#This Row],[UID]],0),TEXT(Table1[UID],0),0))),"")</f>
        <v/>
      </c>
    </row>
    <row r="974" spans="1:1" x14ac:dyDescent="0.25">
      <c r="A974" s="169" t="str" cm="1">
        <f t="array" ref="A974">IFERROR(_xlfn.DAYS(RAW[[#This Row],[Date]],INDEX(Table1[Date hired],MATCH(TEXT(RAW[[#This Row],[UID]],0),TEXT(Table1[UID],0),0))),"")</f>
        <v/>
      </c>
    </row>
    <row r="975" spans="1:1" x14ac:dyDescent="0.25">
      <c r="A975" s="169" t="str" cm="1">
        <f t="array" ref="A975">IFERROR(_xlfn.DAYS(RAW[[#This Row],[Date]],INDEX(Table1[Date hired],MATCH(TEXT(RAW[[#This Row],[UID]],0),TEXT(Table1[UID],0),0))),"")</f>
        <v/>
      </c>
    </row>
    <row r="976" spans="1:1" x14ac:dyDescent="0.25">
      <c r="A976" s="169" t="str" cm="1">
        <f t="array" ref="A976">IFERROR(_xlfn.DAYS(RAW[[#This Row],[Date]],INDEX(Table1[Date hired],MATCH(TEXT(RAW[[#This Row],[UID]],0),TEXT(Table1[UID],0),0))),"")</f>
        <v/>
      </c>
    </row>
    <row r="977" spans="1:1" x14ac:dyDescent="0.25">
      <c r="A977" s="169" t="str" cm="1">
        <f t="array" ref="A977">IFERROR(_xlfn.DAYS(RAW[[#This Row],[Date]],INDEX(Table1[Date hired],MATCH(TEXT(RAW[[#This Row],[UID]],0),TEXT(Table1[UID],0),0))),"")</f>
        <v/>
      </c>
    </row>
    <row r="978" spans="1:1" x14ac:dyDescent="0.25">
      <c r="A978" s="169" t="str" cm="1">
        <f t="array" ref="A978">IFERROR(_xlfn.DAYS(RAW[[#This Row],[Date]],INDEX(Table1[Date hired],MATCH(TEXT(RAW[[#This Row],[UID]],0),TEXT(Table1[UID],0),0))),"")</f>
        <v/>
      </c>
    </row>
    <row r="979" spans="1:1" x14ac:dyDescent="0.25">
      <c r="A979" s="169" t="str" cm="1">
        <f t="array" ref="A979">IFERROR(_xlfn.DAYS(RAW[[#This Row],[Date]],INDEX(Table1[Date hired],MATCH(TEXT(RAW[[#This Row],[UID]],0),TEXT(Table1[UID],0),0))),"")</f>
        <v/>
      </c>
    </row>
    <row r="980" spans="1:1" x14ac:dyDescent="0.25">
      <c r="A980" s="169" t="str" cm="1">
        <f t="array" ref="A980">IFERROR(_xlfn.DAYS(RAW[[#This Row],[Date]],INDEX(Table1[Date hired],MATCH(TEXT(RAW[[#This Row],[UID]],0),TEXT(Table1[UID],0),0))),"")</f>
        <v/>
      </c>
    </row>
    <row r="981" spans="1:1" x14ac:dyDescent="0.25">
      <c r="A981" s="169" t="str" cm="1">
        <f t="array" ref="A981">IFERROR(_xlfn.DAYS(RAW[[#This Row],[Date]],INDEX(Table1[Date hired],MATCH(TEXT(RAW[[#This Row],[UID]],0),TEXT(Table1[UID],0),0))),"")</f>
        <v/>
      </c>
    </row>
    <row r="982" spans="1:1" x14ac:dyDescent="0.25">
      <c r="A982" s="169" t="str" cm="1">
        <f t="array" ref="A982">IFERROR(_xlfn.DAYS(RAW[[#This Row],[Date]],INDEX(Table1[Date hired],MATCH(TEXT(RAW[[#This Row],[UID]],0),TEXT(Table1[UID],0),0))),"")</f>
        <v/>
      </c>
    </row>
    <row r="983" spans="1:1" x14ac:dyDescent="0.25">
      <c r="A983" s="169" t="str" cm="1">
        <f t="array" ref="A983">IFERROR(_xlfn.DAYS(RAW[[#This Row],[Date]],INDEX(Table1[Date hired],MATCH(TEXT(RAW[[#This Row],[UID]],0),TEXT(Table1[UID],0),0))),"")</f>
        <v/>
      </c>
    </row>
    <row r="984" spans="1:1" x14ac:dyDescent="0.25">
      <c r="A984" s="169" t="str" cm="1">
        <f t="array" ref="A984">IFERROR(_xlfn.DAYS(RAW[[#This Row],[Date]],INDEX(Table1[Date hired],MATCH(TEXT(RAW[[#This Row],[UID]],0),TEXT(Table1[UID],0),0))),"")</f>
        <v/>
      </c>
    </row>
    <row r="985" spans="1:1" x14ac:dyDescent="0.25">
      <c r="A985" s="169" t="str" cm="1">
        <f t="array" ref="A985">IFERROR(_xlfn.DAYS(RAW[[#This Row],[Date]],INDEX(Table1[Date hired],MATCH(TEXT(RAW[[#This Row],[UID]],0),TEXT(Table1[UID],0),0))),"")</f>
        <v/>
      </c>
    </row>
    <row r="986" spans="1:1" x14ac:dyDescent="0.25">
      <c r="A986" s="169" t="str" cm="1">
        <f t="array" ref="A986">IFERROR(_xlfn.DAYS(RAW[[#This Row],[Date]],INDEX(Table1[Date hired],MATCH(TEXT(RAW[[#This Row],[UID]],0),TEXT(Table1[UID],0),0))),"")</f>
        <v/>
      </c>
    </row>
    <row r="987" spans="1:1" x14ac:dyDescent="0.25">
      <c r="A987" s="169" t="str" cm="1">
        <f t="array" ref="A987">IFERROR(_xlfn.DAYS(RAW[[#This Row],[Date]],INDEX(Table1[Date hired],MATCH(TEXT(RAW[[#This Row],[UID]],0),TEXT(Table1[UID],0),0))),"")</f>
        <v/>
      </c>
    </row>
    <row r="988" spans="1:1" x14ac:dyDescent="0.25">
      <c r="A988" s="169" t="str" cm="1">
        <f t="array" ref="A988">IFERROR(_xlfn.DAYS(RAW[[#This Row],[Date]],INDEX(Table1[Date hired],MATCH(TEXT(RAW[[#This Row],[UID]],0),TEXT(Table1[UID],0),0))),"")</f>
        <v/>
      </c>
    </row>
    <row r="989" spans="1:1" x14ac:dyDescent="0.25">
      <c r="A989" s="169" t="str" cm="1">
        <f t="array" ref="A989">IFERROR(_xlfn.DAYS(RAW[[#This Row],[Date]],INDEX(Table1[Date hired],MATCH(TEXT(RAW[[#This Row],[UID]],0),TEXT(Table1[UID],0),0))),"")</f>
        <v/>
      </c>
    </row>
    <row r="990" spans="1:1" x14ac:dyDescent="0.25">
      <c r="A990" s="169" t="str" cm="1">
        <f t="array" ref="A990">IFERROR(_xlfn.DAYS(RAW[[#This Row],[Date]],INDEX(Table1[Date hired],MATCH(TEXT(RAW[[#This Row],[UID]],0),TEXT(Table1[UID],0),0))),"")</f>
        <v/>
      </c>
    </row>
    <row r="991" spans="1:1" x14ac:dyDescent="0.25">
      <c r="A991" s="169" t="str" cm="1">
        <f t="array" ref="A991">IFERROR(_xlfn.DAYS(RAW[[#This Row],[Date]],INDEX(Table1[Date hired],MATCH(TEXT(RAW[[#This Row],[UID]],0),TEXT(Table1[UID],0),0))),"")</f>
        <v/>
      </c>
    </row>
    <row r="992" spans="1:1" x14ac:dyDescent="0.25">
      <c r="A992" s="169" t="str" cm="1">
        <f t="array" ref="A992">IFERROR(_xlfn.DAYS(RAW[[#This Row],[Date]],INDEX(Table1[Date hired],MATCH(TEXT(RAW[[#This Row],[UID]],0),TEXT(Table1[UID],0),0))),"")</f>
        <v/>
      </c>
    </row>
    <row r="993" spans="1:1" x14ac:dyDescent="0.25">
      <c r="A993" s="169" t="str" cm="1">
        <f t="array" ref="A993">IFERROR(_xlfn.DAYS(RAW[[#This Row],[Date]],INDEX(Table1[Date hired],MATCH(TEXT(RAW[[#This Row],[UID]],0),TEXT(Table1[UID],0),0))),"")</f>
        <v/>
      </c>
    </row>
    <row r="994" spans="1:1" x14ac:dyDescent="0.25">
      <c r="A994" s="169" t="str" cm="1">
        <f t="array" ref="A994">IFERROR(_xlfn.DAYS(RAW[[#This Row],[Date]],INDEX(Table1[Date hired],MATCH(TEXT(RAW[[#This Row],[UID]],0),TEXT(Table1[UID],0),0))),"")</f>
        <v/>
      </c>
    </row>
    <row r="995" spans="1:1" x14ac:dyDescent="0.25">
      <c r="A995" s="169" t="str" cm="1">
        <f t="array" ref="A995">IFERROR(_xlfn.DAYS(RAW[[#This Row],[Date]],INDEX(Table1[Date hired],MATCH(TEXT(RAW[[#This Row],[UID]],0),TEXT(Table1[UID],0),0))),"")</f>
        <v/>
      </c>
    </row>
    <row r="996" spans="1:1" x14ac:dyDescent="0.25">
      <c r="A996" s="169" t="str" cm="1">
        <f t="array" ref="A996">IFERROR(_xlfn.DAYS(RAW[[#This Row],[Date]],INDEX(Table1[Date hired],MATCH(TEXT(RAW[[#This Row],[UID]],0),TEXT(Table1[UID],0),0))),"")</f>
        <v/>
      </c>
    </row>
    <row r="997" spans="1:1" x14ac:dyDescent="0.25">
      <c r="A997" s="169" t="str" cm="1">
        <f t="array" ref="A997">IFERROR(_xlfn.DAYS(RAW[[#This Row],[Date]],INDEX(Table1[Date hired],MATCH(TEXT(RAW[[#This Row],[UID]],0),TEXT(Table1[UID],0),0))),"")</f>
        <v/>
      </c>
    </row>
    <row r="998" spans="1:1" x14ac:dyDescent="0.25">
      <c r="A998" s="169" t="str" cm="1">
        <f t="array" ref="A998">IFERROR(_xlfn.DAYS(RAW[[#This Row],[Date]],INDEX(Table1[Date hired],MATCH(TEXT(RAW[[#This Row],[UID]],0),TEXT(Table1[UID],0),0))),"")</f>
        <v/>
      </c>
    </row>
    <row r="999" spans="1:1" x14ac:dyDescent="0.25">
      <c r="A999" s="169" t="str" cm="1">
        <f t="array" ref="A999">IFERROR(_xlfn.DAYS(RAW[[#This Row],[Date]],INDEX(Table1[Date hired],MATCH(TEXT(RAW[[#This Row],[UID]],0),TEXT(Table1[UID],0),0))),"")</f>
        <v/>
      </c>
    </row>
    <row r="1000" spans="1:1" x14ac:dyDescent="0.25">
      <c r="A1000" s="169" t="str" cm="1">
        <f t="array" ref="A1000">IFERROR(_xlfn.DAYS(RAW[[#This Row],[Date]],INDEX(Table1[Date hired],MATCH(TEXT(RAW[[#This Row],[UID]],0),TEXT(Table1[UID],0),0))),"")</f>
        <v/>
      </c>
    </row>
    <row r="1001" spans="1:1" x14ac:dyDescent="0.25">
      <c r="A1001" s="169" t="str" cm="1">
        <f t="array" ref="A1001">IFERROR(_xlfn.DAYS(RAW[[#This Row],[Date]],INDEX(Table1[Date hired],MATCH(TEXT(RAW[[#This Row],[UID]],0),TEXT(Table1[UID],0),0))),"")</f>
        <v/>
      </c>
    </row>
    <row r="1002" spans="1:1" x14ac:dyDescent="0.25">
      <c r="A1002" s="169" t="str" cm="1">
        <f t="array" ref="A1002">IFERROR(_xlfn.DAYS(RAW[[#This Row],[Date]],INDEX(Table1[Date hired],MATCH(TEXT(RAW[[#This Row],[UID]],0),TEXT(Table1[UID],0),0))),"")</f>
        <v/>
      </c>
    </row>
    <row r="1003" spans="1:1" x14ac:dyDescent="0.25">
      <c r="A1003" s="169" t="str" cm="1">
        <f t="array" ref="A1003">IFERROR(_xlfn.DAYS(RAW[[#This Row],[Date]],INDEX(Table1[Date hired],MATCH(TEXT(RAW[[#This Row],[UID]],0),TEXT(Table1[UID],0),0))),"")</f>
        <v/>
      </c>
    </row>
    <row r="1004" spans="1:1" x14ac:dyDescent="0.25">
      <c r="A1004" s="169" t="str" cm="1">
        <f t="array" ref="A1004">IFERROR(_xlfn.DAYS(RAW[[#This Row],[Date]],INDEX(Table1[Date hired],MATCH(TEXT(RAW[[#This Row],[UID]],0),TEXT(Table1[UID],0),0))),"")</f>
        <v/>
      </c>
    </row>
    <row r="1005" spans="1:1" x14ac:dyDescent="0.25">
      <c r="A1005" s="169" t="str" cm="1">
        <f t="array" ref="A1005">IFERROR(_xlfn.DAYS(RAW[[#This Row],[Date]],INDEX(Table1[Date hired],MATCH(TEXT(RAW[[#This Row],[UID]],0),TEXT(Table1[UID],0),0))),"")</f>
        <v/>
      </c>
    </row>
    <row r="1006" spans="1:1" x14ac:dyDescent="0.25">
      <c r="A1006" s="169" t="str" cm="1">
        <f t="array" ref="A1006">IFERROR(_xlfn.DAYS(RAW[[#This Row],[Date]],INDEX(Table1[Date hired],MATCH(TEXT(RAW[[#This Row],[UID]],0),TEXT(Table1[UID],0),0))),"")</f>
        <v/>
      </c>
    </row>
    <row r="1007" spans="1:1" x14ac:dyDescent="0.25">
      <c r="A1007" s="169" t="str" cm="1">
        <f t="array" ref="A1007">IFERROR(_xlfn.DAYS(RAW[[#This Row],[Date]],INDEX(Table1[Date hired],MATCH(TEXT(RAW[[#This Row],[UID]],0),TEXT(Table1[UID],0),0))),"")</f>
        <v/>
      </c>
    </row>
    <row r="1008" spans="1:1" x14ac:dyDescent="0.25">
      <c r="A1008" s="169" t="str" cm="1">
        <f t="array" ref="A1008">IFERROR(_xlfn.DAYS(RAW[[#This Row],[Date]],INDEX(Table1[Date hired],MATCH(TEXT(RAW[[#This Row],[UID]],0),TEXT(Table1[UID],0),0))),"")</f>
        <v/>
      </c>
    </row>
    <row r="1009" spans="1:1" x14ac:dyDescent="0.25">
      <c r="A1009" s="169" t="str" cm="1">
        <f t="array" ref="A1009">IFERROR(_xlfn.DAYS(RAW[[#This Row],[Date]],INDEX(Table1[Date hired],MATCH(TEXT(RAW[[#This Row],[UID]],0),TEXT(Table1[UID],0),0))),"")</f>
        <v/>
      </c>
    </row>
    <row r="1010" spans="1:1" x14ac:dyDescent="0.25">
      <c r="A1010" s="169" t="str" cm="1">
        <f t="array" ref="A1010">IFERROR(_xlfn.DAYS(RAW[[#This Row],[Date]],INDEX(Table1[Date hired],MATCH(TEXT(RAW[[#This Row],[UID]],0),TEXT(Table1[UID],0),0))),"")</f>
        <v/>
      </c>
    </row>
    <row r="1011" spans="1:1" x14ac:dyDescent="0.25">
      <c r="A1011" s="169" t="str" cm="1">
        <f t="array" ref="A1011">IFERROR(_xlfn.DAYS(RAW[[#This Row],[Date]],INDEX(Table1[Date hired],MATCH(TEXT(RAW[[#This Row],[UID]],0),TEXT(Table1[UID],0),0))),"")</f>
        <v/>
      </c>
    </row>
    <row r="1012" spans="1:1" x14ac:dyDescent="0.25">
      <c r="A1012" s="169" t="str" cm="1">
        <f t="array" ref="A1012">IFERROR(_xlfn.DAYS(RAW[[#This Row],[Date]],INDEX(Table1[Date hired],MATCH(TEXT(RAW[[#This Row],[UID]],0),TEXT(Table1[UID],0),0))),"")</f>
        <v/>
      </c>
    </row>
    <row r="1013" spans="1:1" x14ac:dyDescent="0.25">
      <c r="A1013" s="169" t="str" cm="1">
        <f t="array" ref="A1013">IFERROR(_xlfn.DAYS(RAW[[#This Row],[Date]],INDEX(Table1[Date hired],MATCH(TEXT(RAW[[#This Row],[UID]],0),TEXT(Table1[UID],0),0))),"")</f>
        <v/>
      </c>
    </row>
    <row r="1014" spans="1:1" x14ac:dyDescent="0.25">
      <c r="A1014" s="169" t="str" cm="1">
        <f t="array" ref="A1014">IFERROR(_xlfn.DAYS(RAW[[#This Row],[Date]],INDEX(Table1[Date hired],MATCH(TEXT(RAW[[#This Row],[UID]],0),TEXT(Table1[UID],0),0))),"")</f>
        <v/>
      </c>
    </row>
    <row r="1015" spans="1:1" x14ac:dyDescent="0.25">
      <c r="A1015" s="169" t="str" cm="1">
        <f t="array" ref="A1015">IFERROR(_xlfn.DAYS(RAW[[#This Row],[Date]],INDEX(Table1[Date hired],MATCH(TEXT(RAW[[#This Row],[UID]],0),TEXT(Table1[UID],0),0))),"")</f>
        <v/>
      </c>
    </row>
    <row r="1016" spans="1:1" x14ac:dyDescent="0.25">
      <c r="A1016" s="169" t="str" cm="1">
        <f t="array" ref="A1016">IFERROR(_xlfn.DAYS(RAW[[#This Row],[Date]],INDEX(Table1[Date hired],MATCH(TEXT(RAW[[#This Row],[UID]],0),TEXT(Table1[UID],0),0))),"")</f>
        <v/>
      </c>
    </row>
    <row r="1017" spans="1:1" x14ac:dyDescent="0.25">
      <c r="A1017" s="169" t="str" cm="1">
        <f t="array" ref="A1017">IFERROR(_xlfn.DAYS(RAW[[#This Row],[Date]],INDEX(Table1[Date hired],MATCH(TEXT(RAW[[#This Row],[UID]],0),TEXT(Table1[UID],0),0))),"")</f>
        <v/>
      </c>
    </row>
    <row r="1018" spans="1:1" x14ac:dyDescent="0.25">
      <c r="A1018" s="169" t="str" cm="1">
        <f t="array" ref="A1018">IFERROR(_xlfn.DAYS(RAW[[#This Row],[Date]],INDEX(Table1[Date hired],MATCH(TEXT(RAW[[#This Row],[UID]],0),TEXT(Table1[UID],0),0))),"")</f>
        <v/>
      </c>
    </row>
    <row r="1019" spans="1:1" x14ac:dyDescent="0.25">
      <c r="A1019" s="169" t="str" cm="1">
        <f t="array" ref="A1019">IFERROR(_xlfn.DAYS(RAW[[#This Row],[Date]],INDEX(Table1[Date hired],MATCH(TEXT(RAW[[#This Row],[UID]],0),TEXT(Table1[UID],0),0))),"")</f>
        <v/>
      </c>
    </row>
    <row r="1020" spans="1:1" x14ac:dyDescent="0.25">
      <c r="A1020" s="169" t="str" cm="1">
        <f t="array" ref="A1020">IFERROR(_xlfn.DAYS(RAW[[#This Row],[Date]],INDEX(Table1[Date hired],MATCH(TEXT(RAW[[#This Row],[UID]],0),TEXT(Table1[UID],0),0))),"")</f>
        <v/>
      </c>
    </row>
    <row r="1021" spans="1:1" x14ac:dyDescent="0.25">
      <c r="A1021" s="169" t="str" cm="1">
        <f t="array" ref="A1021">IFERROR(_xlfn.DAYS(RAW[[#This Row],[Date]],INDEX(Table1[Date hired],MATCH(TEXT(RAW[[#This Row],[UID]],0),TEXT(Table1[UID],0),0))),"")</f>
        <v/>
      </c>
    </row>
    <row r="1022" spans="1:1" x14ac:dyDescent="0.25">
      <c r="A1022" s="169" t="str" cm="1">
        <f t="array" ref="A1022">IFERROR(_xlfn.DAYS(RAW[[#This Row],[Date]],INDEX(Table1[Date hired],MATCH(TEXT(RAW[[#This Row],[UID]],0),TEXT(Table1[UID],0),0))),"")</f>
        <v/>
      </c>
    </row>
    <row r="1023" spans="1:1" x14ac:dyDescent="0.25">
      <c r="A1023" s="169" t="str" cm="1">
        <f t="array" ref="A1023">IFERROR(_xlfn.DAYS(RAW[[#This Row],[Date]],INDEX(Table1[Date hired],MATCH(TEXT(RAW[[#This Row],[UID]],0),TEXT(Table1[UID],0),0))),"")</f>
        <v/>
      </c>
    </row>
    <row r="1024" spans="1:1" x14ac:dyDescent="0.25">
      <c r="A1024" s="169" t="str" cm="1">
        <f t="array" ref="A1024">IFERROR(_xlfn.DAYS(RAW[[#This Row],[Date]],INDEX(Table1[Date hired],MATCH(TEXT(RAW[[#This Row],[UID]],0),TEXT(Table1[UID],0),0))),"")</f>
        <v/>
      </c>
    </row>
    <row r="1025" spans="1:1" x14ac:dyDescent="0.25">
      <c r="A1025" s="169" t="str" cm="1">
        <f t="array" ref="A1025">IFERROR(_xlfn.DAYS(RAW[[#This Row],[Date]],INDEX(Table1[Date hired],MATCH(TEXT(RAW[[#This Row],[UID]],0),TEXT(Table1[UID],0),0))),"")</f>
        <v/>
      </c>
    </row>
    <row r="1026" spans="1:1" x14ac:dyDescent="0.25">
      <c r="A1026" s="169" t="str" cm="1">
        <f t="array" ref="A1026">IFERROR(_xlfn.DAYS(RAW[[#This Row],[Date]],INDEX(Table1[Date hired],MATCH(TEXT(RAW[[#This Row],[UID]],0),TEXT(Table1[UID],0),0))),"")</f>
        <v/>
      </c>
    </row>
    <row r="1027" spans="1:1" x14ac:dyDescent="0.25">
      <c r="A1027" s="169" t="str" cm="1">
        <f t="array" ref="A1027">IFERROR(_xlfn.DAYS(RAW[[#This Row],[Date]],INDEX(Table1[Date hired],MATCH(TEXT(RAW[[#This Row],[UID]],0),TEXT(Table1[UID],0),0))),"")</f>
        <v/>
      </c>
    </row>
    <row r="1028" spans="1:1" x14ac:dyDescent="0.25">
      <c r="A1028" s="169" t="str" cm="1">
        <f t="array" ref="A1028">IFERROR(_xlfn.DAYS(RAW[[#This Row],[Date]],INDEX(Table1[Date hired],MATCH(TEXT(RAW[[#This Row],[UID]],0),TEXT(Table1[UID],0),0))),"")</f>
        <v/>
      </c>
    </row>
    <row r="1029" spans="1:1" x14ac:dyDescent="0.25">
      <c r="A1029" s="169" t="str" cm="1">
        <f t="array" ref="A1029">IFERROR(_xlfn.DAYS(RAW[[#This Row],[Date]],INDEX(Table1[Date hired],MATCH(TEXT(RAW[[#This Row],[UID]],0),TEXT(Table1[UID],0),0))),"")</f>
        <v/>
      </c>
    </row>
    <row r="1030" spans="1:1" x14ac:dyDescent="0.25">
      <c r="A1030" s="169" t="str" cm="1">
        <f t="array" ref="A1030">IFERROR(_xlfn.DAYS(RAW[[#This Row],[Date]],INDEX(Table1[Date hired],MATCH(TEXT(RAW[[#This Row],[UID]],0),TEXT(Table1[UID],0),0))),"")</f>
        <v/>
      </c>
    </row>
    <row r="1031" spans="1:1" x14ac:dyDescent="0.25">
      <c r="A1031" s="169" t="str" cm="1">
        <f t="array" ref="A1031">IFERROR(_xlfn.DAYS(RAW[[#This Row],[Date]],INDEX(Table1[Date hired],MATCH(TEXT(RAW[[#This Row],[UID]],0),TEXT(Table1[UID],0),0))),"")</f>
        <v/>
      </c>
    </row>
    <row r="1032" spans="1:1" x14ac:dyDescent="0.25">
      <c r="A1032" s="169" t="str" cm="1">
        <f t="array" ref="A1032">IFERROR(_xlfn.DAYS(RAW[[#This Row],[Date]],INDEX(Table1[Date hired],MATCH(TEXT(RAW[[#This Row],[UID]],0),TEXT(Table1[UID],0),0))),"")</f>
        <v/>
      </c>
    </row>
    <row r="1033" spans="1:1" x14ac:dyDescent="0.25">
      <c r="A1033" s="169" t="str" cm="1">
        <f t="array" ref="A1033">IFERROR(_xlfn.DAYS(RAW[[#This Row],[Date]],INDEX(Table1[Date hired],MATCH(TEXT(RAW[[#This Row],[UID]],0),TEXT(Table1[UID],0),0))),"")</f>
        <v/>
      </c>
    </row>
    <row r="1034" spans="1:1" x14ac:dyDescent="0.25">
      <c r="A1034" s="169" t="str" cm="1">
        <f t="array" ref="A1034">IFERROR(_xlfn.DAYS(RAW[[#This Row],[Date]],INDEX(Table1[Date hired],MATCH(TEXT(RAW[[#This Row],[UID]],0),TEXT(Table1[UID],0),0))),"")</f>
        <v/>
      </c>
    </row>
    <row r="1035" spans="1:1" x14ac:dyDescent="0.25">
      <c r="A1035" s="169" t="str" cm="1">
        <f t="array" ref="A1035">IFERROR(_xlfn.DAYS(RAW[[#This Row],[Date]],INDEX(Table1[Date hired],MATCH(TEXT(RAW[[#This Row],[UID]],0),TEXT(Table1[UID],0),0))),"")</f>
        <v/>
      </c>
    </row>
    <row r="1036" spans="1:1" x14ac:dyDescent="0.25">
      <c r="A1036" s="169" t="str" cm="1">
        <f t="array" ref="A1036">IFERROR(_xlfn.DAYS(RAW[[#This Row],[Date]],INDEX(Table1[Date hired],MATCH(TEXT(RAW[[#This Row],[UID]],0),TEXT(Table1[UID],0),0))),"")</f>
        <v/>
      </c>
    </row>
    <row r="1037" spans="1:1" x14ac:dyDescent="0.25">
      <c r="A1037" s="169" t="str" cm="1">
        <f t="array" ref="A1037">IFERROR(_xlfn.DAYS(RAW[[#This Row],[Date]],INDEX(Table1[Date hired],MATCH(TEXT(RAW[[#This Row],[UID]],0),TEXT(Table1[UID],0),0))),"")</f>
        <v/>
      </c>
    </row>
    <row r="1038" spans="1:1" x14ac:dyDescent="0.25">
      <c r="A1038" s="169" t="str" cm="1">
        <f t="array" ref="A1038">IFERROR(_xlfn.DAYS(RAW[[#This Row],[Date]],INDEX(Table1[Date hired],MATCH(TEXT(RAW[[#This Row],[UID]],0),TEXT(Table1[UID],0),0))),"")</f>
        <v/>
      </c>
    </row>
    <row r="1039" spans="1:1" x14ac:dyDescent="0.25">
      <c r="A1039" s="169" t="str" cm="1">
        <f t="array" ref="A1039">IFERROR(_xlfn.DAYS(RAW[[#This Row],[Date]],INDEX(Table1[Date hired],MATCH(TEXT(RAW[[#This Row],[UID]],0),TEXT(Table1[UID],0),0))),"")</f>
        <v/>
      </c>
    </row>
    <row r="1040" spans="1:1" x14ac:dyDescent="0.25">
      <c r="A1040" s="169" t="str" cm="1">
        <f t="array" ref="A1040">IFERROR(_xlfn.DAYS(RAW[[#This Row],[Date]],INDEX(Table1[Date hired],MATCH(TEXT(RAW[[#This Row],[UID]],0),TEXT(Table1[UID],0),0))),"")</f>
        <v/>
      </c>
    </row>
    <row r="1041" spans="1:1" x14ac:dyDescent="0.25">
      <c r="A1041" s="169" t="str" cm="1">
        <f t="array" ref="A1041">IFERROR(_xlfn.DAYS(RAW[[#This Row],[Date]],INDEX(Table1[Date hired],MATCH(TEXT(RAW[[#This Row],[UID]],0),TEXT(Table1[UID],0),0))),"")</f>
        <v/>
      </c>
    </row>
    <row r="1042" spans="1:1" x14ac:dyDescent="0.25">
      <c r="A1042" s="169" t="str" cm="1">
        <f t="array" ref="A1042">IFERROR(_xlfn.DAYS(RAW[[#This Row],[Date]],INDEX(Table1[Date hired],MATCH(TEXT(RAW[[#This Row],[UID]],0),TEXT(Table1[UID],0),0))),"")</f>
        <v/>
      </c>
    </row>
    <row r="1043" spans="1:1" x14ac:dyDescent="0.25">
      <c r="A1043" s="169" t="str" cm="1">
        <f t="array" ref="A1043">IFERROR(_xlfn.DAYS(RAW[[#This Row],[Date]],INDEX(Table1[Date hired],MATCH(TEXT(RAW[[#This Row],[UID]],0),TEXT(Table1[UID],0),0))),"")</f>
        <v/>
      </c>
    </row>
    <row r="1044" spans="1:1" x14ac:dyDescent="0.25">
      <c r="A1044" s="169" t="str" cm="1">
        <f t="array" ref="A1044">IFERROR(_xlfn.DAYS(RAW[[#This Row],[Date]],INDEX(Table1[Date hired],MATCH(TEXT(RAW[[#This Row],[UID]],0),TEXT(Table1[UID],0),0))),"")</f>
        <v/>
      </c>
    </row>
    <row r="1045" spans="1:1" x14ac:dyDescent="0.25">
      <c r="A1045" s="169" t="str" cm="1">
        <f t="array" ref="A1045">IFERROR(_xlfn.DAYS(RAW[[#This Row],[Date]],INDEX(Table1[Date hired],MATCH(TEXT(RAW[[#This Row],[UID]],0),TEXT(Table1[UID],0),0))),"")</f>
        <v/>
      </c>
    </row>
    <row r="1046" spans="1:1" x14ac:dyDescent="0.25">
      <c r="A1046" s="169" t="str" cm="1">
        <f t="array" ref="A1046">IFERROR(_xlfn.DAYS(RAW[[#This Row],[Date]],INDEX(Table1[Date hired],MATCH(TEXT(RAW[[#This Row],[UID]],0),TEXT(Table1[UID],0),0))),"")</f>
        <v/>
      </c>
    </row>
    <row r="1047" spans="1:1" x14ac:dyDescent="0.25">
      <c r="A1047" s="169" t="str" cm="1">
        <f t="array" ref="A1047">IFERROR(_xlfn.DAYS(RAW[[#This Row],[Date]],INDEX(Table1[Date hired],MATCH(TEXT(RAW[[#This Row],[UID]],0),TEXT(Table1[UID],0),0))),"")</f>
        <v/>
      </c>
    </row>
    <row r="1048" spans="1:1" x14ac:dyDescent="0.25">
      <c r="A1048" s="169" t="str" cm="1">
        <f t="array" ref="A1048">IFERROR(_xlfn.DAYS(RAW[[#This Row],[Date]],INDEX(Table1[Date hired],MATCH(TEXT(RAW[[#This Row],[UID]],0),TEXT(Table1[UID],0),0))),"")</f>
        <v/>
      </c>
    </row>
    <row r="1049" spans="1:1" x14ac:dyDescent="0.25">
      <c r="A1049" s="169" t="str" cm="1">
        <f t="array" ref="A1049">IFERROR(_xlfn.DAYS(RAW[[#This Row],[Date]],INDEX(Table1[Date hired],MATCH(TEXT(RAW[[#This Row],[UID]],0),TEXT(Table1[UID],0),0))),"")</f>
        <v/>
      </c>
    </row>
    <row r="1050" spans="1:1" x14ac:dyDescent="0.25">
      <c r="A1050" s="169" t="str" cm="1">
        <f t="array" ref="A1050">IFERROR(_xlfn.DAYS(RAW[[#This Row],[Date]],INDEX(Table1[Date hired],MATCH(TEXT(RAW[[#This Row],[UID]],0),TEXT(Table1[UID],0),0))),"")</f>
        <v/>
      </c>
    </row>
    <row r="1051" spans="1:1" x14ac:dyDescent="0.25">
      <c r="A1051" s="169" t="str" cm="1">
        <f t="array" ref="A1051">IFERROR(_xlfn.DAYS(RAW[[#This Row],[Date]],INDEX(Table1[Date hired],MATCH(TEXT(RAW[[#This Row],[UID]],0),TEXT(Table1[UID],0),0))),"")</f>
        <v/>
      </c>
    </row>
    <row r="1052" spans="1:1" x14ac:dyDescent="0.25">
      <c r="A1052" s="169" t="str" cm="1">
        <f t="array" ref="A1052">IFERROR(_xlfn.DAYS(RAW[[#This Row],[Date]],INDEX(Table1[Date hired],MATCH(TEXT(RAW[[#This Row],[UID]],0),TEXT(Table1[UID],0),0))),"")</f>
        <v/>
      </c>
    </row>
    <row r="1053" spans="1:1" x14ac:dyDescent="0.25">
      <c r="A1053" s="169" t="str" cm="1">
        <f t="array" ref="A1053">IFERROR(_xlfn.DAYS(RAW[[#This Row],[Date]],INDEX(Table1[Date hired],MATCH(TEXT(RAW[[#This Row],[UID]],0),TEXT(Table1[UID],0),0))),"")</f>
        <v/>
      </c>
    </row>
    <row r="1054" spans="1:1" x14ac:dyDescent="0.25">
      <c r="A1054" s="169" t="str" cm="1">
        <f t="array" ref="A1054">IFERROR(_xlfn.DAYS(RAW[[#This Row],[Date]],INDEX(Table1[Date hired],MATCH(TEXT(RAW[[#This Row],[UID]],0),TEXT(Table1[UID],0),0))),"")</f>
        <v/>
      </c>
    </row>
    <row r="1055" spans="1:1" x14ac:dyDescent="0.25">
      <c r="A1055" s="169" t="str" cm="1">
        <f t="array" ref="A1055">IFERROR(_xlfn.DAYS(RAW[[#This Row],[Date]],INDEX(Table1[Date hired],MATCH(TEXT(RAW[[#This Row],[UID]],0),TEXT(Table1[UID],0),0))),"")</f>
        <v/>
      </c>
    </row>
    <row r="1056" spans="1:1" x14ac:dyDescent="0.25">
      <c r="A1056" s="169" t="str" cm="1">
        <f t="array" ref="A1056">IFERROR(_xlfn.DAYS(RAW[[#This Row],[Date]],INDEX(Table1[Date hired],MATCH(TEXT(RAW[[#This Row],[UID]],0),TEXT(Table1[UID],0),0))),"")</f>
        <v/>
      </c>
    </row>
    <row r="1057" spans="1:1" x14ac:dyDescent="0.25">
      <c r="A1057" s="169" t="str" cm="1">
        <f t="array" ref="A1057">IFERROR(_xlfn.DAYS(RAW[[#This Row],[Date]],INDEX(Table1[Date hired],MATCH(TEXT(RAW[[#This Row],[UID]],0),TEXT(Table1[UID],0),0))),"")</f>
        <v/>
      </c>
    </row>
    <row r="1058" spans="1:1" x14ac:dyDescent="0.25">
      <c r="A1058" s="169" t="str" cm="1">
        <f t="array" ref="A1058">IFERROR(_xlfn.DAYS(RAW[[#This Row],[Date]],INDEX(Table1[Date hired],MATCH(TEXT(RAW[[#This Row],[UID]],0),TEXT(Table1[UID],0),0))),"")</f>
        <v/>
      </c>
    </row>
    <row r="1059" spans="1:1" x14ac:dyDescent="0.25">
      <c r="A1059" s="169" t="str" cm="1">
        <f t="array" ref="A1059">IFERROR(_xlfn.DAYS(RAW[[#This Row],[Date]],INDEX(Table1[Date hired],MATCH(TEXT(RAW[[#This Row],[UID]],0),TEXT(Table1[UID],0),0))),"")</f>
        <v/>
      </c>
    </row>
    <row r="1060" spans="1:1" x14ac:dyDescent="0.25">
      <c r="A1060" s="169" t="str" cm="1">
        <f t="array" ref="A1060">IFERROR(_xlfn.DAYS(RAW[[#This Row],[Date]],INDEX(Table1[Date hired],MATCH(TEXT(RAW[[#This Row],[UID]],0),TEXT(Table1[UID],0),0))),"")</f>
        <v/>
      </c>
    </row>
    <row r="1061" spans="1:1" x14ac:dyDescent="0.25">
      <c r="A1061" s="169" t="str" cm="1">
        <f t="array" ref="A1061">IFERROR(_xlfn.DAYS(RAW[[#This Row],[Date]],INDEX(Table1[Date hired],MATCH(TEXT(RAW[[#This Row],[UID]],0),TEXT(Table1[UID],0),0))),"")</f>
        <v/>
      </c>
    </row>
    <row r="1062" spans="1:1" x14ac:dyDescent="0.25">
      <c r="A1062" s="169" t="str" cm="1">
        <f t="array" ref="A1062">IFERROR(_xlfn.DAYS(RAW[[#This Row],[Date]],INDEX(Table1[Date hired],MATCH(TEXT(RAW[[#This Row],[UID]],0),TEXT(Table1[UID],0),0))),"")</f>
        <v/>
      </c>
    </row>
    <row r="1063" spans="1:1" x14ac:dyDescent="0.25">
      <c r="A1063" s="169" t="str" cm="1">
        <f t="array" ref="A1063">IFERROR(_xlfn.DAYS(RAW[[#This Row],[Date]],INDEX(Table1[Date hired],MATCH(TEXT(RAW[[#This Row],[UID]],0),TEXT(Table1[UID],0),0))),"")</f>
        <v/>
      </c>
    </row>
    <row r="1064" spans="1:1" x14ac:dyDescent="0.25">
      <c r="A1064" s="169" t="str" cm="1">
        <f t="array" ref="A1064">IFERROR(_xlfn.DAYS(RAW[[#This Row],[Date]],INDEX(Table1[Date hired],MATCH(TEXT(RAW[[#This Row],[UID]],0),TEXT(Table1[UID],0),0))),"")</f>
        <v/>
      </c>
    </row>
    <row r="1065" spans="1:1" x14ac:dyDescent="0.25">
      <c r="A1065" s="169" t="str" cm="1">
        <f t="array" ref="A1065">IFERROR(_xlfn.DAYS(RAW[[#This Row],[Date]],INDEX(Table1[Date hired],MATCH(TEXT(RAW[[#This Row],[UID]],0),TEXT(Table1[UID],0),0))),"")</f>
        <v/>
      </c>
    </row>
    <row r="1066" spans="1:1" x14ac:dyDescent="0.25">
      <c r="A1066" s="169" t="str" cm="1">
        <f t="array" ref="A1066">IFERROR(_xlfn.DAYS(RAW[[#This Row],[Date]],INDEX(Table1[Date hired],MATCH(TEXT(RAW[[#This Row],[UID]],0),TEXT(Table1[UID],0),0))),"")</f>
        <v/>
      </c>
    </row>
    <row r="1067" spans="1:1" x14ac:dyDescent="0.25">
      <c r="A1067" s="169" t="str" cm="1">
        <f t="array" ref="A1067">IFERROR(_xlfn.DAYS(RAW[[#This Row],[Date]],INDEX(Table1[Date hired],MATCH(TEXT(RAW[[#This Row],[UID]],0),TEXT(Table1[UID],0),0))),"")</f>
        <v/>
      </c>
    </row>
    <row r="1068" spans="1:1" x14ac:dyDescent="0.25">
      <c r="A1068" s="169" t="str" cm="1">
        <f t="array" ref="A1068">IFERROR(_xlfn.DAYS(RAW[[#This Row],[Date]],INDEX(Table1[Date hired],MATCH(TEXT(RAW[[#This Row],[UID]],0),TEXT(Table1[UID],0),0))),"")</f>
        <v/>
      </c>
    </row>
    <row r="1069" spans="1:1" x14ac:dyDescent="0.25">
      <c r="A1069" s="169" t="str" cm="1">
        <f t="array" ref="A1069">IFERROR(_xlfn.DAYS(RAW[[#This Row],[Date]],INDEX(Table1[Date hired],MATCH(TEXT(RAW[[#This Row],[UID]],0),TEXT(Table1[UID],0),0))),"")</f>
        <v/>
      </c>
    </row>
    <row r="1070" spans="1:1" x14ac:dyDescent="0.25">
      <c r="A1070" s="169" t="str" cm="1">
        <f t="array" ref="A1070">IFERROR(_xlfn.DAYS(RAW[[#This Row],[Date]],INDEX(Table1[Date hired],MATCH(TEXT(RAW[[#This Row],[UID]],0),TEXT(Table1[UID],0),0))),"")</f>
        <v/>
      </c>
    </row>
    <row r="1071" spans="1:1" x14ac:dyDescent="0.25">
      <c r="A1071" s="169" t="str" cm="1">
        <f t="array" ref="A1071">IFERROR(_xlfn.DAYS(RAW[[#This Row],[Date]],INDEX(Table1[Date hired],MATCH(TEXT(RAW[[#This Row],[UID]],0),TEXT(Table1[UID],0),0))),"")</f>
        <v/>
      </c>
    </row>
    <row r="1072" spans="1:1" x14ac:dyDescent="0.25">
      <c r="A1072" s="169" t="str" cm="1">
        <f t="array" ref="A1072">IFERROR(_xlfn.DAYS(RAW[[#This Row],[Date]],INDEX(Table1[Date hired],MATCH(TEXT(RAW[[#This Row],[UID]],0),TEXT(Table1[UID],0),0))),"")</f>
        <v/>
      </c>
    </row>
    <row r="1073" spans="1:1" x14ac:dyDescent="0.25">
      <c r="A1073" s="169" t="str" cm="1">
        <f t="array" ref="A1073">IFERROR(_xlfn.DAYS(RAW[[#This Row],[Date]],INDEX(Table1[Date hired],MATCH(TEXT(RAW[[#This Row],[UID]],0),TEXT(Table1[UID],0),0))),"")</f>
        <v/>
      </c>
    </row>
    <row r="1074" spans="1:1" x14ac:dyDescent="0.25">
      <c r="A1074" s="169" t="str" cm="1">
        <f t="array" ref="A1074">IFERROR(_xlfn.DAYS(RAW[[#This Row],[Date]],INDEX(Table1[Date hired],MATCH(TEXT(RAW[[#This Row],[UID]],0),TEXT(Table1[UID],0),0))),"")</f>
        <v/>
      </c>
    </row>
    <row r="1075" spans="1:1" x14ac:dyDescent="0.25">
      <c r="A1075" s="169" t="str" cm="1">
        <f t="array" ref="A1075">IFERROR(_xlfn.DAYS(RAW[[#This Row],[Date]],INDEX(Table1[Date hired],MATCH(TEXT(RAW[[#This Row],[UID]],0),TEXT(Table1[UID],0),0))),"")</f>
        <v/>
      </c>
    </row>
    <row r="1076" spans="1:1" x14ac:dyDescent="0.25">
      <c r="A1076" s="169" t="str" cm="1">
        <f t="array" ref="A1076">IFERROR(_xlfn.DAYS(RAW[[#This Row],[Date]],INDEX(Table1[Date hired],MATCH(TEXT(RAW[[#This Row],[UID]],0),TEXT(Table1[UID],0),0))),"")</f>
        <v/>
      </c>
    </row>
    <row r="1077" spans="1:1" x14ac:dyDescent="0.25">
      <c r="A1077" s="169" t="str" cm="1">
        <f t="array" ref="A1077">IFERROR(_xlfn.DAYS(RAW[[#This Row],[Date]],INDEX(Table1[Date hired],MATCH(TEXT(RAW[[#This Row],[UID]],0),TEXT(Table1[UID],0),0))),"")</f>
        <v/>
      </c>
    </row>
    <row r="1078" spans="1:1" x14ac:dyDescent="0.25">
      <c r="A1078" s="169" t="str" cm="1">
        <f t="array" ref="A1078">IFERROR(_xlfn.DAYS(RAW[[#This Row],[Date]],INDEX(Table1[Date hired],MATCH(TEXT(RAW[[#This Row],[UID]],0),TEXT(Table1[UID],0),0))),"")</f>
        <v/>
      </c>
    </row>
    <row r="1079" spans="1:1" x14ac:dyDescent="0.25">
      <c r="A1079" s="169" t="str" cm="1">
        <f t="array" ref="A1079">IFERROR(_xlfn.DAYS(RAW[[#This Row],[Date]],INDEX(Table1[Date hired],MATCH(TEXT(RAW[[#This Row],[UID]],0),TEXT(Table1[UID],0),0))),"")</f>
        <v/>
      </c>
    </row>
    <row r="1080" spans="1:1" x14ac:dyDescent="0.25">
      <c r="A1080" s="169" t="str" cm="1">
        <f t="array" ref="A1080">IFERROR(_xlfn.DAYS(RAW[[#This Row],[Date]],INDEX(Table1[Date hired],MATCH(TEXT(RAW[[#This Row],[UID]],0),TEXT(Table1[UID],0),0))),"")</f>
        <v/>
      </c>
    </row>
    <row r="1081" spans="1:1" x14ac:dyDescent="0.25">
      <c r="A1081" s="169" t="str" cm="1">
        <f t="array" ref="A1081">IFERROR(_xlfn.DAYS(RAW[[#This Row],[Date]],INDEX(Table1[Date hired],MATCH(TEXT(RAW[[#This Row],[UID]],0),TEXT(Table1[UID],0),0))),"")</f>
        <v/>
      </c>
    </row>
    <row r="1082" spans="1:1" x14ac:dyDescent="0.25">
      <c r="A1082" s="169" t="str" cm="1">
        <f t="array" ref="A1082">IFERROR(_xlfn.DAYS(RAW[[#This Row],[Date]],INDEX(Table1[Date hired],MATCH(TEXT(RAW[[#This Row],[UID]],0),TEXT(Table1[UID],0),0))),"")</f>
        <v/>
      </c>
    </row>
    <row r="1083" spans="1:1" x14ac:dyDescent="0.25">
      <c r="A1083" s="169" t="str" cm="1">
        <f t="array" ref="A1083">IFERROR(_xlfn.DAYS(RAW[[#This Row],[Date]],INDEX(Table1[Date hired],MATCH(TEXT(RAW[[#This Row],[UID]],0),TEXT(Table1[UID],0),0))),"")</f>
        <v/>
      </c>
    </row>
    <row r="1084" spans="1:1" x14ac:dyDescent="0.25">
      <c r="A1084" s="169" t="str" cm="1">
        <f t="array" ref="A1084">IFERROR(_xlfn.DAYS(RAW[[#This Row],[Date]],INDEX(Table1[Date hired],MATCH(TEXT(RAW[[#This Row],[UID]],0),TEXT(Table1[UID],0),0))),"")</f>
        <v/>
      </c>
    </row>
    <row r="1085" spans="1:1" x14ac:dyDescent="0.25">
      <c r="A1085" s="169" t="str" cm="1">
        <f t="array" ref="A1085">IFERROR(_xlfn.DAYS(RAW[[#This Row],[Date]],INDEX(Table1[Date hired],MATCH(TEXT(RAW[[#This Row],[UID]],0),TEXT(Table1[UID],0),0))),"")</f>
        <v/>
      </c>
    </row>
    <row r="1086" spans="1:1" x14ac:dyDescent="0.25">
      <c r="A1086" s="169" t="str" cm="1">
        <f t="array" ref="A1086">IFERROR(_xlfn.DAYS(RAW[[#This Row],[Date]],INDEX(Table1[Date hired],MATCH(TEXT(RAW[[#This Row],[UID]],0),TEXT(Table1[UID],0),0))),"")</f>
        <v/>
      </c>
    </row>
    <row r="1087" spans="1:1" x14ac:dyDescent="0.25">
      <c r="A1087" s="169" t="str" cm="1">
        <f t="array" ref="A1087">IFERROR(_xlfn.DAYS(RAW[[#This Row],[Date]],INDEX(Table1[Date hired],MATCH(TEXT(RAW[[#This Row],[UID]],0),TEXT(Table1[UID],0),0))),"")</f>
        <v/>
      </c>
    </row>
    <row r="1088" spans="1:1" x14ac:dyDescent="0.25">
      <c r="A1088" s="169" t="str" cm="1">
        <f t="array" ref="A1088">IFERROR(_xlfn.DAYS(RAW[[#This Row],[Date]],INDEX(Table1[Date hired],MATCH(TEXT(RAW[[#This Row],[UID]],0),TEXT(Table1[UID],0),0))),"")</f>
        <v/>
      </c>
    </row>
    <row r="1089" spans="1:1" x14ac:dyDescent="0.25">
      <c r="A1089" s="169" t="str" cm="1">
        <f t="array" ref="A1089">IFERROR(_xlfn.DAYS(RAW[[#This Row],[Date]],INDEX(Table1[Date hired],MATCH(TEXT(RAW[[#This Row],[UID]],0),TEXT(Table1[UID],0),0))),"")</f>
        <v/>
      </c>
    </row>
    <row r="1090" spans="1:1" x14ac:dyDescent="0.25">
      <c r="A1090" s="169" t="str" cm="1">
        <f t="array" ref="A1090">IFERROR(_xlfn.DAYS(RAW[[#This Row],[Date]],INDEX(Table1[Date hired],MATCH(TEXT(RAW[[#This Row],[UID]],0),TEXT(Table1[UID],0),0))),"")</f>
        <v/>
      </c>
    </row>
    <row r="1091" spans="1:1" x14ac:dyDescent="0.25">
      <c r="A1091" s="169" t="str" cm="1">
        <f t="array" ref="A1091">IFERROR(_xlfn.DAYS(RAW[[#This Row],[Date]],INDEX(Table1[Date hired],MATCH(TEXT(RAW[[#This Row],[UID]],0),TEXT(Table1[UID],0),0))),"")</f>
        <v/>
      </c>
    </row>
    <row r="1092" spans="1:1" x14ac:dyDescent="0.25">
      <c r="A1092" s="169" t="str" cm="1">
        <f t="array" ref="A1092">IFERROR(_xlfn.DAYS(RAW[[#This Row],[Date]],INDEX(Table1[Date hired],MATCH(TEXT(RAW[[#This Row],[UID]],0),TEXT(Table1[UID],0),0))),"")</f>
        <v/>
      </c>
    </row>
    <row r="1093" spans="1:1" x14ac:dyDescent="0.25">
      <c r="A1093" s="169" t="str" cm="1">
        <f t="array" ref="A1093">IFERROR(_xlfn.DAYS(RAW[[#This Row],[Date]],INDEX(Table1[Date hired],MATCH(TEXT(RAW[[#This Row],[UID]],0),TEXT(Table1[UID],0),0))),"")</f>
        <v/>
      </c>
    </row>
    <row r="1094" spans="1:1" x14ac:dyDescent="0.25">
      <c r="A1094" s="169" t="str" cm="1">
        <f t="array" ref="A1094">IFERROR(_xlfn.DAYS(RAW[[#This Row],[Date]],INDEX(Table1[Date hired],MATCH(TEXT(RAW[[#This Row],[UID]],0),TEXT(Table1[UID],0),0))),"")</f>
        <v/>
      </c>
    </row>
    <row r="1095" spans="1:1" x14ac:dyDescent="0.25">
      <c r="A1095" s="169" t="str" cm="1">
        <f t="array" ref="A1095">IFERROR(_xlfn.DAYS(RAW[[#This Row],[Date]],INDEX(Table1[Date hired],MATCH(TEXT(RAW[[#This Row],[UID]],0),TEXT(Table1[UID],0),0))),"")</f>
        <v/>
      </c>
    </row>
    <row r="1096" spans="1:1" x14ac:dyDescent="0.25">
      <c r="A1096" s="169" t="str" cm="1">
        <f t="array" ref="A1096">IFERROR(_xlfn.DAYS(RAW[[#This Row],[Date]],INDEX(Table1[Date hired],MATCH(TEXT(RAW[[#This Row],[UID]],0),TEXT(Table1[UID],0),0))),"")</f>
        <v/>
      </c>
    </row>
    <row r="1097" spans="1:1" x14ac:dyDescent="0.25">
      <c r="A1097" s="169" t="str" cm="1">
        <f t="array" ref="A1097">IFERROR(_xlfn.DAYS(RAW[[#This Row],[Date]],INDEX(Table1[Date hired],MATCH(TEXT(RAW[[#This Row],[UID]],0),TEXT(Table1[UID],0),0))),"")</f>
        <v/>
      </c>
    </row>
    <row r="1098" spans="1:1" x14ac:dyDescent="0.25">
      <c r="A1098" s="169" t="str" cm="1">
        <f t="array" ref="A1098">IFERROR(_xlfn.DAYS(RAW[[#This Row],[Date]],INDEX(Table1[Date hired],MATCH(TEXT(RAW[[#This Row],[UID]],0),TEXT(Table1[UID],0),0))),"")</f>
        <v/>
      </c>
    </row>
    <row r="1099" spans="1:1" x14ac:dyDescent="0.25">
      <c r="A1099" s="169" t="str" cm="1">
        <f t="array" ref="A1099">IFERROR(_xlfn.DAYS(RAW[[#This Row],[Date]],INDEX(Table1[Date hired],MATCH(TEXT(RAW[[#This Row],[UID]],0),TEXT(Table1[UID],0),0))),"")</f>
        <v/>
      </c>
    </row>
    <row r="1100" spans="1:1" x14ac:dyDescent="0.25">
      <c r="A1100" s="169" t="str" cm="1">
        <f t="array" ref="A1100">IFERROR(_xlfn.DAYS(RAW[[#This Row],[Date]],INDEX(Table1[Date hired],MATCH(TEXT(RAW[[#This Row],[UID]],0),TEXT(Table1[UID],0),0))),"")</f>
        <v/>
      </c>
    </row>
    <row r="1101" spans="1:1" x14ac:dyDescent="0.25">
      <c r="A1101" s="169" t="str" cm="1">
        <f t="array" ref="A1101">IFERROR(_xlfn.DAYS(RAW[[#This Row],[Date]],INDEX(Table1[Date hired],MATCH(TEXT(RAW[[#This Row],[UID]],0),TEXT(Table1[UID],0),0))),"")</f>
        <v/>
      </c>
    </row>
    <row r="1102" spans="1:1" x14ac:dyDescent="0.25">
      <c r="A1102" s="169" t="str" cm="1">
        <f t="array" ref="A1102">IFERROR(_xlfn.DAYS(RAW[[#This Row],[Date]],INDEX(Table1[Date hired],MATCH(TEXT(RAW[[#This Row],[UID]],0),TEXT(Table1[UID],0),0))),"")</f>
        <v/>
      </c>
    </row>
    <row r="1103" spans="1:1" x14ac:dyDescent="0.25">
      <c r="A1103" s="169" t="str" cm="1">
        <f t="array" ref="A1103">IFERROR(_xlfn.DAYS(RAW[[#This Row],[Date]],INDEX(Table1[Date hired],MATCH(TEXT(RAW[[#This Row],[UID]],0),TEXT(Table1[UID],0),0))),"")</f>
        <v/>
      </c>
    </row>
    <row r="1104" spans="1:1" x14ac:dyDescent="0.25">
      <c r="A1104" s="169" t="str" cm="1">
        <f t="array" ref="A1104">IFERROR(_xlfn.DAYS(RAW[[#This Row],[Date]],INDEX(Table1[Date hired],MATCH(TEXT(RAW[[#This Row],[UID]],0),TEXT(Table1[UID],0),0))),"")</f>
        <v/>
      </c>
    </row>
    <row r="1105" spans="1:1" x14ac:dyDescent="0.25">
      <c r="A1105" s="169" t="str" cm="1">
        <f t="array" ref="A1105">IFERROR(_xlfn.DAYS(RAW[[#This Row],[Date]],INDEX(Table1[Date hired],MATCH(TEXT(RAW[[#This Row],[UID]],0),TEXT(Table1[UID],0),0))),"")</f>
        <v/>
      </c>
    </row>
    <row r="1106" spans="1:1" x14ac:dyDescent="0.25">
      <c r="A1106" s="169" t="str" cm="1">
        <f t="array" ref="A1106">IFERROR(_xlfn.DAYS(RAW[[#This Row],[Date]],INDEX(Table1[Date hired],MATCH(TEXT(RAW[[#This Row],[UID]],0),TEXT(Table1[UID],0),0))),"")</f>
        <v/>
      </c>
    </row>
    <row r="1107" spans="1:1" x14ac:dyDescent="0.25">
      <c r="A1107" s="169" t="str" cm="1">
        <f t="array" ref="A1107">IFERROR(_xlfn.DAYS(RAW[[#This Row],[Date]],INDEX(Table1[Date hired],MATCH(TEXT(RAW[[#This Row],[UID]],0),TEXT(Table1[UID],0),0))),"")</f>
        <v/>
      </c>
    </row>
    <row r="1108" spans="1:1" x14ac:dyDescent="0.25">
      <c r="A1108" s="169" t="str" cm="1">
        <f t="array" ref="A1108">IFERROR(_xlfn.DAYS(RAW[[#This Row],[Date]],INDEX(Table1[Date hired],MATCH(TEXT(RAW[[#This Row],[UID]],0),TEXT(Table1[UID],0),0))),"")</f>
        <v/>
      </c>
    </row>
    <row r="1109" spans="1:1" x14ac:dyDescent="0.25">
      <c r="A1109" s="169" t="str" cm="1">
        <f t="array" ref="A1109">IFERROR(_xlfn.DAYS(RAW[[#This Row],[Date]],INDEX(Table1[Date hired],MATCH(TEXT(RAW[[#This Row],[UID]],0),TEXT(Table1[UID],0),0))),"")</f>
        <v/>
      </c>
    </row>
    <row r="1110" spans="1:1" x14ac:dyDescent="0.25">
      <c r="A1110" s="169" t="str" cm="1">
        <f t="array" ref="A1110">IFERROR(_xlfn.DAYS(RAW[[#This Row],[Date]],INDEX(Table1[Date hired],MATCH(TEXT(RAW[[#This Row],[UID]],0),TEXT(Table1[UID],0),0))),"")</f>
        <v/>
      </c>
    </row>
    <row r="1111" spans="1:1" x14ac:dyDescent="0.25">
      <c r="A1111" s="169" t="str" cm="1">
        <f t="array" ref="A1111">IFERROR(_xlfn.DAYS(RAW[[#This Row],[Date]],INDEX(Table1[Date hired],MATCH(TEXT(RAW[[#This Row],[UID]],0),TEXT(Table1[UID],0),0))),"")</f>
        <v/>
      </c>
    </row>
    <row r="1112" spans="1:1" x14ac:dyDescent="0.25">
      <c r="A1112" s="169" t="str" cm="1">
        <f t="array" ref="A1112">IFERROR(_xlfn.DAYS(RAW[[#This Row],[Date]],INDEX(Table1[Date hired],MATCH(TEXT(RAW[[#This Row],[UID]],0),TEXT(Table1[UID],0),0))),"")</f>
        <v/>
      </c>
    </row>
    <row r="1113" spans="1:1" x14ac:dyDescent="0.25">
      <c r="A1113" s="169" t="str" cm="1">
        <f t="array" ref="A1113">IFERROR(_xlfn.DAYS(RAW[[#This Row],[Date]],INDEX(Table1[Date hired],MATCH(TEXT(RAW[[#This Row],[UID]],0),TEXT(Table1[UID],0),0))),"")</f>
        <v/>
      </c>
    </row>
    <row r="1114" spans="1:1" x14ac:dyDescent="0.25">
      <c r="A1114" s="169" t="str" cm="1">
        <f t="array" ref="A1114">IFERROR(_xlfn.DAYS(RAW[[#This Row],[Date]],INDEX(Table1[Date hired],MATCH(TEXT(RAW[[#This Row],[UID]],0),TEXT(Table1[UID],0),0))),"")</f>
        <v/>
      </c>
    </row>
    <row r="1115" spans="1:1" x14ac:dyDescent="0.25">
      <c r="A1115" s="169" t="str" cm="1">
        <f t="array" ref="A1115">IFERROR(_xlfn.DAYS(RAW[[#This Row],[Date]],INDEX(Table1[Date hired],MATCH(TEXT(RAW[[#This Row],[UID]],0),TEXT(Table1[UID],0),0))),"")</f>
        <v/>
      </c>
    </row>
    <row r="1116" spans="1:1" x14ac:dyDescent="0.25">
      <c r="A1116" s="169" t="str" cm="1">
        <f t="array" ref="A1116">IFERROR(_xlfn.DAYS(RAW[[#This Row],[Date]],INDEX(Table1[Date hired],MATCH(TEXT(RAW[[#This Row],[UID]],0),TEXT(Table1[UID],0),0))),"")</f>
        <v/>
      </c>
    </row>
    <row r="1117" spans="1:1" x14ac:dyDescent="0.25">
      <c r="A1117" s="169" t="str" cm="1">
        <f t="array" ref="A1117">IFERROR(_xlfn.DAYS(RAW[[#This Row],[Date]],INDEX(Table1[Date hired],MATCH(TEXT(RAW[[#This Row],[UID]],0),TEXT(Table1[UID],0),0))),"")</f>
        <v/>
      </c>
    </row>
    <row r="1118" spans="1:1" x14ac:dyDescent="0.25">
      <c r="A1118" s="169" t="str" cm="1">
        <f t="array" ref="A1118">IFERROR(_xlfn.DAYS(RAW[[#This Row],[Date]],INDEX(Table1[Date hired],MATCH(TEXT(RAW[[#This Row],[UID]],0),TEXT(Table1[UID],0),0))),"")</f>
        <v/>
      </c>
    </row>
    <row r="1119" spans="1:1" x14ac:dyDescent="0.25">
      <c r="A1119" s="169" t="str" cm="1">
        <f t="array" ref="A1119">IFERROR(_xlfn.DAYS(RAW[[#This Row],[Date]],INDEX(Table1[Date hired],MATCH(TEXT(RAW[[#This Row],[UID]],0),TEXT(Table1[UID],0),0))),"")</f>
        <v/>
      </c>
    </row>
    <row r="1120" spans="1:1" x14ac:dyDescent="0.25">
      <c r="A1120" s="169" t="str" cm="1">
        <f t="array" ref="A1120">IFERROR(_xlfn.DAYS(RAW[[#This Row],[Date]],INDEX(Table1[Date hired],MATCH(TEXT(RAW[[#This Row],[UID]],0),TEXT(Table1[UID],0),0))),"")</f>
        <v/>
      </c>
    </row>
    <row r="1121" spans="1:1" x14ac:dyDescent="0.25">
      <c r="A1121" s="169" t="str" cm="1">
        <f t="array" ref="A1121">IFERROR(_xlfn.DAYS(RAW[[#This Row],[Date]],INDEX(Table1[Date hired],MATCH(TEXT(RAW[[#This Row],[UID]],0),TEXT(Table1[UID],0),0))),"")</f>
        <v/>
      </c>
    </row>
    <row r="1122" spans="1:1" x14ac:dyDescent="0.25">
      <c r="A1122" s="169" t="str" cm="1">
        <f t="array" ref="A1122">IFERROR(_xlfn.DAYS(RAW[[#This Row],[Date]],INDEX(Table1[Date hired],MATCH(TEXT(RAW[[#This Row],[UID]],0),TEXT(Table1[UID],0),0))),"")</f>
        <v/>
      </c>
    </row>
    <row r="1123" spans="1:1" x14ac:dyDescent="0.25">
      <c r="A1123" s="169" t="str" cm="1">
        <f t="array" ref="A1123">IFERROR(_xlfn.DAYS(RAW[[#This Row],[Date]],INDEX(Table1[Date hired],MATCH(TEXT(RAW[[#This Row],[UID]],0),TEXT(Table1[UID],0),0))),"")</f>
        <v/>
      </c>
    </row>
    <row r="1124" spans="1:1" x14ac:dyDescent="0.25">
      <c r="A1124" s="169" t="str" cm="1">
        <f t="array" ref="A1124">IFERROR(_xlfn.DAYS(RAW[[#This Row],[Date]],INDEX(Table1[Date hired],MATCH(TEXT(RAW[[#This Row],[UID]],0),TEXT(Table1[UID],0),0))),"")</f>
        <v/>
      </c>
    </row>
    <row r="1125" spans="1:1" x14ac:dyDescent="0.25">
      <c r="A1125" s="169" t="str" cm="1">
        <f t="array" ref="A1125">IFERROR(_xlfn.DAYS(RAW[[#This Row],[Date]],INDEX(Table1[Date hired],MATCH(TEXT(RAW[[#This Row],[UID]],0),TEXT(Table1[UID],0),0))),"")</f>
        <v/>
      </c>
    </row>
    <row r="1126" spans="1:1" x14ac:dyDescent="0.25">
      <c r="A1126" s="169" t="str" cm="1">
        <f t="array" ref="A1126">IFERROR(_xlfn.DAYS(RAW[[#This Row],[Date]],INDEX(Table1[Date hired],MATCH(TEXT(RAW[[#This Row],[UID]],0),TEXT(Table1[UID],0),0))),"")</f>
        <v/>
      </c>
    </row>
    <row r="1127" spans="1:1" x14ac:dyDescent="0.25">
      <c r="A1127" s="169" t="str" cm="1">
        <f t="array" ref="A1127">IFERROR(_xlfn.DAYS(RAW[[#This Row],[Date]],INDEX(Table1[Date hired],MATCH(TEXT(RAW[[#This Row],[UID]],0),TEXT(Table1[UID],0),0))),"")</f>
        <v/>
      </c>
    </row>
    <row r="1128" spans="1:1" x14ac:dyDescent="0.25">
      <c r="A1128" s="169" t="str" cm="1">
        <f t="array" ref="A1128">IFERROR(_xlfn.DAYS(RAW[[#This Row],[Date]],INDEX(Table1[Date hired],MATCH(TEXT(RAW[[#This Row],[UID]],0),TEXT(Table1[UID],0),0))),"")</f>
        <v/>
      </c>
    </row>
    <row r="1129" spans="1:1" x14ac:dyDescent="0.25">
      <c r="A1129" s="169" t="str" cm="1">
        <f t="array" ref="A1129">IFERROR(_xlfn.DAYS(RAW[[#This Row],[Date]],INDEX(Table1[Date hired],MATCH(TEXT(RAW[[#This Row],[UID]],0),TEXT(Table1[UID],0),0))),"")</f>
        <v/>
      </c>
    </row>
    <row r="1130" spans="1:1" x14ac:dyDescent="0.25">
      <c r="A1130" s="169" t="str" cm="1">
        <f t="array" ref="A1130">IFERROR(_xlfn.DAYS(RAW[[#This Row],[Date]],INDEX(Table1[Date hired],MATCH(TEXT(RAW[[#This Row],[UID]],0),TEXT(Table1[UID],0),0))),"")</f>
        <v/>
      </c>
    </row>
    <row r="1131" spans="1:1" x14ac:dyDescent="0.25">
      <c r="A1131" s="169" t="str" cm="1">
        <f t="array" ref="A1131">IFERROR(_xlfn.DAYS(RAW[[#This Row],[Date]],INDEX(Table1[Date hired],MATCH(TEXT(RAW[[#This Row],[UID]],0),TEXT(Table1[UID],0),0))),"")</f>
        <v/>
      </c>
    </row>
    <row r="1132" spans="1:1" x14ac:dyDescent="0.25">
      <c r="A1132" s="169" t="str" cm="1">
        <f t="array" ref="A1132">IFERROR(_xlfn.DAYS(RAW[[#This Row],[Date]],INDEX(Table1[Date hired],MATCH(TEXT(RAW[[#This Row],[UID]],0),TEXT(Table1[UID],0),0))),"")</f>
        <v/>
      </c>
    </row>
    <row r="1133" spans="1:1" x14ac:dyDescent="0.25">
      <c r="A1133" s="169" t="str" cm="1">
        <f t="array" ref="A1133">IFERROR(_xlfn.DAYS(RAW[[#This Row],[Date]],INDEX(Table1[Date hired],MATCH(TEXT(RAW[[#This Row],[UID]],0),TEXT(Table1[UID],0),0))),"")</f>
        <v/>
      </c>
    </row>
    <row r="1134" spans="1:1" x14ac:dyDescent="0.25">
      <c r="A1134" s="169" t="str" cm="1">
        <f t="array" ref="A1134">IFERROR(_xlfn.DAYS(RAW[[#This Row],[Date]],INDEX(Table1[Date hired],MATCH(TEXT(RAW[[#This Row],[UID]],0),TEXT(Table1[UID],0),0))),"")</f>
        <v/>
      </c>
    </row>
    <row r="1135" spans="1:1" x14ac:dyDescent="0.25">
      <c r="A1135" s="169" t="str" cm="1">
        <f t="array" ref="A1135">IFERROR(_xlfn.DAYS(RAW[[#This Row],[Date]],INDEX(Table1[Date hired],MATCH(TEXT(RAW[[#This Row],[UID]],0),TEXT(Table1[UID],0),0))),"")</f>
        <v/>
      </c>
    </row>
    <row r="1136" spans="1:1" x14ac:dyDescent="0.25">
      <c r="A1136" s="169" t="str" cm="1">
        <f t="array" ref="A1136">IFERROR(_xlfn.DAYS(RAW[[#This Row],[Date]],INDEX(Table1[Date hired],MATCH(TEXT(RAW[[#This Row],[UID]],0),TEXT(Table1[UID],0),0))),"")</f>
        <v/>
      </c>
    </row>
    <row r="1137" spans="1:1" x14ac:dyDescent="0.25">
      <c r="A1137" s="169" t="str" cm="1">
        <f t="array" ref="A1137">IFERROR(_xlfn.DAYS(RAW[[#This Row],[Date]],INDEX(Table1[Date hired],MATCH(TEXT(RAW[[#This Row],[UID]],0),TEXT(Table1[UID],0),0))),"")</f>
        <v/>
      </c>
    </row>
    <row r="1138" spans="1:1" x14ac:dyDescent="0.25">
      <c r="A1138" s="169" t="str" cm="1">
        <f t="array" ref="A1138">IFERROR(_xlfn.DAYS(RAW[[#This Row],[Date]],INDEX(Table1[Date hired],MATCH(TEXT(RAW[[#This Row],[UID]],0),TEXT(Table1[UID],0),0))),"")</f>
        <v/>
      </c>
    </row>
    <row r="1139" spans="1:1" x14ac:dyDescent="0.25">
      <c r="A1139" s="169" t="str" cm="1">
        <f t="array" ref="A1139">IFERROR(_xlfn.DAYS(RAW[[#This Row],[Date]],INDEX(Table1[Date hired],MATCH(TEXT(RAW[[#This Row],[UID]],0),TEXT(Table1[UID],0),0))),"")</f>
        <v/>
      </c>
    </row>
    <row r="1140" spans="1:1" x14ac:dyDescent="0.25">
      <c r="A1140" s="169" t="str" cm="1">
        <f t="array" ref="A1140">IFERROR(_xlfn.DAYS(RAW[[#This Row],[Date]],INDEX(Table1[Date hired],MATCH(TEXT(RAW[[#This Row],[UID]],0),TEXT(Table1[UID],0),0))),"")</f>
        <v/>
      </c>
    </row>
    <row r="1141" spans="1:1" x14ac:dyDescent="0.25">
      <c r="A1141" s="169" t="str" cm="1">
        <f t="array" ref="A1141">IFERROR(_xlfn.DAYS(RAW[[#This Row],[Date]],INDEX(Table1[Date hired],MATCH(TEXT(RAW[[#This Row],[UID]],0),TEXT(Table1[UID],0),0))),"")</f>
        <v/>
      </c>
    </row>
    <row r="1142" spans="1:1" x14ac:dyDescent="0.25">
      <c r="A1142" s="169" t="str" cm="1">
        <f t="array" ref="A1142">IFERROR(_xlfn.DAYS(RAW[[#This Row],[Date]],INDEX(Table1[Date hired],MATCH(TEXT(RAW[[#This Row],[UID]],0),TEXT(Table1[UID],0),0))),"")</f>
        <v/>
      </c>
    </row>
    <row r="1143" spans="1:1" x14ac:dyDescent="0.25">
      <c r="A1143" s="169" t="str" cm="1">
        <f t="array" ref="A1143">IFERROR(_xlfn.DAYS(RAW[[#This Row],[Date]],INDEX(Table1[Date hired],MATCH(TEXT(RAW[[#This Row],[UID]],0),TEXT(Table1[UID],0),0))),"")</f>
        <v/>
      </c>
    </row>
    <row r="1144" spans="1:1" x14ac:dyDescent="0.25">
      <c r="A1144" s="169" t="str" cm="1">
        <f t="array" ref="A1144">IFERROR(_xlfn.DAYS(RAW[[#This Row],[Date]],INDEX(Table1[Date hired],MATCH(TEXT(RAW[[#This Row],[UID]],0),TEXT(Table1[UID],0),0))),"")</f>
        <v/>
      </c>
    </row>
    <row r="1145" spans="1:1" x14ac:dyDescent="0.25">
      <c r="A1145" s="169" t="str" cm="1">
        <f t="array" ref="A1145">IFERROR(_xlfn.DAYS(RAW[[#This Row],[Date]],INDEX(Table1[Date hired],MATCH(TEXT(RAW[[#This Row],[UID]],0),TEXT(Table1[UID],0),0))),"")</f>
        <v/>
      </c>
    </row>
    <row r="1146" spans="1:1" x14ac:dyDescent="0.25">
      <c r="A1146" s="169" t="str" cm="1">
        <f t="array" ref="A1146">IFERROR(_xlfn.DAYS(RAW[[#This Row],[Date]],INDEX(Table1[Date hired],MATCH(TEXT(RAW[[#This Row],[UID]],0),TEXT(Table1[UID],0),0))),"")</f>
        <v/>
      </c>
    </row>
    <row r="1147" spans="1:1" x14ac:dyDescent="0.25">
      <c r="A1147" s="169" t="str" cm="1">
        <f t="array" ref="A1147">IFERROR(_xlfn.DAYS(RAW[[#This Row],[Date]],INDEX(Table1[Date hired],MATCH(TEXT(RAW[[#This Row],[UID]],0),TEXT(Table1[UID],0),0))),"")</f>
        <v/>
      </c>
    </row>
    <row r="1148" spans="1:1" x14ac:dyDescent="0.25">
      <c r="A1148" s="169" t="str" cm="1">
        <f t="array" ref="A1148">IFERROR(_xlfn.DAYS(RAW[[#This Row],[Date]],INDEX(Table1[Date hired],MATCH(TEXT(RAW[[#This Row],[UID]],0),TEXT(Table1[UID],0),0))),"")</f>
        <v/>
      </c>
    </row>
    <row r="1149" spans="1:1" x14ac:dyDescent="0.25">
      <c r="A1149" s="169" t="str" cm="1">
        <f t="array" ref="A1149">IFERROR(_xlfn.DAYS(RAW[[#This Row],[Date]],INDEX(Table1[Date hired],MATCH(TEXT(RAW[[#This Row],[UID]],0),TEXT(Table1[UID],0),0))),"")</f>
        <v/>
      </c>
    </row>
    <row r="1150" spans="1:1" x14ac:dyDescent="0.25">
      <c r="A1150" s="169" t="str" cm="1">
        <f t="array" ref="A1150">IFERROR(_xlfn.DAYS(RAW[[#This Row],[Date]],INDEX(Table1[Date hired],MATCH(TEXT(RAW[[#This Row],[UID]],0),TEXT(Table1[UID],0),0))),"")</f>
        <v/>
      </c>
    </row>
    <row r="1151" spans="1:1" x14ac:dyDescent="0.25">
      <c r="A1151" s="169" t="str" cm="1">
        <f t="array" ref="A1151">IFERROR(_xlfn.DAYS(RAW[[#This Row],[Date]],INDEX(Table1[Date hired],MATCH(TEXT(RAW[[#This Row],[UID]],0),TEXT(Table1[UID],0),0))),"")</f>
        <v/>
      </c>
    </row>
    <row r="1152" spans="1:1" x14ac:dyDescent="0.25">
      <c r="A1152" s="169" t="str" cm="1">
        <f t="array" ref="A1152">IFERROR(_xlfn.DAYS(RAW[[#This Row],[Date]],INDEX(Table1[Date hired],MATCH(TEXT(RAW[[#This Row],[UID]],0),TEXT(Table1[UID],0),0))),"")</f>
        <v/>
      </c>
    </row>
    <row r="1153" spans="1:1" x14ac:dyDescent="0.25">
      <c r="A1153" s="169" t="str" cm="1">
        <f t="array" ref="A1153">IFERROR(_xlfn.DAYS(RAW[[#This Row],[Date]],INDEX(Table1[Date hired],MATCH(TEXT(RAW[[#This Row],[UID]],0),TEXT(Table1[UID],0),0))),"")</f>
        <v/>
      </c>
    </row>
    <row r="1154" spans="1:1" x14ac:dyDescent="0.25">
      <c r="A1154" s="169" t="str" cm="1">
        <f t="array" ref="A1154">IFERROR(_xlfn.DAYS(RAW[[#This Row],[Date]],INDEX(Table1[Date hired],MATCH(TEXT(RAW[[#This Row],[UID]],0),TEXT(Table1[UID],0),0))),"")</f>
        <v/>
      </c>
    </row>
    <row r="1155" spans="1:1" x14ac:dyDescent="0.25">
      <c r="A1155" s="169" t="str" cm="1">
        <f t="array" ref="A1155">IFERROR(_xlfn.DAYS(RAW[[#This Row],[Date]],INDEX(Table1[Date hired],MATCH(TEXT(RAW[[#This Row],[UID]],0),TEXT(Table1[UID],0),0))),"")</f>
        <v/>
      </c>
    </row>
    <row r="1156" spans="1:1" x14ac:dyDescent="0.25">
      <c r="A1156" s="169" t="str" cm="1">
        <f t="array" ref="A1156">IFERROR(_xlfn.DAYS(RAW[[#This Row],[Date]],INDEX(Table1[Date hired],MATCH(TEXT(RAW[[#This Row],[UID]],0),TEXT(Table1[UID],0),0))),"")</f>
        <v/>
      </c>
    </row>
    <row r="1157" spans="1:1" x14ac:dyDescent="0.25">
      <c r="A1157" s="169" t="str" cm="1">
        <f t="array" ref="A1157">IFERROR(_xlfn.DAYS(RAW[[#This Row],[Date]],INDEX(Table1[Date hired],MATCH(TEXT(RAW[[#This Row],[UID]],0),TEXT(Table1[UID],0),0))),"")</f>
        <v/>
      </c>
    </row>
    <row r="1158" spans="1:1" x14ac:dyDescent="0.25">
      <c r="A1158" s="169" t="str" cm="1">
        <f t="array" ref="A1158">IFERROR(_xlfn.DAYS(RAW[[#This Row],[Date]],INDEX(Table1[Date hired],MATCH(TEXT(RAW[[#This Row],[UID]],0),TEXT(Table1[UID],0),0))),"")</f>
        <v/>
      </c>
    </row>
    <row r="1159" spans="1:1" x14ac:dyDescent="0.25">
      <c r="A1159" s="169" t="str" cm="1">
        <f t="array" ref="A1159">IFERROR(_xlfn.DAYS(RAW[[#This Row],[Date]],INDEX(Table1[Date hired],MATCH(TEXT(RAW[[#This Row],[UID]],0),TEXT(Table1[UID],0),0))),"")</f>
        <v/>
      </c>
    </row>
    <row r="1160" spans="1:1" x14ac:dyDescent="0.25">
      <c r="A1160" s="169" t="str" cm="1">
        <f t="array" ref="A1160">IFERROR(_xlfn.DAYS(RAW[[#This Row],[Date]],INDEX(Table1[Date hired],MATCH(TEXT(RAW[[#This Row],[UID]],0),TEXT(Table1[UID],0),0))),"")</f>
        <v/>
      </c>
    </row>
    <row r="1161" spans="1:1" x14ac:dyDescent="0.25">
      <c r="A1161" s="169" t="str" cm="1">
        <f t="array" ref="A1161">IFERROR(_xlfn.DAYS(RAW[[#This Row],[Date]],INDEX(Table1[Date hired],MATCH(TEXT(RAW[[#This Row],[UID]],0),TEXT(Table1[UID],0),0))),"")</f>
        <v/>
      </c>
    </row>
    <row r="1162" spans="1:1" x14ac:dyDescent="0.25">
      <c r="A1162" s="169" t="str" cm="1">
        <f t="array" ref="A1162">IFERROR(_xlfn.DAYS(RAW[[#This Row],[Date]],INDEX(Table1[Date hired],MATCH(TEXT(RAW[[#This Row],[UID]],0),TEXT(Table1[UID],0),0))),"")</f>
        <v/>
      </c>
    </row>
    <row r="1163" spans="1:1" x14ac:dyDescent="0.25">
      <c r="A1163" s="169" t="str" cm="1">
        <f t="array" ref="A1163">IFERROR(_xlfn.DAYS(RAW[[#This Row],[Date]],INDEX(Table1[Date hired],MATCH(TEXT(RAW[[#This Row],[UID]],0),TEXT(Table1[UID],0),0))),"")</f>
        <v/>
      </c>
    </row>
    <row r="1164" spans="1:1" x14ac:dyDescent="0.25">
      <c r="A1164" s="169" t="str" cm="1">
        <f t="array" ref="A1164">IFERROR(_xlfn.DAYS(RAW[[#This Row],[Date]],INDEX(Table1[Date hired],MATCH(TEXT(RAW[[#This Row],[UID]],0),TEXT(Table1[UID],0),0))),"")</f>
        <v/>
      </c>
    </row>
    <row r="1165" spans="1:1" x14ac:dyDescent="0.25">
      <c r="A1165" s="169" t="str" cm="1">
        <f t="array" ref="A1165">IFERROR(_xlfn.DAYS(RAW[[#This Row],[Date]],INDEX(Table1[Date hired],MATCH(TEXT(RAW[[#This Row],[UID]],0),TEXT(Table1[UID],0),0))),"")</f>
        <v/>
      </c>
    </row>
    <row r="1166" spans="1:1" x14ac:dyDescent="0.25">
      <c r="A1166" s="169" t="str" cm="1">
        <f t="array" ref="A1166">IFERROR(_xlfn.DAYS(RAW[[#This Row],[Date]],INDEX(Table1[Date hired],MATCH(TEXT(RAW[[#This Row],[UID]],0),TEXT(Table1[UID],0),0))),"")</f>
        <v/>
      </c>
    </row>
    <row r="1167" spans="1:1" x14ac:dyDescent="0.25">
      <c r="A1167" s="169" t="str" cm="1">
        <f t="array" ref="A1167">IFERROR(_xlfn.DAYS(RAW[[#This Row],[Date]],INDEX(Table1[Date hired],MATCH(TEXT(RAW[[#This Row],[UID]],0),TEXT(Table1[UID],0),0))),"")</f>
        <v/>
      </c>
    </row>
    <row r="1168" spans="1:1" x14ac:dyDescent="0.25">
      <c r="A1168" s="169" t="str" cm="1">
        <f t="array" ref="A1168">IFERROR(_xlfn.DAYS(RAW[[#This Row],[Date]],INDEX(Table1[Date hired],MATCH(TEXT(RAW[[#This Row],[UID]],0),TEXT(Table1[UID],0),0))),"")</f>
        <v/>
      </c>
    </row>
    <row r="1169" spans="1:1" x14ac:dyDescent="0.25">
      <c r="A1169" s="169" t="str" cm="1">
        <f t="array" ref="A1169">IFERROR(_xlfn.DAYS(RAW[[#This Row],[Date]],INDEX(Table1[Date hired],MATCH(TEXT(RAW[[#This Row],[UID]],0),TEXT(Table1[UID],0),0))),"")</f>
        <v/>
      </c>
    </row>
    <row r="1170" spans="1:1" x14ac:dyDescent="0.25">
      <c r="A1170" s="169" t="str" cm="1">
        <f t="array" ref="A1170">IFERROR(_xlfn.DAYS(RAW[[#This Row],[Date]],INDEX(Table1[Date hired],MATCH(TEXT(RAW[[#This Row],[UID]],0),TEXT(Table1[UID],0),0))),"")</f>
        <v/>
      </c>
    </row>
    <row r="1171" spans="1:1" x14ac:dyDescent="0.25">
      <c r="A1171" s="169" t="str" cm="1">
        <f t="array" ref="A1171">IFERROR(_xlfn.DAYS(RAW[[#This Row],[Date]],INDEX(Table1[Date hired],MATCH(TEXT(RAW[[#This Row],[UID]],0),TEXT(Table1[UID],0),0))),"")</f>
        <v/>
      </c>
    </row>
    <row r="1172" spans="1:1" x14ac:dyDescent="0.25">
      <c r="A1172" s="169" t="str" cm="1">
        <f t="array" ref="A1172">IFERROR(_xlfn.DAYS(RAW[[#This Row],[Date]],INDEX(Table1[Date hired],MATCH(TEXT(RAW[[#This Row],[UID]],0),TEXT(Table1[UID],0),0))),"")</f>
        <v/>
      </c>
    </row>
    <row r="1173" spans="1:1" x14ac:dyDescent="0.25">
      <c r="A1173" s="169" t="str" cm="1">
        <f t="array" ref="A1173">IFERROR(_xlfn.DAYS(RAW[[#This Row],[Date]],INDEX(Table1[Date hired],MATCH(TEXT(RAW[[#This Row],[UID]],0),TEXT(Table1[UID],0),0))),"")</f>
        <v/>
      </c>
    </row>
    <row r="1174" spans="1:1" x14ac:dyDescent="0.25">
      <c r="A1174" s="169" t="str" cm="1">
        <f t="array" ref="A1174">IFERROR(_xlfn.DAYS(RAW[[#This Row],[Date]],INDEX(Table1[Date hired],MATCH(TEXT(RAW[[#This Row],[UID]],0),TEXT(Table1[UID],0),0))),"")</f>
        <v/>
      </c>
    </row>
    <row r="1175" spans="1:1" x14ac:dyDescent="0.25">
      <c r="A1175" s="169" t="str" cm="1">
        <f t="array" ref="A1175">IFERROR(_xlfn.DAYS(RAW[[#This Row],[Date]],INDEX(Table1[Date hired],MATCH(TEXT(RAW[[#This Row],[UID]],0),TEXT(Table1[UID],0),0))),"")</f>
        <v/>
      </c>
    </row>
    <row r="1176" spans="1:1" x14ac:dyDescent="0.25">
      <c r="A1176" s="169" t="str" cm="1">
        <f t="array" ref="A1176">IFERROR(_xlfn.DAYS(RAW[[#This Row],[Date]],INDEX(Table1[Date hired],MATCH(TEXT(RAW[[#This Row],[UID]],0),TEXT(Table1[UID],0),0))),"")</f>
        <v/>
      </c>
    </row>
    <row r="1177" spans="1:1" x14ac:dyDescent="0.25">
      <c r="A1177" s="169" t="str" cm="1">
        <f t="array" ref="A1177">IFERROR(_xlfn.DAYS(RAW[[#This Row],[Date]],INDEX(Table1[Date hired],MATCH(TEXT(RAW[[#This Row],[UID]],0),TEXT(Table1[UID],0),0))),"")</f>
        <v/>
      </c>
    </row>
    <row r="1178" spans="1:1" x14ac:dyDescent="0.25">
      <c r="A1178" s="169" t="str" cm="1">
        <f t="array" ref="A1178">IFERROR(_xlfn.DAYS(RAW[[#This Row],[Date]],INDEX(Table1[Date hired],MATCH(TEXT(RAW[[#This Row],[UID]],0),TEXT(Table1[UID],0),0))),"")</f>
        <v/>
      </c>
    </row>
    <row r="1179" spans="1:1" x14ac:dyDescent="0.25">
      <c r="A1179" s="169" t="str" cm="1">
        <f t="array" ref="A1179">IFERROR(_xlfn.DAYS(RAW[[#This Row],[Date]],INDEX(Table1[Date hired],MATCH(TEXT(RAW[[#This Row],[UID]],0),TEXT(Table1[UID],0),0))),"")</f>
        <v/>
      </c>
    </row>
    <row r="1180" spans="1:1" x14ac:dyDescent="0.25">
      <c r="A1180" s="169" t="str" cm="1">
        <f t="array" ref="A1180">IFERROR(_xlfn.DAYS(RAW[[#This Row],[Date]],INDEX(Table1[Date hired],MATCH(TEXT(RAW[[#This Row],[UID]],0),TEXT(Table1[UID],0),0))),"")</f>
        <v/>
      </c>
    </row>
    <row r="1181" spans="1:1" x14ac:dyDescent="0.25">
      <c r="A1181" s="169" t="str" cm="1">
        <f t="array" ref="A1181">IFERROR(_xlfn.DAYS(RAW[[#This Row],[Date]],INDEX(Table1[Date hired],MATCH(TEXT(RAW[[#This Row],[UID]],0),TEXT(Table1[UID],0),0))),"")</f>
        <v/>
      </c>
    </row>
    <row r="1182" spans="1:1" x14ac:dyDescent="0.25">
      <c r="A1182" s="169" t="str" cm="1">
        <f t="array" ref="A1182">IFERROR(_xlfn.DAYS(RAW[[#This Row],[Date]],INDEX(Table1[Date hired],MATCH(TEXT(RAW[[#This Row],[UID]],0),TEXT(Table1[UID],0),0))),"")</f>
        <v/>
      </c>
    </row>
    <row r="1183" spans="1:1" x14ac:dyDescent="0.25">
      <c r="A1183" s="169" t="str" cm="1">
        <f t="array" ref="A1183">IFERROR(_xlfn.DAYS(RAW[[#This Row],[Date]],INDEX(Table1[Date hired],MATCH(TEXT(RAW[[#This Row],[UID]],0),TEXT(Table1[UID],0),0))),"")</f>
        <v/>
      </c>
    </row>
    <row r="1184" spans="1:1" x14ac:dyDescent="0.25">
      <c r="A1184" s="169" t="str" cm="1">
        <f t="array" ref="A1184">IFERROR(_xlfn.DAYS(RAW[[#This Row],[Date]],INDEX(Table1[Date hired],MATCH(TEXT(RAW[[#This Row],[UID]],0),TEXT(Table1[UID],0),0))),"")</f>
        <v/>
      </c>
    </row>
    <row r="1185" spans="1:1" x14ac:dyDescent="0.25">
      <c r="A1185" s="169" t="str" cm="1">
        <f t="array" ref="A1185">IFERROR(_xlfn.DAYS(RAW[[#This Row],[Date]],INDEX(Table1[Date hired],MATCH(TEXT(RAW[[#This Row],[UID]],0),TEXT(Table1[UID],0),0))),"")</f>
        <v/>
      </c>
    </row>
    <row r="1186" spans="1:1" x14ac:dyDescent="0.25">
      <c r="A1186" s="169" t="str" cm="1">
        <f t="array" ref="A1186">IFERROR(_xlfn.DAYS(RAW[[#This Row],[Date]],INDEX(Table1[Date hired],MATCH(TEXT(RAW[[#This Row],[UID]],0),TEXT(Table1[UID],0),0))),"")</f>
        <v/>
      </c>
    </row>
    <row r="1187" spans="1:1" x14ac:dyDescent="0.25">
      <c r="A1187" s="169" t="str" cm="1">
        <f t="array" ref="A1187">IFERROR(_xlfn.DAYS(RAW[[#This Row],[Date]],INDEX(Table1[Date hired],MATCH(TEXT(RAW[[#This Row],[UID]],0),TEXT(Table1[UID],0),0))),"")</f>
        <v/>
      </c>
    </row>
    <row r="1188" spans="1:1" x14ac:dyDescent="0.25">
      <c r="A1188" s="169" t="str" cm="1">
        <f t="array" ref="A1188">IFERROR(_xlfn.DAYS(RAW[[#This Row],[Date]],INDEX(Table1[Date hired],MATCH(TEXT(RAW[[#This Row],[UID]],0),TEXT(Table1[UID],0),0))),"")</f>
        <v/>
      </c>
    </row>
    <row r="1189" spans="1:1" x14ac:dyDescent="0.25">
      <c r="A1189" s="169" t="str" cm="1">
        <f t="array" ref="A1189">IFERROR(_xlfn.DAYS(RAW[[#This Row],[Date]],INDEX(Table1[Date hired],MATCH(TEXT(RAW[[#This Row],[UID]],0),TEXT(Table1[UID],0),0))),"")</f>
        <v/>
      </c>
    </row>
    <row r="1190" spans="1:1" x14ac:dyDescent="0.25">
      <c r="A1190" s="169" t="str" cm="1">
        <f t="array" ref="A1190">IFERROR(_xlfn.DAYS(RAW[[#This Row],[Date]],INDEX(Table1[Date hired],MATCH(TEXT(RAW[[#This Row],[UID]],0),TEXT(Table1[UID],0),0))),"")</f>
        <v/>
      </c>
    </row>
    <row r="1191" spans="1:1" x14ac:dyDescent="0.25">
      <c r="A1191" s="169" t="str" cm="1">
        <f t="array" ref="A1191">IFERROR(_xlfn.DAYS(RAW[[#This Row],[Date]],INDEX(Table1[Date hired],MATCH(TEXT(RAW[[#This Row],[UID]],0),TEXT(Table1[UID],0),0))),"")</f>
        <v/>
      </c>
    </row>
    <row r="1192" spans="1:1" x14ac:dyDescent="0.25">
      <c r="A1192" s="169" t="str" cm="1">
        <f t="array" ref="A1192">IFERROR(_xlfn.DAYS(RAW[[#This Row],[Date]],INDEX(Table1[Date hired],MATCH(TEXT(RAW[[#This Row],[UID]],0),TEXT(Table1[UID],0),0))),"")</f>
        <v/>
      </c>
    </row>
    <row r="1193" spans="1:1" x14ac:dyDescent="0.25">
      <c r="A1193" s="169" t="str" cm="1">
        <f t="array" ref="A1193">IFERROR(_xlfn.DAYS(RAW[[#This Row],[Date]],INDEX(Table1[Date hired],MATCH(TEXT(RAW[[#This Row],[UID]],0),TEXT(Table1[UID],0),0))),"")</f>
        <v/>
      </c>
    </row>
    <row r="1194" spans="1:1" x14ac:dyDescent="0.25">
      <c r="A1194" s="169" t="str" cm="1">
        <f t="array" ref="A1194">IFERROR(_xlfn.DAYS(RAW[[#This Row],[Date]],INDEX(Table1[Date hired],MATCH(TEXT(RAW[[#This Row],[UID]],0),TEXT(Table1[UID],0),0))),"")</f>
        <v/>
      </c>
    </row>
    <row r="1195" spans="1:1" x14ac:dyDescent="0.25">
      <c r="A1195" s="169" t="str" cm="1">
        <f t="array" ref="A1195">IFERROR(_xlfn.DAYS(RAW[[#This Row],[Date]],INDEX(Table1[Date hired],MATCH(TEXT(RAW[[#This Row],[UID]],0),TEXT(Table1[UID],0),0))),"")</f>
        <v/>
      </c>
    </row>
    <row r="1196" spans="1:1" x14ac:dyDescent="0.25">
      <c r="A1196" s="169" t="str" cm="1">
        <f t="array" ref="A1196">IFERROR(_xlfn.DAYS(RAW[[#This Row],[Date]],INDEX(Table1[Date hired],MATCH(TEXT(RAW[[#This Row],[UID]],0),TEXT(Table1[UID],0),0))),"")</f>
        <v/>
      </c>
    </row>
    <row r="1197" spans="1:1" x14ac:dyDescent="0.25">
      <c r="A1197" s="169" t="str" cm="1">
        <f t="array" ref="A1197">IFERROR(_xlfn.DAYS(RAW[[#This Row],[Date]],INDEX(Table1[Date hired],MATCH(TEXT(RAW[[#This Row],[UID]],0),TEXT(Table1[UID],0),0))),"")</f>
        <v/>
      </c>
    </row>
    <row r="1198" spans="1:1" x14ac:dyDescent="0.25">
      <c r="A1198" s="169" t="str" cm="1">
        <f t="array" ref="A1198">IFERROR(_xlfn.DAYS(RAW[[#This Row],[Date]],INDEX(Table1[Date hired],MATCH(TEXT(RAW[[#This Row],[UID]],0),TEXT(Table1[UID],0),0))),"")</f>
        <v/>
      </c>
    </row>
    <row r="1199" spans="1:1" x14ac:dyDescent="0.25">
      <c r="A1199" s="169" t="str" cm="1">
        <f t="array" ref="A1199">IFERROR(_xlfn.DAYS(RAW[[#This Row],[Date]],INDEX(Table1[Date hired],MATCH(TEXT(RAW[[#This Row],[UID]],0),TEXT(Table1[UID],0),0))),"")</f>
        <v/>
      </c>
    </row>
    <row r="1200" spans="1:1" x14ac:dyDescent="0.25">
      <c r="A1200" s="169" t="str" cm="1">
        <f t="array" ref="A1200">IFERROR(_xlfn.DAYS(RAW[[#This Row],[Date]],INDEX(Table1[Date hired],MATCH(TEXT(RAW[[#This Row],[UID]],0),TEXT(Table1[UID],0),0))),"")</f>
        <v/>
      </c>
    </row>
    <row r="1201" spans="1:1" x14ac:dyDescent="0.25">
      <c r="A1201" s="169" t="str" cm="1">
        <f t="array" ref="A1201">IFERROR(_xlfn.DAYS(RAW[[#This Row],[Date]],INDEX(Table1[Date hired],MATCH(TEXT(RAW[[#This Row],[UID]],0),TEXT(Table1[UID],0),0))),"")</f>
        <v/>
      </c>
    </row>
    <row r="1202" spans="1:1" x14ac:dyDescent="0.25">
      <c r="A1202" s="169" t="str" cm="1">
        <f t="array" ref="A1202">IFERROR(_xlfn.DAYS(RAW[[#This Row],[Date]],INDEX(Table1[Date hired],MATCH(TEXT(RAW[[#This Row],[UID]],0),TEXT(Table1[UID],0),0))),"")</f>
        <v/>
      </c>
    </row>
    <row r="1203" spans="1:1" x14ac:dyDescent="0.25">
      <c r="A1203" s="169" t="str" cm="1">
        <f t="array" ref="A1203">IFERROR(_xlfn.DAYS(RAW[[#This Row],[Date]],INDEX(Table1[Date hired],MATCH(TEXT(RAW[[#This Row],[UID]],0),TEXT(Table1[UID],0),0))),"")</f>
        <v/>
      </c>
    </row>
    <row r="1204" spans="1:1" x14ac:dyDescent="0.25">
      <c r="A1204" s="169" t="str" cm="1">
        <f t="array" ref="A1204">IFERROR(_xlfn.DAYS(RAW[[#This Row],[Date]],INDEX(Table1[Date hired],MATCH(TEXT(RAW[[#This Row],[UID]],0),TEXT(Table1[UID],0),0))),"")</f>
        <v/>
      </c>
    </row>
    <row r="1205" spans="1:1" x14ac:dyDescent="0.25">
      <c r="A1205" s="169" t="str" cm="1">
        <f t="array" ref="A1205">IFERROR(_xlfn.DAYS(RAW[[#This Row],[Date]],INDEX(Table1[Date hired],MATCH(TEXT(RAW[[#This Row],[UID]],0),TEXT(Table1[UID],0),0))),"")</f>
        <v/>
      </c>
    </row>
    <row r="1206" spans="1:1" x14ac:dyDescent="0.25">
      <c r="A1206" s="169" t="str" cm="1">
        <f t="array" ref="A1206">IFERROR(_xlfn.DAYS(RAW[[#This Row],[Date]],INDEX(Table1[Date hired],MATCH(TEXT(RAW[[#This Row],[UID]],0),TEXT(Table1[UID],0),0))),"")</f>
        <v/>
      </c>
    </row>
    <row r="1207" spans="1:1" x14ac:dyDescent="0.25">
      <c r="A1207" s="169" t="str" cm="1">
        <f t="array" ref="A1207">IFERROR(_xlfn.DAYS(RAW[[#This Row],[Date]],INDEX(Table1[Date hired],MATCH(TEXT(RAW[[#This Row],[UID]],0),TEXT(Table1[UID],0),0))),"")</f>
        <v/>
      </c>
    </row>
    <row r="1208" spans="1:1" x14ac:dyDescent="0.25">
      <c r="A1208" s="169" t="str" cm="1">
        <f t="array" ref="A1208">IFERROR(_xlfn.DAYS(RAW[[#This Row],[Date]],INDEX(Table1[Date hired],MATCH(TEXT(RAW[[#This Row],[UID]],0),TEXT(Table1[UID],0),0))),"")</f>
        <v/>
      </c>
    </row>
    <row r="1209" spans="1:1" x14ac:dyDescent="0.25">
      <c r="A1209" s="169" t="str" cm="1">
        <f t="array" ref="A1209">IFERROR(_xlfn.DAYS(RAW[[#This Row],[Date]],INDEX(Table1[Date hired],MATCH(TEXT(RAW[[#This Row],[UID]],0),TEXT(Table1[UID],0),0))),"")</f>
        <v/>
      </c>
    </row>
    <row r="1210" spans="1:1" x14ac:dyDescent="0.25">
      <c r="A1210" s="169" t="str" cm="1">
        <f t="array" ref="A1210">IFERROR(_xlfn.DAYS(RAW[[#This Row],[Date]],INDEX(Table1[Date hired],MATCH(TEXT(RAW[[#This Row],[UID]],0),TEXT(Table1[UID],0),0))),"")</f>
        <v/>
      </c>
    </row>
    <row r="1211" spans="1:1" x14ac:dyDescent="0.25">
      <c r="A1211" s="169" t="str" cm="1">
        <f t="array" ref="A1211">IFERROR(_xlfn.DAYS(RAW[[#This Row],[Date]],INDEX(Table1[Date hired],MATCH(TEXT(RAW[[#This Row],[UID]],0),TEXT(Table1[UID],0),0))),"")</f>
        <v/>
      </c>
    </row>
    <row r="1212" spans="1:1" x14ac:dyDescent="0.25">
      <c r="A1212" s="169" t="str" cm="1">
        <f t="array" ref="A1212">IFERROR(_xlfn.DAYS(RAW[[#This Row],[Date]],INDEX(Table1[Date hired],MATCH(TEXT(RAW[[#This Row],[UID]],0),TEXT(Table1[UID],0),0))),"")</f>
        <v/>
      </c>
    </row>
    <row r="1213" spans="1:1" x14ac:dyDescent="0.25">
      <c r="A1213" s="169" t="str" cm="1">
        <f t="array" ref="A1213">IFERROR(_xlfn.DAYS(RAW[[#This Row],[Date]],INDEX(Table1[Date hired],MATCH(TEXT(RAW[[#This Row],[UID]],0),TEXT(Table1[UID],0),0))),"")</f>
        <v/>
      </c>
    </row>
    <row r="1214" spans="1:1" x14ac:dyDescent="0.25">
      <c r="A1214" s="169" t="str" cm="1">
        <f t="array" ref="A1214">IFERROR(_xlfn.DAYS(RAW[[#This Row],[Date]],INDEX(Table1[Date hired],MATCH(TEXT(RAW[[#This Row],[UID]],0),TEXT(Table1[UID],0),0))),"")</f>
        <v/>
      </c>
    </row>
    <row r="1215" spans="1:1" x14ac:dyDescent="0.25">
      <c r="A1215" s="169" t="str" cm="1">
        <f t="array" ref="A1215">IFERROR(_xlfn.DAYS(RAW[[#This Row],[Date]],INDEX(Table1[Date hired],MATCH(TEXT(RAW[[#This Row],[UID]],0),TEXT(Table1[UID],0),0))),"")</f>
        <v/>
      </c>
    </row>
    <row r="1216" spans="1:1" x14ac:dyDescent="0.25">
      <c r="A1216" s="169" t="str" cm="1">
        <f t="array" ref="A1216">IFERROR(_xlfn.DAYS(RAW[[#This Row],[Date]],INDEX(Table1[Date hired],MATCH(TEXT(RAW[[#This Row],[UID]],0),TEXT(Table1[UID],0),0))),"")</f>
        <v/>
      </c>
    </row>
    <row r="1217" spans="1:1" x14ac:dyDescent="0.25">
      <c r="A1217" s="169" t="str" cm="1">
        <f t="array" ref="A1217">IFERROR(_xlfn.DAYS(RAW[[#This Row],[Date]],INDEX(Table1[Date hired],MATCH(TEXT(RAW[[#This Row],[UID]],0),TEXT(Table1[UID],0),0))),"")</f>
        <v/>
      </c>
    </row>
    <row r="1218" spans="1:1" x14ac:dyDescent="0.25">
      <c r="A1218" s="169" t="str" cm="1">
        <f t="array" ref="A1218">IFERROR(_xlfn.DAYS(RAW[[#This Row],[Date]],INDEX(Table1[Date hired],MATCH(TEXT(RAW[[#This Row],[UID]],0),TEXT(Table1[UID],0),0))),"")</f>
        <v/>
      </c>
    </row>
    <row r="1219" spans="1:1" x14ac:dyDescent="0.25">
      <c r="A1219" s="169" t="str" cm="1">
        <f t="array" ref="A1219">IFERROR(_xlfn.DAYS(RAW[[#This Row],[Date]],INDEX(Table1[Date hired],MATCH(TEXT(RAW[[#This Row],[UID]],0),TEXT(Table1[UID],0),0))),"")</f>
        <v/>
      </c>
    </row>
    <row r="1220" spans="1:1" x14ac:dyDescent="0.25">
      <c r="A1220" s="169" t="str" cm="1">
        <f t="array" ref="A1220">IFERROR(_xlfn.DAYS(RAW[[#This Row],[Date]],INDEX(Table1[Date hired],MATCH(TEXT(RAW[[#This Row],[UID]],0),TEXT(Table1[UID],0),0))),"")</f>
        <v/>
      </c>
    </row>
    <row r="1221" spans="1:1" x14ac:dyDescent="0.25">
      <c r="A1221" s="169" t="str" cm="1">
        <f t="array" ref="A1221">IFERROR(_xlfn.DAYS(RAW[[#This Row],[Date]],INDEX(Table1[Date hired],MATCH(TEXT(RAW[[#This Row],[UID]],0),TEXT(Table1[UID],0),0))),"")</f>
        <v/>
      </c>
    </row>
    <row r="1222" spans="1:1" x14ac:dyDescent="0.25">
      <c r="A1222" s="169" t="str" cm="1">
        <f t="array" ref="A1222">IFERROR(_xlfn.DAYS(RAW[[#This Row],[Date]],INDEX(Table1[Date hired],MATCH(TEXT(RAW[[#This Row],[UID]],0),TEXT(Table1[UID],0),0))),"")</f>
        <v/>
      </c>
    </row>
    <row r="1223" spans="1:1" x14ac:dyDescent="0.25">
      <c r="A1223" s="169" t="str" cm="1">
        <f t="array" ref="A1223">IFERROR(_xlfn.DAYS(RAW[[#This Row],[Date]],INDEX(Table1[Date hired],MATCH(TEXT(RAW[[#This Row],[UID]],0),TEXT(Table1[UID],0),0))),"")</f>
        <v/>
      </c>
    </row>
    <row r="1224" spans="1:1" x14ac:dyDescent="0.25">
      <c r="A1224" s="169" t="str" cm="1">
        <f t="array" ref="A1224">IFERROR(_xlfn.DAYS(RAW[[#This Row],[Date]],INDEX(Table1[Date hired],MATCH(TEXT(RAW[[#This Row],[UID]],0),TEXT(Table1[UID],0),0))),"")</f>
        <v/>
      </c>
    </row>
    <row r="1225" spans="1:1" x14ac:dyDescent="0.25">
      <c r="A1225" s="169" t="str" cm="1">
        <f t="array" ref="A1225">IFERROR(_xlfn.DAYS(RAW[[#This Row],[Date]],INDEX(Table1[Date hired],MATCH(TEXT(RAW[[#This Row],[UID]],0),TEXT(Table1[UID],0),0))),"")</f>
        <v/>
      </c>
    </row>
    <row r="1226" spans="1:1" x14ac:dyDescent="0.25">
      <c r="A1226" s="169" t="str" cm="1">
        <f t="array" ref="A1226">IFERROR(_xlfn.DAYS(RAW[[#This Row],[Date]],INDEX(Table1[Date hired],MATCH(TEXT(RAW[[#This Row],[UID]],0),TEXT(Table1[UID],0),0))),"")</f>
        <v/>
      </c>
    </row>
    <row r="1227" spans="1:1" x14ac:dyDescent="0.25">
      <c r="A1227" s="169" t="str" cm="1">
        <f t="array" ref="A1227">IFERROR(_xlfn.DAYS(RAW[[#This Row],[Date]],INDEX(Table1[Date hired],MATCH(TEXT(RAW[[#This Row],[UID]],0),TEXT(Table1[UID],0),0))),"")</f>
        <v/>
      </c>
    </row>
    <row r="1228" spans="1:1" x14ac:dyDescent="0.25">
      <c r="A1228" s="169" t="str" cm="1">
        <f t="array" ref="A1228">IFERROR(_xlfn.DAYS(RAW[[#This Row],[Date]],INDEX(Table1[Date hired],MATCH(TEXT(RAW[[#This Row],[UID]],0),TEXT(Table1[UID],0),0))),"")</f>
        <v/>
      </c>
    </row>
    <row r="1229" spans="1:1" x14ac:dyDescent="0.25">
      <c r="A1229" s="169" t="str" cm="1">
        <f t="array" ref="A1229">IFERROR(_xlfn.DAYS(RAW[[#This Row],[Date]],INDEX(Table1[Date hired],MATCH(TEXT(RAW[[#This Row],[UID]],0),TEXT(Table1[UID],0),0))),"")</f>
        <v/>
      </c>
    </row>
    <row r="1230" spans="1:1" x14ac:dyDescent="0.25">
      <c r="A1230" s="169" t="str" cm="1">
        <f t="array" ref="A1230">IFERROR(_xlfn.DAYS(RAW[[#This Row],[Date]],INDEX(Table1[Date hired],MATCH(TEXT(RAW[[#This Row],[UID]],0),TEXT(Table1[UID],0),0))),"")</f>
        <v/>
      </c>
    </row>
    <row r="1231" spans="1:1" x14ac:dyDescent="0.25">
      <c r="A1231" s="169" t="str" cm="1">
        <f t="array" ref="A1231">IFERROR(_xlfn.DAYS(RAW[[#This Row],[Date]],INDEX(Table1[Date hired],MATCH(TEXT(RAW[[#This Row],[UID]],0),TEXT(Table1[UID],0),0))),"")</f>
        <v/>
      </c>
    </row>
    <row r="1232" spans="1:1" x14ac:dyDescent="0.25">
      <c r="A1232" s="169" t="str" cm="1">
        <f t="array" ref="A1232">IFERROR(_xlfn.DAYS(RAW[[#This Row],[Date]],INDEX(Table1[Date hired],MATCH(TEXT(RAW[[#This Row],[UID]],0),TEXT(Table1[UID],0),0))),"")</f>
        <v/>
      </c>
    </row>
    <row r="1233" spans="1:1" x14ac:dyDescent="0.25">
      <c r="A1233" s="169" t="str" cm="1">
        <f t="array" ref="A1233">IFERROR(_xlfn.DAYS(RAW[[#This Row],[Date]],INDEX(Table1[Date hired],MATCH(TEXT(RAW[[#This Row],[UID]],0),TEXT(Table1[UID],0),0))),"")</f>
        <v/>
      </c>
    </row>
    <row r="1234" spans="1:1" x14ac:dyDescent="0.25">
      <c r="A1234" s="169" t="str" cm="1">
        <f t="array" ref="A1234">IFERROR(_xlfn.DAYS(RAW[[#This Row],[Date]],INDEX(Table1[Date hired],MATCH(TEXT(RAW[[#This Row],[UID]],0),TEXT(Table1[UID],0),0))),"")</f>
        <v/>
      </c>
    </row>
    <row r="1235" spans="1:1" x14ac:dyDescent="0.25">
      <c r="A1235" s="169" t="str" cm="1">
        <f t="array" ref="A1235">IFERROR(_xlfn.DAYS(RAW[[#This Row],[Date]],INDEX(Table1[Date hired],MATCH(TEXT(RAW[[#This Row],[UID]],0),TEXT(Table1[UID],0),0))),"")</f>
        <v/>
      </c>
    </row>
    <row r="1236" spans="1:1" x14ac:dyDescent="0.25">
      <c r="A1236" s="169" t="str" cm="1">
        <f t="array" ref="A1236">IFERROR(_xlfn.DAYS(RAW[[#This Row],[Date]],INDEX(Table1[Date hired],MATCH(TEXT(RAW[[#This Row],[UID]],0),TEXT(Table1[UID],0),0))),"")</f>
        <v/>
      </c>
    </row>
    <row r="1237" spans="1:1" x14ac:dyDescent="0.25">
      <c r="A1237" s="169" t="str" cm="1">
        <f t="array" ref="A1237">IFERROR(_xlfn.DAYS(RAW[[#This Row],[Date]],INDEX(Table1[Date hired],MATCH(TEXT(RAW[[#This Row],[UID]],0),TEXT(Table1[UID],0),0))),"")</f>
        <v/>
      </c>
    </row>
    <row r="1238" spans="1:1" x14ac:dyDescent="0.25">
      <c r="A1238" s="169" t="str" cm="1">
        <f t="array" ref="A1238">IFERROR(_xlfn.DAYS(RAW[[#This Row],[Date]],INDEX(Table1[Date hired],MATCH(TEXT(RAW[[#This Row],[UID]],0),TEXT(Table1[UID],0),0))),"")</f>
        <v/>
      </c>
    </row>
    <row r="1239" spans="1:1" x14ac:dyDescent="0.25">
      <c r="A1239" s="169" t="str" cm="1">
        <f t="array" ref="A1239">IFERROR(_xlfn.DAYS(RAW[[#This Row],[Date]],INDEX(Table1[Date hired],MATCH(TEXT(RAW[[#This Row],[UID]],0),TEXT(Table1[UID],0),0))),"")</f>
        <v/>
      </c>
    </row>
    <row r="1240" spans="1:1" x14ac:dyDescent="0.25">
      <c r="A1240" s="169" t="str" cm="1">
        <f t="array" ref="A1240">IFERROR(_xlfn.DAYS(RAW[[#This Row],[Date]],INDEX(Table1[Date hired],MATCH(TEXT(RAW[[#This Row],[UID]],0),TEXT(Table1[UID],0),0))),"")</f>
        <v/>
      </c>
    </row>
    <row r="1241" spans="1:1" x14ac:dyDescent="0.25">
      <c r="A1241" s="169" t="str" cm="1">
        <f t="array" ref="A1241">IFERROR(_xlfn.DAYS(RAW[[#This Row],[Date]],INDEX(Table1[Date hired],MATCH(TEXT(RAW[[#This Row],[UID]],0),TEXT(Table1[UID],0),0))),"")</f>
        <v/>
      </c>
    </row>
    <row r="1242" spans="1:1" x14ac:dyDescent="0.25">
      <c r="A1242" s="169" t="str" cm="1">
        <f t="array" ref="A1242">IFERROR(_xlfn.DAYS(RAW[[#This Row],[Date]],INDEX(Table1[Date hired],MATCH(TEXT(RAW[[#This Row],[UID]],0),TEXT(Table1[UID],0),0))),"")</f>
        <v/>
      </c>
    </row>
    <row r="1243" spans="1:1" x14ac:dyDescent="0.25">
      <c r="A1243" s="169" t="str" cm="1">
        <f t="array" ref="A1243">IFERROR(_xlfn.DAYS(RAW[[#This Row],[Date]],INDEX(Table1[Date hired],MATCH(TEXT(RAW[[#This Row],[UID]],0),TEXT(Table1[UID],0),0))),"")</f>
        <v/>
      </c>
    </row>
    <row r="1244" spans="1:1" x14ac:dyDescent="0.25">
      <c r="A1244" s="169" t="str" cm="1">
        <f t="array" ref="A1244">IFERROR(_xlfn.DAYS(RAW[[#This Row],[Date]],INDEX(Table1[Date hired],MATCH(TEXT(RAW[[#This Row],[UID]],0),TEXT(Table1[UID],0),0))),"")</f>
        <v/>
      </c>
    </row>
    <row r="1245" spans="1:1" x14ac:dyDescent="0.25">
      <c r="A1245" s="169" t="str" cm="1">
        <f t="array" ref="A1245">IFERROR(_xlfn.DAYS(RAW[[#This Row],[Date]],INDEX(Table1[Date hired],MATCH(TEXT(RAW[[#This Row],[UID]],0),TEXT(Table1[UID],0),0))),"")</f>
        <v/>
      </c>
    </row>
    <row r="1246" spans="1:1" x14ac:dyDescent="0.25">
      <c r="A1246" s="169" t="str" cm="1">
        <f t="array" ref="A1246">IFERROR(_xlfn.DAYS(RAW[[#This Row],[Date]],INDEX(Table1[Date hired],MATCH(TEXT(RAW[[#This Row],[UID]],0),TEXT(Table1[UID],0),0))),"")</f>
        <v/>
      </c>
    </row>
    <row r="1247" spans="1:1" x14ac:dyDescent="0.25">
      <c r="A1247" s="169" t="str" cm="1">
        <f t="array" ref="A1247">IFERROR(_xlfn.DAYS(RAW[[#This Row],[Date]],INDEX(Table1[Date hired],MATCH(TEXT(RAW[[#This Row],[UID]],0),TEXT(Table1[UID],0),0))),"")</f>
        <v/>
      </c>
    </row>
    <row r="1248" spans="1:1" x14ac:dyDescent="0.25">
      <c r="A1248" s="169" t="str" cm="1">
        <f t="array" ref="A1248">IFERROR(_xlfn.DAYS(RAW[[#This Row],[Date]],INDEX(Table1[Date hired],MATCH(TEXT(RAW[[#This Row],[UID]],0),TEXT(Table1[UID],0),0))),"")</f>
        <v/>
      </c>
    </row>
    <row r="1249" spans="1:1" x14ac:dyDescent="0.25">
      <c r="A1249" s="169" t="str" cm="1">
        <f t="array" ref="A1249">IFERROR(_xlfn.DAYS(RAW[[#This Row],[Date]],INDEX(Table1[Date hired],MATCH(TEXT(RAW[[#This Row],[UID]],0),TEXT(Table1[UID],0),0))),"")</f>
        <v/>
      </c>
    </row>
    <row r="1250" spans="1:1" x14ac:dyDescent="0.25">
      <c r="A1250" s="169" t="str" cm="1">
        <f t="array" ref="A1250">IFERROR(_xlfn.DAYS(RAW[[#This Row],[Date]],INDEX(Table1[Date hired],MATCH(TEXT(RAW[[#This Row],[UID]],0),TEXT(Table1[UID],0),0))),"")</f>
        <v/>
      </c>
    </row>
    <row r="1251" spans="1:1" x14ac:dyDescent="0.25">
      <c r="A1251" s="169" t="str" cm="1">
        <f t="array" ref="A1251">IFERROR(_xlfn.DAYS(RAW[[#This Row],[Date]],INDEX(Table1[Date hired],MATCH(TEXT(RAW[[#This Row],[UID]],0),TEXT(Table1[UID],0),0))),"")</f>
        <v/>
      </c>
    </row>
    <row r="1252" spans="1:1" x14ac:dyDescent="0.25">
      <c r="A1252" s="169" t="str" cm="1">
        <f t="array" ref="A1252">IFERROR(_xlfn.DAYS(RAW[[#This Row],[Date]],INDEX(Table1[Date hired],MATCH(TEXT(RAW[[#This Row],[UID]],0),TEXT(Table1[UID],0),0))),"")</f>
        <v/>
      </c>
    </row>
    <row r="1253" spans="1:1" x14ac:dyDescent="0.25">
      <c r="A1253" s="169" t="str" cm="1">
        <f t="array" ref="A1253">IFERROR(_xlfn.DAYS(RAW[[#This Row],[Date]],INDEX(Table1[Date hired],MATCH(TEXT(RAW[[#This Row],[UID]],0),TEXT(Table1[UID],0),0))),"")</f>
        <v/>
      </c>
    </row>
    <row r="1254" spans="1:1" x14ac:dyDescent="0.25">
      <c r="A1254" s="169" t="str" cm="1">
        <f t="array" ref="A1254">IFERROR(_xlfn.DAYS(RAW[[#This Row],[Date]],INDEX(Table1[Date hired],MATCH(TEXT(RAW[[#This Row],[UID]],0),TEXT(Table1[UID],0),0))),"")</f>
        <v/>
      </c>
    </row>
    <row r="1255" spans="1:1" x14ac:dyDescent="0.25">
      <c r="A1255" s="169" t="str" cm="1">
        <f t="array" ref="A1255">IFERROR(_xlfn.DAYS(RAW[[#This Row],[Date]],INDEX(Table1[Date hired],MATCH(TEXT(RAW[[#This Row],[UID]],0),TEXT(Table1[UID],0),0))),"")</f>
        <v/>
      </c>
    </row>
    <row r="1256" spans="1:1" x14ac:dyDescent="0.25">
      <c r="A1256" s="169" t="str" cm="1">
        <f t="array" ref="A1256">IFERROR(_xlfn.DAYS(RAW[[#This Row],[Date]],INDEX(Table1[Date hired],MATCH(TEXT(RAW[[#This Row],[UID]],0),TEXT(Table1[UID],0),0))),"")</f>
        <v/>
      </c>
    </row>
    <row r="1257" spans="1:1" x14ac:dyDescent="0.25">
      <c r="A1257" s="169" t="str" cm="1">
        <f t="array" ref="A1257">IFERROR(_xlfn.DAYS(RAW[[#This Row],[Date]],INDEX(Table1[Date hired],MATCH(TEXT(RAW[[#This Row],[UID]],0),TEXT(Table1[UID],0),0))),"")</f>
        <v/>
      </c>
    </row>
    <row r="1258" spans="1:1" x14ac:dyDescent="0.25">
      <c r="A1258" s="169" t="str" cm="1">
        <f t="array" ref="A1258">IFERROR(_xlfn.DAYS(RAW[[#This Row],[Date]],INDEX(Table1[Date hired],MATCH(TEXT(RAW[[#This Row],[UID]],0),TEXT(Table1[UID],0),0))),"")</f>
        <v/>
      </c>
    </row>
    <row r="1259" spans="1:1" x14ac:dyDescent="0.25">
      <c r="A1259" s="169" t="str" cm="1">
        <f t="array" ref="A1259">IFERROR(_xlfn.DAYS(RAW[[#This Row],[Date]],INDEX(Table1[Date hired],MATCH(TEXT(RAW[[#This Row],[UID]],0),TEXT(Table1[UID],0),0))),"")</f>
        <v/>
      </c>
    </row>
    <row r="1260" spans="1:1" x14ac:dyDescent="0.25">
      <c r="A1260" s="169" t="str" cm="1">
        <f t="array" ref="A1260">IFERROR(_xlfn.DAYS(RAW[[#This Row],[Date]],INDEX(Table1[Date hired],MATCH(TEXT(RAW[[#This Row],[UID]],0),TEXT(Table1[UID],0),0))),"")</f>
        <v/>
      </c>
    </row>
    <row r="1261" spans="1:1" x14ac:dyDescent="0.25">
      <c r="A1261" s="169" t="str" cm="1">
        <f t="array" ref="A1261">IFERROR(_xlfn.DAYS(RAW[[#This Row],[Date]],INDEX(Table1[Date hired],MATCH(TEXT(RAW[[#This Row],[UID]],0),TEXT(Table1[UID],0),0))),"")</f>
        <v/>
      </c>
    </row>
    <row r="1262" spans="1:1" x14ac:dyDescent="0.25">
      <c r="A1262" s="169" t="str" cm="1">
        <f t="array" ref="A1262">IFERROR(_xlfn.DAYS(RAW[[#This Row],[Date]],INDEX(Table1[Date hired],MATCH(TEXT(RAW[[#This Row],[UID]],0),TEXT(Table1[UID],0),0))),"")</f>
        <v/>
      </c>
    </row>
    <row r="1263" spans="1:1" x14ac:dyDescent="0.25">
      <c r="A1263" s="169" t="str" cm="1">
        <f t="array" ref="A1263">IFERROR(_xlfn.DAYS(RAW[[#This Row],[Date]],INDEX(Table1[Date hired],MATCH(TEXT(RAW[[#This Row],[UID]],0),TEXT(Table1[UID],0),0))),"")</f>
        <v/>
      </c>
    </row>
    <row r="1264" spans="1:1" x14ac:dyDescent="0.25">
      <c r="A1264" s="169" t="str" cm="1">
        <f t="array" ref="A1264">IFERROR(_xlfn.DAYS(RAW[[#This Row],[Date]],INDEX(Table1[Date hired],MATCH(TEXT(RAW[[#This Row],[UID]],0),TEXT(Table1[UID],0),0))),"")</f>
        <v/>
      </c>
    </row>
    <row r="1265" spans="1:1" x14ac:dyDescent="0.25">
      <c r="A1265" s="169" t="str" cm="1">
        <f t="array" ref="A1265">IFERROR(_xlfn.DAYS(RAW[[#This Row],[Date]],INDEX(Table1[Date hired],MATCH(TEXT(RAW[[#This Row],[UID]],0),TEXT(Table1[UID],0),0))),"")</f>
        <v/>
      </c>
    </row>
    <row r="1266" spans="1:1" x14ac:dyDescent="0.25">
      <c r="A1266" s="169" t="str" cm="1">
        <f t="array" ref="A1266">IFERROR(_xlfn.DAYS(RAW[[#This Row],[Date]],INDEX(Table1[Date hired],MATCH(TEXT(RAW[[#This Row],[UID]],0),TEXT(Table1[UID],0),0))),"")</f>
        <v/>
      </c>
    </row>
    <row r="1267" spans="1:1" x14ac:dyDescent="0.25">
      <c r="A1267" s="169" t="str" cm="1">
        <f t="array" ref="A1267">IFERROR(_xlfn.DAYS(RAW[[#This Row],[Date]],INDEX(Table1[Date hired],MATCH(TEXT(RAW[[#This Row],[UID]],0),TEXT(Table1[UID],0),0))),"")</f>
        <v/>
      </c>
    </row>
    <row r="1268" spans="1:1" x14ac:dyDescent="0.25">
      <c r="A1268" s="169" t="str" cm="1">
        <f t="array" ref="A1268">IFERROR(_xlfn.DAYS(RAW[[#This Row],[Date]],INDEX(Table1[Date hired],MATCH(TEXT(RAW[[#This Row],[UID]],0),TEXT(Table1[UID],0),0))),"")</f>
        <v/>
      </c>
    </row>
    <row r="1269" spans="1:1" x14ac:dyDescent="0.25">
      <c r="A1269" s="169" t="str" cm="1">
        <f t="array" ref="A1269">IFERROR(_xlfn.DAYS(RAW[[#This Row],[Date]],INDEX(Table1[Date hired],MATCH(TEXT(RAW[[#This Row],[UID]],0),TEXT(Table1[UID],0),0))),"")</f>
        <v/>
      </c>
    </row>
    <row r="1270" spans="1:1" x14ac:dyDescent="0.25">
      <c r="A1270" s="169" t="str" cm="1">
        <f t="array" ref="A1270">IFERROR(_xlfn.DAYS(RAW[[#This Row],[Date]],INDEX(Table1[Date hired],MATCH(TEXT(RAW[[#This Row],[UID]],0),TEXT(Table1[UID],0),0))),"")</f>
        <v/>
      </c>
    </row>
    <row r="1271" spans="1:1" x14ac:dyDescent="0.25">
      <c r="A1271" s="169" t="str" cm="1">
        <f t="array" ref="A1271">IFERROR(_xlfn.DAYS(RAW[[#This Row],[Date]],INDEX(Table1[Date hired],MATCH(TEXT(RAW[[#This Row],[UID]],0),TEXT(Table1[UID],0),0))),"")</f>
        <v/>
      </c>
    </row>
    <row r="1272" spans="1:1" x14ac:dyDescent="0.25">
      <c r="A1272" s="169" t="str" cm="1">
        <f t="array" ref="A1272">IFERROR(_xlfn.DAYS(RAW[[#This Row],[Date]],INDEX(Table1[Date hired],MATCH(TEXT(RAW[[#This Row],[UID]],0),TEXT(Table1[UID],0),0))),"")</f>
        <v/>
      </c>
    </row>
    <row r="1273" spans="1:1" x14ac:dyDescent="0.25">
      <c r="A1273" s="169" t="str" cm="1">
        <f t="array" ref="A1273">IFERROR(_xlfn.DAYS(RAW[[#This Row],[Date]],INDEX(Table1[Date hired],MATCH(TEXT(RAW[[#This Row],[UID]],0),TEXT(Table1[UID],0),0))),"")</f>
        <v/>
      </c>
    </row>
    <row r="1274" spans="1:1" x14ac:dyDescent="0.25">
      <c r="A1274" s="169" t="str" cm="1">
        <f t="array" ref="A1274">IFERROR(_xlfn.DAYS(RAW[[#This Row],[Date]],INDEX(Table1[Date hired],MATCH(TEXT(RAW[[#This Row],[UID]],0),TEXT(Table1[UID],0),0))),"")</f>
        <v/>
      </c>
    </row>
    <row r="1275" spans="1:1" x14ac:dyDescent="0.25">
      <c r="A1275" s="169" t="str" cm="1">
        <f t="array" ref="A1275">IFERROR(_xlfn.DAYS(RAW[[#This Row],[Date]],INDEX(Table1[Date hired],MATCH(TEXT(RAW[[#This Row],[UID]],0),TEXT(Table1[UID],0),0))),"")</f>
        <v/>
      </c>
    </row>
    <row r="1276" spans="1:1" x14ac:dyDescent="0.25">
      <c r="A1276" s="169" t="str" cm="1">
        <f t="array" ref="A1276">IFERROR(_xlfn.DAYS(RAW[[#This Row],[Date]],INDEX(Table1[Date hired],MATCH(TEXT(RAW[[#This Row],[UID]],0),TEXT(Table1[UID],0),0))),"")</f>
        <v/>
      </c>
    </row>
    <row r="1277" spans="1:1" x14ac:dyDescent="0.25">
      <c r="A1277" s="169" t="str" cm="1">
        <f t="array" ref="A1277">IFERROR(_xlfn.DAYS(RAW[[#This Row],[Date]],INDEX(Table1[Date hired],MATCH(TEXT(RAW[[#This Row],[UID]],0),TEXT(Table1[UID],0),0))),"")</f>
        <v/>
      </c>
    </row>
    <row r="1278" spans="1:1" x14ac:dyDescent="0.25">
      <c r="A1278" s="169" t="str" cm="1">
        <f t="array" ref="A1278">IFERROR(_xlfn.DAYS(RAW[[#This Row],[Date]],INDEX(Table1[Date hired],MATCH(TEXT(RAW[[#This Row],[UID]],0),TEXT(Table1[UID],0),0))),"")</f>
        <v/>
      </c>
    </row>
    <row r="1279" spans="1:1" x14ac:dyDescent="0.25">
      <c r="A1279" s="169" t="str" cm="1">
        <f t="array" ref="A1279">IFERROR(_xlfn.DAYS(RAW[[#This Row],[Date]],INDEX(Table1[Date hired],MATCH(TEXT(RAW[[#This Row],[UID]],0),TEXT(Table1[UID],0),0))),"")</f>
        <v/>
      </c>
    </row>
    <row r="1280" spans="1:1" x14ac:dyDescent="0.25">
      <c r="A1280" s="169" t="str" cm="1">
        <f t="array" ref="A1280">IFERROR(_xlfn.DAYS(RAW[[#This Row],[Date]],INDEX(Table1[Date hired],MATCH(TEXT(RAW[[#This Row],[UID]],0),TEXT(Table1[UID],0),0))),"")</f>
        <v/>
      </c>
    </row>
    <row r="1281" spans="1:1" x14ac:dyDescent="0.25">
      <c r="A1281" s="169" t="str" cm="1">
        <f t="array" ref="A1281">IFERROR(_xlfn.DAYS(RAW[[#This Row],[Date]],INDEX(Table1[Date hired],MATCH(TEXT(RAW[[#This Row],[UID]],0),TEXT(Table1[UID],0),0))),"")</f>
        <v/>
      </c>
    </row>
    <row r="1282" spans="1:1" x14ac:dyDescent="0.25">
      <c r="A1282" s="169" t="str" cm="1">
        <f t="array" ref="A1282">IFERROR(_xlfn.DAYS(RAW[[#This Row],[Date]],INDEX(Table1[Date hired],MATCH(TEXT(RAW[[#This Row],[UID]],0),TEXT(Table1[UID],0),0))),"")</f>
        <v/>
      </c>
    </row>
    <row r="1283" spans="1:1" x14ac:dyDescent="0.25">
      <c r="A1283" s="169" t="str" cm="1">
        <f t="array" ref="A1283">IFERROR(_xlfn.DAYS(RAW[[#This Row],[Date]],INDEX(Table1[Date hired],MATCH(TEXT(RAW[[#This Row],[UID]],0),TEXT(Table1[UID],0),0))),"")</f>
        <v/>
      </c>
    </row>
    <row r="1284" spans="1:1" x14ac:dyDescent="0.25">
      <c r="A1284" s="169" t="str" cm="1">
        <f t="array" ref="A1284">IFERROR(_xlfn.DAYS(RAW[[#This Row],[Date]],INDEX(Table1[Date hired],MATCH(TEXT(RAW[[#This Row],[UID]],0),TEXT(Table1[UID],0),0))),"")</f>
        <v/>
      </c>
    </row>
    <row r="1285" spans="1:1" x14ac:dyDescent="0.25">
      <c r="A1285" s="169" t="str" cm="1">
        <f t="array" ref="A1285">IFERROR(_xlfn.DAYS(RAW[[#This Row],[Date]],INDEX(Table1[Date hired],MATCH(TEXT(RAW[[#This Row],[UID]],0),TEXT(Table1[UID],0),0))),"")</f>
        <v/>
      </c>
    </row>
    <row r="1286" spans="1:1" x14ac:dyDescent="0.25">
      <c r="A1286" s="169" t="str" cm="1">
        <f t="array" ref="A1286">IFERROR(_xlfn.DAYS(RAW[[#This Row],[Date]],INDEX(Table1[Date hired],MATCH(TEXT(RAW[[#This Row],[UID]],0),TEXT(Table1[UID],0),0))),"")</f>
        <v/>
      </c>
    </row>
    <row r="1287" spans="1:1" x14ac:dyDescent="0.25">
      <c r="A1287" s="169" t="str" cm="1">
        <f t="array" ref="A1287">IFERROR(_xlfn.DAYS(RAW[[#This Row],[Date]],INDEX(Table1[Date hired],MATCH(TEXT(RAW[[#This Row],[UID]],0),TEXT(Table1[UID],0),0))),"")</f>
        <v/>
      </c>
    </row>
    <row r="1288" spans="1:1" x14ac:dyDescent="0.25">
      <c r="A1288" s="169" t="str" cm="1">
        <f t="array" ref="A1288">IFERROR(_xlfn.DAYS(RAW[[#This Row],[Date]],INDEX(Table1[Date hired],MATCH(TEXT(RAW[[#This Row],[UID]],0),TEXT(Table1[UID],0),0))),"")</f>
        <v/>
      </c>
    </row>
    <row r="1289" spans="1:1" x14ac:dyDescent="0.25">
      <c r="A1289" s="169" t="str" cm="1">
        <f t="array" ref="A1289">IFERROR(_xlfn.DAYS(RAW[[#This Row],[Date]],INDEX(Table1[Date hired],MATCH(TEXT(RAW[[#This Row],[UID]],0),TEXT(Table1[UID],0),0))),"")</f>
        <v/>
      </c>
    </row>
    <row r="1290" spans="1:1" x14ac:dyDescent="0.25">
      <c r="A1290" s="169" t="str" cm="1">
        <f t="array" ref="A1290">IFERROR(_xlfn.DAYS(RAW[[#This Row],[Date]],INDEX(Table1[Date hired],MATCH(TEXT(RAW[[#This Row],[UID]],0),TEXT(Table1[UID],0),0))),"")</f>
        <v/>
      </c>
    </row>
    <row r="1291" spans="1:1" x14ac:dyDescent="0.25">
      <c r="A1291" s="169" t="str" cm="1">
        <f t="array" ref="A1291">IFERROR(_xlfn.DAYS(RAW[[#This Row],[Date]],INDEX(Table1[Date hired],MATCH(TEXT(RAW[[#This Row],[UID]],0),TEXT(Table1[UID],0),0))),"")</f>
        <v/>
      </c>
    </row>
    <row r="1292" spans="1:1" x14ac:dyDescent="0.25">
      <c r="A1292" s="169" t="str" cm="1">
        <f t="array" ref="A1292">IFERROR(_xlfn.DAYS(RAW[[#This Row],[Date]],INDEX(Table1[Date hired],MATCH(TEXT(RAW[[#This Row],[UID]],0),TEXT(Table1[UID],0),0))),"")</f>
        <v/>
      </c>
    </row>
    <row r="1293" spans="1:1" x14ac:dyDescent="0.25">
      <c r="A1293" s="169" t="str" cm="1">
        <f t="array" ref="A1293">IFERROR(_xlfn.DAYS(RAW[[#This Row],[Date]],INDEX(Table1[Date hired],MATCH(TEXT(RAW[[#This Row],[UID]],0),TEXT(Table1[UID],0),0))),"")</f>
        <v/>
      </c>
    </row>
    <row r="1294" spans="1:1" x14ac:dyDescent="0.25">
      <c r="A1294" s="169" t="str" cm="1">
        <f t="array" ref="A1294">IFERROR(_xlfn.DAYS(RAW[[#This Row],[Date]],INDEX(Table1[Date hired],MATCH(TEXT(RAW[[#This Row],[UID]],0),TEXT(Table1[UID],0),0))),"")</f>
        <v/>
      </c>
    </row>
    <row r="1295" spans="1:1" x14ac:dyDescent="0.25">
      <c r="A1295" s="169" t="str" cm="1">
        <f t="array" ref="A1295">IFERROR(_xlfn.DAYS(RAW[[#This Row],[Date]],INDEX(Table1[Date hired],MATCH(TEXT(RAW[[#This Row],[UID]],0),TEXT(Table1[UID],0),0))),"")</f>
        <v/>
      </c>
    </row>
    <row r="1296" spans="1:1" x14ac:dyDescent="0.25">
      <c r="A1296" s="169" t="str" cm="1">
        <f t="array" ref="A1296">IFERROR(_xlfn.DAYS(RAW[[#This Row],[Date]],INDEX(Table1[Date hired],MATCH(TEXT(RAW[[#This Row],[UID]],0),TEXT(Table1[UID],0),0))),"")</f>
        <v/>
      </c>
    </row>
    <row r="1297" spans="1:1" x14ac:dyDescent="0.25">
      <c r="A1297" s="169" t="str" cm="1">
        <f t="array" ref="A1297">IFERROR(_xlfn.DAYS(RAW[[#This Row],[Date]],INDEX(Table1[Date hired],MATCH(TEXT(RAW[[#This Row],[UID]],0),TEXT(Table1[UID],0),0))),"")</f>
        <v/>
      </c>
    </row>
    <row r="1298" spans="1:1" x14ac:dyDescent="0.25">
      <c r="A1298" s="169" t="str" cm="1">
        <f t="array" ref="A1298">IFERROR(_xlfn.DAYS(RAW[[#This Row],[Date]],INDEX(Table1[Date hired],MATCH(TEXT(RAW[[#This Row],[UID]],0),TEXT(Table1[UID],0),0))),"")</f>
        <v/>
      </c>
    </row>
    <row r="1299" spans="1:1" x14ac:dyDescent="0.25">
      <c r="A1299" s="169" t="str" cm="1">
        <f t="array" ref="A1299">IFERROR(_xlfn.DAYS(RAW[[#This Row],[Date]],INDEX(Table1[Date hired],MATCH(TEXT(RAW[[#This Row],[UID]],0),TEXT(Table1[UID],0),0))),"")</f>
        <v/>
      </c>
    </row>
    <row r="1300" spans="1:1" x14ac:dyDescent="0.25">
      <c r="A1300" s="169" t="str" cm="1">
        <f t="array" ref="A1300">IFERROR(_xlfn.DAYS(RAW[[#This Row],[Date]],INDEX(Table1[Date hired],MATCH(TEXT(RAW[[#This Row],[UID]],0),TEXT(Table1[UID],0),0))),"")</f>
        <v/>
      </c>
    </row>
    <row r="1301" spans="1:1" x14ac:dyDescent="0.25">
      <c r="A1301" s="169" t="str" cm="1">
        <f t="array" ref="A1301">IFERROR(_xlfn.DAYS(RAW[[#This Row],[Date]],INDEX(Table1[Date hired],MATCH(TEXT(RAW[[#This Row],[UID]],0),TEXT(Table1[UID],0),0))),"")</f>
        <v/>
      </c>
    </row>
    <row r="1302" spans="1:1" x14ac:dyDescent="0.25">
      <c r="A1302" s="169" t="str" cm="1">
        <f t="array" ref="A1302">IFERROR(_xlfn.DAYS(RAW[[#This Row],[Date]],INDEX(Table1[Date hired],MATCH(TEXT(RAW[[#This Row],[UID]],0),TEXT(Table1[UID],0),0))),"")</f>
        <v/>
      </c>
    </row>
    <row r="1303" spans="1:1" x14ac:dyDescent="0.25">
      <c r="A1303" s="169" t="str" cm="1">
        <f t="array" ref="A1303">IFERROR(_xlfn.DAYS(RAW[[#This Row],[Date]],INDEX(Table1[Date hired],MATCH(TEXT(RAW[[#This Row],[UID]],0),TEXT(Table1[UID],0),0))),"")</f>
        <v/>
      </c>
    </row>
    <row r="1304" spans="1:1" x14ac:dyDescent="0.25">
      <c r="A1304" s="169" t="str" cm="1">
        <f t="array" ref="A1304">IFERROR(_xlfn.DAYS(RAW[[#This Row],[Date]],INDEX(Table1[Date hired],MATCH(TEXT(RAW[[#This Row],[UID]],0),TEXT(Table1[UID],0),0))),"")</f>
        <v/>
      </c>
    </row>
    <row r="1305" spans="1:1" x14ac:dyDescent="0.25">
      <c r="A1305" s="169" t="str" cm="1">
        <f t="array" ref="A1305">IFERROR(_xlfn.DAYS(RAW[[#This Row],[Date]],INDEX(Table1[Date hired],MATCH(TEXT(RAW[[#This Row],[UID]],0),TEXT(Table1[UID],0),0))),"")</f>
        <v/>
      </c>
    </row>
    <row r="1306" spans="1:1" x14ac:dyDescent="0.25">
      <c r="A1306" s="169" t="str" cm="1">
        <f t="array" ref="A1306">IFERROR(_xlfn.DAYS(RAW[[#This Row],[Date]],INDEX(Table1[Date hired],MATCH(TEXT(RAW[[#This Row],[UID]],0),TEXT(Table1[UID],0),0))),"")</f>
        <v/>
      </c>
    </row>
    <row r="1307" spans="1:1" x14ac:dyDescent="0.25">
      <c r="A1307" s="169" t="str" cm="1">
        <f t="array" ref="A1307">IFERROR(_xlfn.DAYS(RAW[[#This Row],[Date]],INDEX(Table1[Date hired],MATCH(TEXT(RAW[[#This Row],[UID]],0),TEXT(Table1[UID],0),0))),"")</f>
        <v/>
      </c>
    </row>
    <row r="1308" spans="1:1" x14ac:dyDescent="0.25">
      <c r="A1308" s="169" t="str" cm="1">
        <f t="array" ref="A1308">IFERROR(_xlfn.DAYS(RAW[[#This Row],[Date]],INDEX(Table1[Date hired],MATCH(TEXT(RAW[[#This Row],[UID]],0),TEXT(Table1[UID],0),0))),"")</f>
        <v/>
      </c>
    </row>
    <row r="1309" spans="1:1" x14ac:dyDescent="0.25">
      <c r="A1309" s="169" t="str" cm="1">
        <f t="array" ref="A1309">IFERROR(_xlfn.DAYS(RAW[[#This Row],[Date]],INDEX(Table1[Date hired],MATCH(TEXT(RAW[[#This Row],[UID]],0),TEXT(Table1[UID],0),0))),"")</f>
        <v/>
      </c>
    </row>
    <row r="1310" spans="1:1" x14ac:dyDescent="0.25">
      <c r="A1310" s="169" t="str" cm="1">
        <f t="array" ref="A1310">IFERROR(_xlfn.DAYS(RAW[[#This Row],[Date]],INDEX(Table1[Date hired],MATCH(TEXT(RAW[[#This Row],[UID]],0),TEXT(Table1[UID],0),0))),"")</f>
        <v/>
      </c>
    </row>
    <row r="1311" spans="1:1" x14ac:dyDescent="0.25">
      <c r="A1311" s="169" t="str" cm="1">
        <f t="array" ref="A1311">IFERROR(_xlfn.DAYS(RAW[[#This Row],[Date]],INDEX(Table1[Date hired],MATCH(TEXT(RAW[[#This Row],[UID]],0),TEXT(Table1[UID],0),0))),"")</f>
        <v/>
      </c>
    </row>
    <row r="1312" spans="1:1" x14ac:dyDescent="0.25">
      <c r="A1312" s="169" t="str" cm="1">
        <f t="array" ref="A1312">IFERROR(_xlfn.DAYS(RAW[[#This Row],[Date]],INDEX(Table1[Date hired],MATCH(TEXT(RAW[[#This Row],[UID]],0),TEXT(Table1[UID],0),0))),"")</f>
        <v/>
      </c>
    </row>
    <row r="1313" spans="1:1" x14ac:dyDescent="0.25">
      <c r="A1313" s="169" t="str" cm="1">
        <f t="array" ref="A1313">IFERROR(_xlfn.DAYS(RAW[[#This Row],[Date]],INDEX(Table1[Date hired],MATCH(TEXT(RAW[[#This Row],[UID]],0),TEXT(Table1[UID],0),0))),"")</f>
        <v/>
      </c>
    </row>
    <row r="1314" spans="1:1" x14ac:dyDescent="0.25">
      <c r="A1314" s="169" t="str" cm="1">
        <f t="array" ref="A1314">IFERROR(_xlfn.DAYS(RAW[[#This Row],[Date]],INDEX(Table1[Date hired],MATCH(TEXT(RAW[[#This Row],[UID]],0),TEXT(Table1[UID],0),0))),"")</f>
        <v/>
      </c>
    </row>
    <row r="1315" spans="1:1" x14ac:dyDescent="0.25">
      <c r="A1315" s="169" t="str" cm="1">
        <f t="array" ref="A1315">IFERROR(_xlfn.DAYS(RAW[[#This Row],[Date]],INDEX(Table1[Date hired],MATCH(TEXT(RAW[[#This Row],[UID]],0),TEXT(Table1[UID],0),0))),"")</f>
        <v/>
      </c>
    </row>
    <row r="1316" spans="1:1" x14ac:dyDescent="0.25">
      <c r="A1316" s="169" t="str" cm="1">
        <f t="array" ref="A1316">IFERROR(_xlfn.DAYS(RAW[[#This Row],[Date]],INDEX(Table1[Date hired],MATCH(TEXT(RAW[[#This Row],[UID]],0),TEXT(Table1[UID],0),0))),"")</f>
        <v/>
      </c>
    </row>
    <row r="1317" spans="1:1" x14ac:dyDescent="0.25">
      <c r="A1317" s="169" t="str" cm="1">
        <f t="array" ref="A1317">IFERROR(_xlfn.DAYS(RAW[[#This Row],[Date]],INDEX(Table1[Date hired],MATCH(TEXT(RAW[[#This Row],[UID]],0),TEXT(Table1[UID],0),0))),"")</f>
        <v/>
      </c>
    </row>
    <row r="1318" spans="1:1" x14ac:dyDescent="0.25">
      <c r="A1318" s="169" t="str" cm="1">
        <f t="array" ref="A1318">IFERROR(_xlfn.DAYS(RAW[[#This Row],[Date]],INDEX(Table1[Date hired],MATCH(TEXT(RAW[[#This Row],[UID]],0),TEXT(Table1[UID],0),0))),"")</f>
        <v/>
      </c>
    </row>
    <row r="1319" spans="1:1" x14ac:dyDescent="0.25">
      <c r="A1319" s="169" t="str" cm="1">
        <f t="array" ref="A1319">IFERROR(_xlfn.DAYS(RAW[[#This Row],[Date]],INDEX(Table1[Date hired],MATCH(TEXT(RAW[[#This Row],[UID]],0),TEXT(Table1[UID],0),0))),"")</f>
        <v/>
      </c>
    </row>
    <row r="1320" spans="1:1" x14ac:dyDescent="0.25">
      <c r="A1320" s="169" t="str" cm="1">
        <f t="array" ref="A1320">IFERROR(_xlfn.DAYS(RAW[[#This Row],[Date]],INDEX(Table1[Date hired],MATCH(TEXT(RAW[[#This Row],[UID]],0),TEXT(Table1[UID],0),0))),"")</f>
        <v/>
      </c>
    </row>
    <row r="1321" spans="1:1" x14ac:dyDescent="0.25">
      <c r="A1321" s="169" t="str" cm="1">
        <f t="array" ref="A1321">IFERROR(_xlfn.DAYS(RAW[[#This Row],[Date]],INDEX(Table1[Date hired],MATCH(TEXT(RAW[[#This Row],[UID]],0),TEXT(Table1[UID],0),0))),"")</f>
        <v/>
      </c>
    </row>
    <row r="1322" spans="1:1" x14ac:dyDescent="0.25">
      <c r="A1322" s="169" t="str" cm="1">
        <f t="array" ref="A1322">IFERROR(_xlfn.DAYS(RAW[[#This Row],[Date]],INDEX(Table1[Date hired],MATCH(TEXT(RAW[[#This Row],[UID]],0),TEXT(Table1[UID],0),0))),"")</f>
        <v/>
      </c>
    </row>
    <row r="1323" spans="1:1" x14ac:dyDescent="0.25">
      <c r="A1323" s="169" t="str" cm="1">
        <f t="array" ref="A1323">IFERROR(_xlfn.DAYS(RAW[[#This Row],[Date]],INDEX(Table1[Date hired],MATCH(TEXT(RAW[[#This Row],[UID]],0),TEXT(Table1[UID],0),0))),"")</f>
        <v/>
      </c>
    </row>
    <row r="1324" spans="1:1" x14ac:dyDescent="0.25">
      <c r="A1324" s="169" t="str" cm="1">
        <f t="array" ref="A1324">IFERROR(_xlfn.DAYS(RAW[[#This Row],[Date]],INDEX(Table1[Date hired],MATCH(TEXT(RAW[[#This Row],[UID]],0),TEXT(Table1[UID],0),0))),"")</f>
        <v/>
      </c>
    </row>
    <row r="1325" spans="1:1" x14ac:dyDescent="0.25">
      <c r="A1325" s="169" t="str" cm="1">
        <f t="array" ref="A1325">IFERROR(_xlfn.DAYS(RAW[[#This Row],[Date]],INDEX(Table1[Date hired],MATCH(TEXT(RAW[[#This Row],[UID]],0),TEXT(Table1[UID],0),0))),"")</f>
        <v/>
      </c>
    </row>
    <row r="1326" spans="1:1" x14ac:dyDescent="0.25">
      <c r="A1326" s="169" t="str" cm="1">
        <f t="array" ref="A1326">IFERROR(_xlfn.DAYS(RAW[[#This Row],[Date]],INDEX(Table1[Date hired],MATCH(TEXT(RAW[[#This Row],[UID]],0),TEXT(Table1[UID],0),0))),"")</f>
        <v/>
      </c>
    </row>
    <row r="1327" spans="1:1" x14ac:dyDescent="0.25">
      <c r="A1327" s="169" t="str" cm="1">
        <f t="array" ref="A1327">IFERROR(_xlfn.DAYS(RAW[[#This Row],[Date]],INDEX(Table1[Date hired],MATCH(TEXT(RAW[[#This Row],[UID]],0),TEXT(Table1[UID],0),0))),"")</f>
        <v/>
      </c>
    </row>
    <row r="1328" spans="1:1" x14ac:dyDescent="0.25">
      <c r="A1328" s="169" t="str" cm="1">
        <f t="array" ref="A1328">IFERROR(_xlfn.DAYS(RAW[[#This Row],[Date]],INDEX(Table1[Date hired],MATCH(TEXT(RAW[[#This Row],[UID]],0),TEXT(Table1[UID],0),0))),"")</f>
        <v/>
      </c>
    </row>
    <row r="1329" spans="1:1" x14ac:dyDescent="0.25">
      <c r="A1329" s="169" t="str" cm="1">
        <f t="array" ref="A1329">IFERROR(_xlfn.DAYS(RAW[[#This Row],[Date]],INDEX(Table1[Date hired],MATCH(TEXT(RAW[[#This Row],[UID]],0),TEXT(Table1[UID],0),0))),"")</f>
        <v/>
      </c>
    </row>
    <row r="1330" spans="1:1" x14ac:dyDescent="0.25">
      <c r="A1330" s="169" t="str" cm="1">
        <f t="array" ref="A1330">IFERROR(_xlfn.DAYS(RAW[[#This Row],[Date]],INDEX(Table1[Date hired],MATCH(TEXT(RAW[[#This Row],[UID]],0),TEXT(Table1[UID],0),0))),"")</f>
        <v/>
      </c>
    </row>
    <row r="1331" spans="1:1" x14ac:dyDescent="0.25">
      <c r="A1331" s="169" t="str" cm="1">
        <f t="array" ref="A1331">IFERROR(_xlfn.DAYS(RAW[[#This Row],[Date]],INDEX(Table1[Date hired],MATCH(TEXT(RAW[[#This Row],[UID]],0),TEXT(Table1[UID],0),0))),"")</f>
        <v/>
      </c>
    </row>
    <row r="1332" spans="1:1" x14ac:dyDescent="0.25">
      <c r="A1332" s="169" t="str" cm="1">
        <f t="array" ref="A1332">IFERROR(_xlfn.DAYS(RAW[[#This Row],[Date]],INDEX(Table1[Date hired],MATCH(TEXT(RAW[[#This Row],[UID]],0),TEXT(Table1[UID],0),0))),"")</f>
        <v/>
      </c>
    </row>
    <row r="1333" spans="1:1" x14ac:dyDescent="0.25">
      <c r="A1333" s="169" t="str" cm="1">
        <f t="array" ref="A1333">IFERROR(_xlfn.DAYS(RAW[[#This Row],[Date]],INDEX(Table1[Date hired],MATCH(TEXT(RAW[[#This Row],[UID]],0),TEXT(Table1[UID],0),0))),"")</f>
        <v/>
      </c>
    </row>
    <row r="1334" spans="1:1" x14ac:dyDescent="0.25">
      <c r="A1334" s="169" t="str" cm="1">
        <f t="array" ref="A1334">IFERROR(_xlfn.DAYS(RAW[[#This Row],[Date]],INDEX(Table1[Date hired],MATCH(TEXT(RAW[[#This Row],[UID]],0),TEXT(Table1[UID],0),0))),"")</f>
        <v/>
      </c>
    </row>
    <row r="1335" spans="1:1" x14ac:dyDescent="0.25">
      <c r="A1335" s="169" t="str" cm="1">
        <f t="array" ref="A1335">IFERROR(_xlfn.DAYS(RAW[[#This Row],[Date]],INDEX(Table1[Date hired],MATCH(TEXT(RAW[[#This Row],[UID]],0),TEXT(Table1[UID],0),0))),"")</f>
        <v/>
      </c>
    </row>
    <row r="1336" spans="1:1" x14ac:dyDescent="0.25">
      <c r="A1336" s="169" t="str" cm="1">
        <f t="array" ref="A1336">IFERROR(_xlfn.DAYS(RAW[[#This Row],[Date]],INDEX(Table1[Date hired],MATCH(TEXT(RAW[[#This Row],[UID]],0),TEXT(Table1[UID],0),0))),"")</f>
        <v/>
      </c>
    </row>
    <row r="1337" spans="1:1" x14ac:dyDescent="0.25">
      <c r="A1337" s="169" t="str" cm="1">
        <f t="array" ref="A1337">IFERROR(_xlfn.DAYS(RAW[[#This Row],[Date]],INDEX(Table1[Date hired],MATCH(TEXT(RAW[[#This Row],[UID]],0),TEXT(Table1[UID],0),0))),"")</f>
        <v/>
      </c>
    </row>
    <row r="1338" spans="1:1" x14ac:dyDescent="0.25">
      <c r="A1338" s="169" t="str" cm="1">
        <f t="array" ref="A1338">IFERROR(_xlfn.DAYS(RAW[[#This Row],[Date]],INDEX(Table1[Date hired],MATCH(TEXT(RAW[[#This Row],[UID]],0),TEXT(Table1[UID],0),0))),"")</f>
        <v/>
      </c>
    </row>
    <row r="1339" spans="1:1" x14ac:dyDescent="0.25">
      <c r="A1339" s="169" t="str" cm="1">
        <f t="array" ref="A1339">IFERROR(_xlfn.DAYS(RAW[[#This Row],[Date]],INDEX(Table1[Date hired],MATCH(TEXT(RAW[[#This Row],[UID]],0),TEXT(Table1[UID],0),0))),"")</f>
        <v/>
      </c>
    </row>
    <row r="1340" spans="1:1" x14ac:dyDescent="0.25">
      <c r="A1340" s="169" t="str" cm="1">
        <f t="array" ref="A1340">IFERROR(_xlfn.DAYS(RAW[[#This Row],[Date]],INDEX(Table1[Date hired],MATCH(TEXT(RAW[[#This Row],[UID]],0),TEXT(Table1[UID],0),0))),"")</f>
        <v/>
      </c>
    </row>
    <row r="1341" spans="1:1" x14ac:dyDescent="0.25">
      <c r="A1341" s="169" t="str" cm="1">
        <f t="array" ref="A1341">IFERROR(_xlfn.DAYS(RAW[[#This Row],[Date]],INDEX(Table1[Date hired],MATCH(TEXT(RAW[[#This Row],[UID]],0),TEXT(Table1[UID],0),0))),"")</f>
        <v/>
      </c>
    </row>
    <row r="1342" spans="1:1" x14ac:dyDescent="0.25">
      <c r="A1342" s="169" t="str" cm="1">
        <f t="array" ref="A1342">IFERROR(_xlfn.DAYS(RAW[[#This Row],[Date]],INDEX(Table1[Date hired],MATCH(TEXT(RAW[[#This Row],[UID]],0),TEXT(Table1[UID],0),0))),"")</f>
        <v/>
      </c>
    </row>
    <row r="1343" spans="1:1" x14ac:dyDescent="0.25">
      <c r="A1343" s="169" t="str" cm="1">
        <f t="array" ref="A1343">IFERROR(_xlfn.DAYS(RAW[[#This Row],[Date]],INDEX(Table1[Date hired],MATCH(TEXT(RAW[[#This Row],[UID]],0),TEXT(Table1[UID],0),0))),"")</f>
        <v/>
      </c>
    </row>
    <row r="1344" spans="1:1" x14ac:dyDescent="0.25">
      <c r="A1344" s="169" t="str" cm="1">
        <f t="array" ref="A1344">IFERROR(_xlfn.DAYS(RAW[[#This Row],[Date]],INDEX(Table1[Date hired],MATCH(TEXT(RAW[[#This Row],[UID]],0),TEXT(Table1[UID],0),0))),"")</f>
        <v/>
      </c>
    </row>
    <row r="1345" spans="1:1" x14ac:dyDescent="0.25">
      <c r="A1345" s="169" t="str" cm="1">
        <f t="array" ref="A1345">IFERROR(_xlfn.DAYS(RAW[[#This Row],[Date]],INDEX(Table1[Date hired],MATCH(TEXT(RAW[[#This Row],[UID]],0),TEXT(Table1[UID],0),0))),"")</f>
        <v/>
      </c>
    </row>
    <row r="1346" spans="1:1" x14ac:dyDescent="0.25">
      <c r="A1346" s="169" t="str" cm="1">
        <f t="array" ref="A1346">IFERROR(_xlfn.DAYS(RAW[[#This Row],[Date]],INDEX(Table1[Date hired],MATCH(TEXT(RAW[[#This Row],[UID]],0),TEXT(Table1[UID],0),0))),"")</f>
        <v/>
      </c>
    </row>
    <row r="1347" spans="1:1" x14ac:dyDescent="0.25">
      <c r="A1347" s="169" t="str" cm="1">
        <f t="array" ref="A1347">IFERROR(_xlfn.DAYS(RAW[[#This Row],[Date]],INDEX(Table1[Date hired],MATCH(TEXT(RAW[[#This Row],[UID]],0),TEXT(Table1[UID],0),0))),"")</f>
        <v/>
      </c>
    </row>
    <row r="1348" spans="1:1" x14ac:dyDescent="0.25">
      <c r="A1348" s="169" t="str" cm="1">
        <f t="array" ref="A1348">IFERROR(_xlfn.DAYS(RAW[[#This Row],[Date]],INDEX(Table1[Date hired],MATCH(TEXT(RAW[[#This Row],[UID]],0),TEXT(Table1[UID],0),0))),"")</f>
        <v/>
      </c>
    </row>
    <row r="1349" spans="1:1" x14ac:dyDescent="0.25">
      <c r="A1349" s="169" t="str" cm="1">
        <f t="array" ref="A1349">IFERROR(_xlfn.DAYS(RAW[[#This Row],[Date]],INDEX(Table1[Date hired],MATCH(TEXT(RAW[[#This Row],[UID]],0),TEXT(Table1[UID],0),0))),"")</f>
        <v/>
      </c>
    </row>
    <row r="1350" spans="1:1" x14ac:dyDescent="0.25">
      <c r="A1350" s="169" t="str" cm="1">
        <f t="array" ref="A1350">IFERROR(_xlfn.DAYS(RAW[[#This Row],[Date]],INDEX(Table1[Date hired],MATCH(TEXT(RAW[[#This Row],[UID]],0),TEXT(Table1[UID],0),0))),"")</f>
        <v/>
      </c>
    </row>
    <row r="1351" spans="1:1" x14ac:dyDescent="0.25">
      <c r="A1351" s="169" t="str" cm="1">
        <f t="array" ref="A1351">IFERROR(_xlfn.DAYS(RAW[[#This Row],[Date]],INDEX(Table1[Date hired],MATCH(TEXT(RAW[[#This Row],[UID]],0),TEXT(Table1[UID],0),0))),"")</f>
        <v/>
      </c>
    </row>
    <row r="1352" spans="1:1" x14ac:dyDescent="0.25">
      <c r="A1352" s="169" t="str" cm="1">
        <f t="array" ref="A1352">IFERROR(_xlfn.DAYS(RAW[[#This Row],[Date]],INDEX(Table1[Date hired],MATCH(TEXT(RAW[[#This Row],[UID]],0),TEXT(Table1[UID],0),0))),"")</f>
        <v/>
      </c>
    </row>
    <row r="1353" spans="1:1" x14ac:dyDescent="0.25">
      <c r="A1353" s="169" t="str" cm="1">
        <f t="array" ref="A1353">IFERROR(_xlfn.DAYS(RAW[[#This Row],[Date]],INDEX(Table1[Date hired],MATCH(TEXT(RAW[[#This Row],[UID]],0),TEXT(Table1[UID],0),0))),"")</f>
        <v/>
      </c>
    </row>
    <row r="1354" spans="1:1" x14ac:dyDescent="0.25">
      <c r="A1354" s="169" t="str" cm="1">
        <f t="array" ref="A1354">IFERROR(_xlfn.DAYS(RAW[[#This Row],[Date]],INDEX(Table1[Date hired],MATCH(TEXT(RAW[[#This Row],[UID]],0),TEXT(Table1[UID],0),0))),"")</f>
        <v/>
      </c>
    </row>
    <row r="1355" spans="1:1" x14ac:dyDescent="0.25">
      <c r="A1355" s="169" t="str" cm="1">
        <f t="array" ref="A1355">IFERROR(_xlfn.DAYS(RAW[[#This Row],[Date]],INDEX(Table1[Date hired],MATCH(TEXT(RAW[[#This Row],[UID]],0),TEXT(Table1[UID],0),0))),"")</f>
        <v/>
      </c>
    </row>
    <row r="1356" spans="1:1" x14ac:dyDescent="0.25">
      <c r="A1356" s="169" t="str" cm="1">
        <f t="array" ref="A1356">IFERROR(_xlfn.DAYS(RAW[[#This Row],[Date]],INDEX(Table1[Date hired],MATCH(TEXT(RAW[[#This Row],[UID]],0),TEXT(Table1[UID],0),0))),"")</f>
        <v/>
      </c>
    </row>
    <row r="1357" spans="1:1" x14ac:dyDescent="0.25">
      <c r="A1357" s="169" t="str" cm="1">
        <f t="array" ref="A1357">IFERROR(_xlfn.DAYS(RAW[[#This Row],[Date]],INDEX(Table1[Date hired],MATCH(TEXT(RAW[[#This Row],[UID]],0),TEXT(Table1[UID],0),0))),"")</f>
        <v/>
      </c>
    </row>
    <row r="1358" spans="1:1" x14ac:dyDescent="0.25">
      <c r="A1358" s="169" t="str" cm="1">
        <f t="array" ref="A1358">IFERROR(_xlfn.DAYS(RAW[[#This Row],[Date]],INDEX(Table1[Date hired],MATCH(TEXT(RAW[[#This Row],[UID]],0),TEXT(Table1[UID],0),0))),"")</f>
        <v/>
      </c>
    </row>
    <row r="1359" spans="1:1" x14ac:dyDescent="0.25">
      <c r="A1359" s="169" t="str" cm="1">
        <f t="array" ref="A1359">IFERROR(_xlfn.DAYS(RAW[[#This Row],[Date]],INDEX(Table1[Date hired],MATCH(TEXT(RAW[[#This Row],[UID]],0),TEXT(Table1[UID],0),0))),"")</f>
        <v/>
      </c>
    </row>
    <row r="1360" spans="1:1" x14ac:dyDescent="0.25">
      <c r="A1360" s="169" t="str" cm="1">
        <f t="array" ref="A1360">IFERROR(_xlfn.DAYS(RAW[[#This Row],[Date]],INDEX(Table1[Date hired],MATCH(TEXT(RAW[[#This Row],[UID]],0),TEXT(Table1[UID],0),0))),"")</f>
        <v/>
      </c>
    </row>
    <row r="1361" spans="1:1" x14ac:dyDescent="0.25">
      <c r="A1361" s="169" t="str" cm="1">
        <f t="array" ref="A1361">IFERROR(_xlfn.DAYS(RAW[[#This Row],[Date]],INDEX(Table1[Date hired],MATCH(TEXT(RAW[[#This Row],[UID]],0),TEXT(Table1[UID],0),0))),"")</f>
        <v/>
      </c>
    </row>
    <row r="1362" spans="1:1" x14ac:dyDescent="0.25">
      <c r="A1362" s="169" t="str" cm="1">
        <f t="array" ref="A1362">IFERROR(_xlfn.DAYS(RAW[[#This Row],[Date]],INDEX(Table1[Date hired],MATCH(TEXT(RAW[[#This Row],[UID]],0),TEXT(Table1[UID],0),0))),"")</f>
        <v/>
      </c>
    </row>
    <row r="1363" spans="1:1" x14ac:dyDescent="0.25">
      <c r="A1363" s="169" t="str" cm="1">
        <f t="array" ref="A1363">IFERROR(_xlfn.DAYS(RAW[[#This Row],[Date]],INDEX(Table1[Date hired],MATCH(TEXT(RAW[[#This Row],[UID]],0),TEXT(Table1[UID],0),0))),"")</f>
        <v/>
      </c>
    </row>
    <row r="1364" spans="1:1" x14ac:dyDescent="0.25">
      <c r="A1364" s="169" t="str" cm="1">
        <f t="array" ref="A1364">IFERROR(_xlfn.DAYS(RAW[[#This Row],[Date]],INDEX(Table1[Date hired],MATCH(TEXT(RAW[[#This Row],[UID]],0),TEXT(Table1[UID],0),0))),"")</f>
        <v/>
      </c>
    </row>
    <row r="1365" spans="1:1" x14ac:dyDescent="0.25">
      <c r="A1365" s="169" t="str" cm="1">
        <f t="array" ref="A1365">IFERROR(_xlfn.DAYS(RAW[[#This Row],[Date]],INDEX(Table1[Date hired],MATCH(TEXT(RAW[[#This Row],[UID]],0),TEXT(Table1[UID],0),0))),"")</f>
        <v/>
      </c>
    </row>
    <row r="1366" spans="1:1" x14ac:dyDescent="0.25">
      <c r="A1366" s="169" t="str" cm="1">
        <f t="array" ref="A1366">IFERROR(_xlfn.DAYS(RAW[[#This Row],[Date]],INDEX(Table1[Date hired],MATCH(TEXT(RAW[[#This Row],[UID]],0),TEXT(Table1[UID],0),0))),"")</f>
        <v/>
      </c>
    </row>
    <row r="1367" spans="1:1" x14ac:dyDescent="0.25">
      <c r="A1367" s="169" t="str" cm="1">
        <f t="array" ref="A1367">IFERROR(_xlfn.DAYS(RAW[[#This Row],[Date]],INDEX(Table1[Date hired],MATCH(TEXT(RAW[[#This Row],[UID]],0),TEXT(Table1[UID],0),0))),"")</f>
        <v/>
      </c>
    </row>
    <row r="1368" spans="1:1" x14ac:dyDescent="0.25">
      <c r="A1368" s="169" t="str" cm="1">
        <f t="array" ref="A1368">IFERROR(_xlfn.DAYS(RAW[[#This Row],[Date]],INDEX(Table1[Date hired],MATCH(TEXT(RAW[[#This Row],[UID]],0),TEXT(Table1[UID],0),0))),"")</f>
        <v/>
      </c>
    </row>
    <row r="1369" spans="1:1" x14ac:dyDescent="0.25">
      <c r="A1369" s="169" t="str" cm="1">
        <f t="array" ref="A1369">IFERROR(_xlfn.DAYS(RAW[[#This Row],[Date]],INDEX(Table1[Date hired],MATCH(TEXT(RAW[[#This Row],[UID]],0),TEXT(Table1[UID],0),0))),"")</f>
        <v/>
      </c>
    </row>
    <row r="1370" spans="1:1" x14ac:dyDescent="0.25">
      <c r="A1370" s="169" t="str" cm="1">
        <f t="array" ref="A1370">IFERROR(_xlfn.DAYS(RAW[[#This Row],[Date]],INDEX(Table1[Date hired],MATCH(TEXT(RAW[[#This Row],[UID]],0),TEXT(Table1[UID],0),0))),"")</f>
        <v/>
      </c>
    </row>
    <row r="1371" spans="1:1" x14ac:dyDescent="0.25">
      <c r="A1371" s="169" t="str" cm="1">
        <f t="array" ref="A1371">IFERROR(_xlfn.DAYS(RAW[[#This Row],[Date]],INDEX(Table1[Date hired],MATCH(TEXT(RAW[[#This Row],[UID]],0),TEXT(Table1[UID],0),0))),"")</f>
        <v/>
      </c>
    </row>
    <row r="1372" spans="1:1" x14ac:dyDescent="0.25">
      <c r="A1372" s="169" t="str" cm="1">
        <f t="array" ref="A1372">IFERROR(_xlfn.DAYS(RAW[[#This Row],[Date]],INDEX(Table1[Date hired],MATCH(TEXT(RAW[[#This Row],[UID]],0),TEXT(Table1[UID],0),0))),"")</f>
        <v/>
      </c>
    </row>
    <row r="1373" spans="1:1" x14ac:dyDescent="0.25">
      <c r="A1373" s="169" t="str" cm="1">
        <f t="array" ref="A1373">IFERROR(_xlfn.DAYS(RAW[[#This Row],[Date]],INDEX(Table1[Date hired],MATCH(TEXT(RAW[[#This Row],[UID]],0),TEXT(Table1[UID],0),0))),"")</f>
        <v/>
      </c>
    </row>
    <row r="1374" spans="1:1" x14ac:dyDescent="0.25">
      <c r="A1374" s="169" t="str" cm="1">
        <f t="array" ref="A1374">IFERROR(_xlfn.DAYS(RAW[[#This Row],[Date]],INDEX(Table1[Date hired],MATCH(TEXT(RAW[[#This Row],[UID]],0),TEXT(Table1[UID],0),0))),"")</f>
        <v/>
      </c>
    </row>
    <row r="1375" spans="1:1" x14ac:dyDescent="0.25">
      <c r="A1375" s="169" t="str" cm="1">
        <f t="array" ref="A1375">IFERROR(_xlfn.DAYS(RAW[[#This Row],[Date]],INDEX(Table1[Date hired],MATCH(TEXT(RAW[[#This Row],[UID]],0),TEXT(Table1[UID],0),0))),"")</f>
        <v/>
      </c>
    </row>
    <row r="1376" spans="1:1" x14ac:dyDescent="0.25">
      <c r="A1376" s="169" t="str" cm="1">
        <f t="array" ref="A1376">IFERROR(_xlfn.DAYS(RAW[[#This Row],[Date]],INDEX(Table1[Date hired],MATCH(TEXT(RAW[[#This Row],[UID]],0),TEXT(Table1[UID],0),0))),"")</f>
        <v/>
      </c>
    </row>
    <row r="1377" spans="1:1" x14ac:dyDescent="0.25">
      <c r="A1377" s="169" t="str" cm="1">
        <f t="array" ref="A1377">IFERROR(_xlfn.DAYS(RAW[[#This Row],[Date]],INDEX(Table1[Date hired],MATCH(TEXT(RAW[[#This Row],[UID]],0),TEXT(Table1[UID],0),0))),"")</f>
        <v/>
      </c>
    </row>
    <row r="1378" spans="1:1" x14ac:dyDescent="0.25">
      <c r="A1378" s="169" t="str" cm="1">
        <f t="array" ref="A1378">IFERROR(_xlfn.DAYS(RAW[[#This Row],[Date]],INDEX(Table1[Date hired],MATCH(TEXT(RAW[[#This Row],[UID]],0),TEXT(Table1[UID],0),0))),"")</f>
        <v/>
      </c>
    </row>
    <row r="1379" spans="1:1" x14ac:dyDescent="0.25">
      <c r="A1379" s="169" t="str" cm="1">
        <f t="array" ref="A1379">IFERROR(_xlfn.DAYS(RAW[[#This Row],[Date]],INDEX(Table1[Date hired],MATCH(TEXT(RAW[[#This Row],[UID]],0),TEXT(Table1[UID],0),0))),"")</f>
        <v/>
      </c>
    </row>
    <row r="1380" spans="1:1" x14ac:dyDescent="0.25">
      <c r="A1380" s="169" t="str" cm="1">
        <f t="array" ref="A1380">IFERROR(_xlfn.DAYS(RAW[[#This Row],[Date]],INDEX(Table1[Date hired],MATCH(TEXT(RAW[[#This Row],[UID]],0),TEXT(Table1[UID],0),0))),"")</f>
        <v/>
      </c>
    </row>
    <row r="1381" spans="1:1" x14ac:dyDescent="0.25">
      <c r="A1381" s="169" t="str" cm="1">
        <f t="array" ref="A1381">IFERROR(_xlfn.DAYS(RAW[[#This Row],[Date]],INDEX(Table1[Date hired],MATCH(TEXT(RAW[[#This Row],[UID]],0),TEXT(Table1[UID],0),0))),"")</f>
        <v/>
      </c>
    </row>
    <row r="1382" spans="1:1" x14ac:dyDescent="0.25">
      <c r="A1382" s="169" t="str" cm="1">
        <f t="array" ref="A1382">IFERROR(_xlfn.DAYS(RAW[[#This Row],[Date]],INDEX(Table1[Date hired],MATCH(TEXT(RAW[[#This Row],[UID]],0),TEXT(Table1[UID],0),0))),"")</f>
        <v/>
      </c>
    </row>
    <row r="1383" spans="1:1" x14ac:dyDescent="0.25">
      <c r="A1383" s="169" t="str" cm="1">
        <f t="array" ref="A1383">IFERROR(_xlfn.DAYS(RAW[[#This Row],[Date]],INDEX(Table1[Date hired],MATCH(TEXT(RAW[[#This Row],[UID]],0),TEXT(Table1[UID],0),0))),"")</f>
        <v/>
      </c>
    </row>
    <row r="1384" spans="1:1" x14ac:dyDescent="0.25">
      <c r="A1384" s="169" t="str" cm="1">
        <f t="array" ref="A1384">IFERROR(_xlfn.DAYS(RAW[[#This Row],[Date]],INDEX(Table1[Date hired],MATCH(TEXT(RAW[[#This Row],[UID]],0),TEXT(Table1[UID],0),0))),"")</f>
        <v/>
      </c>
    </row>
    <row r="1385" spans="1:1" x14ac:dyDescent="0.25">
      <c r="A1385" s="169" t="str" cm="1">
        <f t="array" ref="A1385">IFERROR(_xlfn.DAYS(RAW[[#This Row],[Date]],INDEX(Table1[Date hired],MATCH(TEXT(RAW[[#This Row],[UID]],0),TEXT(Table1[UID],0),0))),"")</f>
        <v/>
      </c>
    </row>
    <row r="1386" spans="1:1" x14ac:dyDescent="0.25">
      <c r="A1386" s="169" t="str" cm="1">
        <f t="array" ref="A1386">IFERROR(_xlfn.DAYS(RAW[[#This Row],[Date]],INDEX(Table1[Date hired],MATCH(TEXT(RAW[[#This Row],[UID]],0),TEXT(Table1[UID],0),0))),"")</f>
        <v/>
      </c>
    </row>
    <row r="1387" spans="1:1" x14ac:dyDescent="0.25">
      <c r="A1387" s="169" t="str" cm="1">
        <f t="array" ref="A1387">IFERROR(_xlfn.DAYS(RAW[[#This Row],[Date]],INDEX(Table1[Date hired],MATCH(TEXT(RAW[[#This Row],[UID]],0),TEXT(Table1[UID],0),0))),"")</f>
        <v/>
      </c>
    </row>
    <row r="1388" spans="1:1" x14ac:dyDescent="0.25">
      <c r="A1388" s="169" t="str" cm="1">
        <f t="array" ref="A1388">IFERROR(_xlfn.DAYS(RAW[[#This Row],[Date]],INDEX(Table1[Date hired],MATCH(TEXT(RAW[[#This Row],[UID]],0),TEXT(Table1[UID],0),0))),"")</f>
        <v/>
      </c>
    </row>
    <row r="1389" spans="1:1" x14ac:dyDescent="0.25">
      <c r="A1389" s="169" t="str" cm="1">
        <f t="array" ref="A1389">IFERROR(_xlfn.DAYS(RAW[[#This Row],[Date]],INDEX(Table1[Date hired],MATCH(TEXT(RAW[[#This Row],[UID]],0),TEXT(Table1[UID],0),0))),"")</f>
        <v/>
      </c>
    </row>
    <row r="1390" spans="1:1" x14ac:dyDescent="0.25">
      <c r="A1390" s="169" t="str" cm="1">
        <f t="array" ref="A1390">IFERROR(_xlfn.DAYS(RAW[[#This Row],[Date]],INDEX(Table1[Date hired],MATCH(TEXT(RAW[[#This Row],[UID]],0),TEXT(Table1[UID],0),0))),"")</f>
        <v/>
      </c>
    </row>
    <row r="1391" spans="1:1" x14ac:dyDescent="0.25">
      <c r="A1391" s="169" t="str" cm="1">
        <f t="array" ref="A1391">IFERROR(_xlfn.DAYS(RAW[[#This Row],[Date]],INDEX(Table1[Date hired],MATCH(TEXT(RAW[[#This Row],[UID]],0),TEXT(Table1[UID],0),0))),"")</f>
        <v/>
      </c>
    </row>
    <row r="1392" spans="1:1" x14ac:dyDescent="0.25">
      <c r="A1392" s="169" t="str" cm="1">
        <f t="array" ref="A1392">IFERROR(_xlfn.DAYS(RAW[[#This Row],[Date]],INDEX(Table1[Date hired],MATCH(TEXT(RAW[[#This Row],[UID]],0),TEXT(Table1[UID],0),0))),"")</f>
        <v/>
      </c>
    </row>
    <row r="1393" spans="1:1" x14ac:dyDescent="0.25">
      <c r="A1393" s="169" t="str" cm="1">
        <f t="array" ref="A1393">IFERROR(_xlfn.DAYS(RAW[[#This Row],[Date]],INDEX(Table1[Date hired],MATCH(TEXT(RAW[[#This Row],[UID]],0),TEXT(Table1[UID],0),0))),"")</f>
        <v/>
      </c>
    </row>
    <row r="1394" spans="1:1" x14ac:dyDescent="0.25">
      <c r="A1394" s="169" t="str" cm="1">
        <f t="array" ref="A1394">IFERROR(_xlfn.DAYS(RAW[[#This Row],[Date]],INDEX(Table1[Date hired],MATCH(TEXT(RAW[[#This Row],[UID]],0),TEXT(Table1[UID],0),0))),"")</f>
        <v/>
      </c>
    </row>
    <row r="1395" spans="1:1" x14ac:dyDescent="0.25">
      <c r="A1395" s="169" t="str" cm="1">
        <f t="array" ref="A1395">IFERROR(_xlfn.DAYS(RAW[[#This Row],[Date]],INDEX(Table1[Date hired],MATCH(TEXT(RAW[[#This Row],[UID]],0),TEXT(Table1[UID],0),0))),"")</f>
        <v/>
      </c>
    </row>
    <row r="1396" spans="1:1" x14ac:dyDescent="0.25">
      <c r="A1396" s="169" t="str" cm="1">
        <f t="array" ref="A1396">IFERROR(_xlfn.DAYS(RAW[[#This Row],[Date]],INDEX(Table1[Date hired],MATCH(TEXT(RAW[[#This Row],[UID]],0),TEXT(Table1[UID],0),0))),"")</f>
        <v/>
      </c>
    </row>
    <row r="1397" spans="1:1" x14ac:dyDescent="0.25">
      <c r="A1397" s="169" t="str" cm="1">
        <f t="array" ref="A1397">IFERROR(_xlfn.DAYS(RAW[[#This Row],[Date]],INDEX(Table1[Date hired],MATCH(TEXT(RAW[[#This Row],[UID]],0),TEXT(Table1[UID],0),0))),"")</f>
        <v/>
      </c>
    </row>
    <row r="1398" spans="1:1" x14ac:dyDescent="0.25">
      <c r="A1398" s="169" t="str" cm="1">
        <f t="array" ref="A1398">IFERROR(_xlfn.DAYS(RAW[[#This Row],[Date]],INDEX(Table1[Date hired],MATCH(TEXT(RAW[[#This Row],[UID]],0),TEXT(Table1[UID],0),0))),"")</f>
        <v/>
      </c>
    </row>
    <row r="1399" spans="1:1" x14ac:dyDescent="0.25">
      <c r="A1399" s="169" t="str" cm="1">
        <f t="array" ref="A1399">IFERROR(_xlfn.DAYS(RAW[[#This Row],[Date]],INDEX(Table1[Date hired],MATCH(TEXT(RAW[[#This Row],[UID]],0),TEXT(Table1[UID],0),0))),"")</f>
        <v/>
      </c>
    </row>
    <row r="1400" spans="1:1" x14ac:dyDescent="0.25">
      <c r="A1400" s="169" t="str" cm="1">
        <f t="array" ref="A1400">IFERROR(_xlfn.DAYS(RAW[[#This Row],[Date]],INDEX(Table1[Date hired],MATCH(TEXT(RAW[[#This Row],[UID]],0),TEXT(Table1[UID],0),0))),"")</f>
        <v/>
      </c>
    </row>
    <row r="1401" spans="1:1" x14ac:dyDescent="0.25">
      <c r="A1401" s="169" t="str" cm="1">
        <f t="array" ref="A1401">IFERROR(_xlfn.DAYS(RAW[[#This Row],[Date]],INDEX(Table1[Date hired],MATCH(TEXT(RAW[[#This Row],[UID]],0),TEXT(Table1[UID],0),0))),"")</f>
        <v/>
      </c>
    </row>
    <row r="1402" spans="1:1" x14ac:dyDescent="0.25">
      <c r="A1402" s="169" t="str" cm="1">
        <f t="array" ref="A1402">IFERROR(_xlfn.DAYS(RAW[[#This Row],[Date]],INDEX(Table1[Date hired],MATCH(TEXT(RAW[[#This Row],[UID]],0),TEXT(Table1[UID],0),0))),"")</f>
        <v/>
      </c>
    </row>
    <row r="1403" spans="1:1" x14ac:dyDescent="0.25">
      <c r="A1403" s="169" t="str" cm="1">
        <f t="array" ref="A1403">IFERROR(_xlfn.DAYS(RAW[[#This Row],[Date]],INDEX(Table1[Date hired],MATCH(TEXT(RAW[[#This Row],[UID]],0),TEXT(Table1[UID],0),0))),"")</f>
        <v/>
      </c>
    </row>
    <row r="1404" spans="1:1" x14ac:dyDescent="0.25">
      <c r="A1404" s="169" t="str" cm="1">
        <f t="array" ref="A1404">IFERROR(_xlfn.DAYS(RAW[[#This Row],[Date]],INDEX(Table1[Date hired],MATCH(TEXT(RAW[[#This Row],[UID]],0),TEXT(Table1[UID],0),0))),"")</f>
        <v/>
      </c>
    </row>
    <row r="1405" spans="1:1" x14ac:dyDescent="0.25">
      <c r="A1405" s="169" t="str" cm="1">
        <f t="array" ref="A1405">IFERROR(_xlfn.DAYS(RAW[[#This Row],[Date]],INDEX(Table1[Date hired],MATCH(TEXT(RAW[[#This Row],[UID]],0),TEXT(Table1[UID],0),0))),"")</f>
        <v/>
      </c>
    </row>
    <row r="1406" spans="1:1" x14ac:dyDescent="0.25">
      <c r="A1406" s="169" t="str" cm="1">
        <f t="array" ref="A1406">IFERROR(_xlfn.DAYS(RAW[[#This Row],[Date]],INDEX(Table1[Date hired],MATCH(TEXT(RAW[[#This Row],[UID]],0),TEXT(Table1[UID],0),0))),"")</f>
        <v/>
      </c>
    </row>
    <row r="1407" spans="1:1" x14ac:dyDescent="0.25">
      <c r="A1407" s="169" t="str" cm="1">
        <f t="array" ref="A1407">IFERROR(_xlfn.DAYS(RAW[[#This Row],[Date]],INDEX(Table1[Date hired],MATCH(TEXT(RAW[[#This Row],[UID]],0),TEXT(Table1[UID],0),0))),"")</f>
        <v/>
      </c>
    </row>
    <row r="1408" spans="1:1" x14ac:dyDescent="0.25">
      <c r="A1408" s="169" t="str" cm="1">
        <f t="array" ref="A1408">IFERROR(_xlfn.DAYS(RAW[[#This Row],[Date]],INDEX(Table1[Date hired],MATCH(TEXT(RAW[[#This Row],[UID]],0),TEXT(Table1[UID],0),0))),"")</f>
        <v/>
      </c>
    </row>
    <row r="1409" spans="1:1" x14ac:dyDescent="0.25">
      <c r="A1409" s="169" t="str" cm="1">
        <f t="array" ref="A1409">IFERROR(_xlfn.DAYS(RAW[[#This Row],[Date]],INDEX(Table1[Date hired],MATCH(TEXT(RAW[[#This Row],[UID]],0),TEXT(Table1[UID],0),0))),"")</f>
        <v/>
      </c>
    </row>
    <row r="1410" spans="1:1" x14ac:dyDescent="0.25">
      <c r="A1410" s="169" t="str" cm="1">
        <f t="array" ref="A1410">IFERROR(_xlfn.DAYS(RAW[[#This Row],[Date]],INDEX(Table1[Date hired],MATCH(TEXT(RAW[[#This Row],[UID]],0),TEXT(Table1[UID],0),0))),"")</f>
        <v/>
      </c>
    </row>
    <row r="1411" spans="1:1" x14ac:dyDescent="0.25">
      <c r="A1411" s="169" t="str" cm="1">
        <f t="array" ref="A1411">IFERROR(_xlfn.DAYS(RAW[[#This Row],[Date]],INDEX(Table1[Date hired],MATCH(TEXT(RAW[[#This Row],[UID]],0),TEXT(Table1[UID],0),0))),"")</f>
        <v/>
      </c>
    </row>
    <row r="1412" spans="1:1" x14ac:dyDescent="0.25">
      <c r="A1412" s="169" t="str" cm="1">
        <f t="array" ref="A1412">IFERROR(_xlfn.DAYS(RAW[[#This Row],[Date]],INDEX(Table1[Date hired],MATCH(TEXT(RAW[[#This Row],[UID]],0),TEXT(Table1[UID],0),0))),"")</f>
        <v/>
      </c>
    </row>
    <row r="1413" spans="1:1" x14ac:dyDescent="0.25">
      <c r="A1413" s="169" t="str" cm="1">
        <f t="array" ref="A1413">IFERROR(_xlfn.DAYS(RAW[[#This Row],[Date]],INDEX(Table1[Date hired],MATCH(TEXT(RAW[[#This Row],[UID]],0),TEXT(Table1[UID],0),0))),"")</f>
        <v/>
      </c>
    </row>
    <row r="1414" spans="1:1" x14ac:dyDescent="0.25">
      <c r="A1414" s="169" t="str" cm="1">
        <f t="array" ref="A1414">IFERROR(_xlfn.DAYS(RAW[[#This Row],[Date]],INDEX(Table1[Date hired],MATCH(TEXT(RAW[[#This Row],[UID]],0),TEXT(Table1[UID],0),0))),"")</f>
        <v/>
      </c>
    </row>
    <row r="1415" spans="1:1" x14ac:dyDescent="0.25">
      <c r="A1415" s="169" t="str" cm="1">
        <f t="array" ref="A1415">IFERROR(_xlfn.DAYS(RAW[[#This Row],[Date]],INDEX(Table1[Date hired],MATCH(TEXT(RAW[[#This Row],[UID]],0),TEXT(Table1[UID],0),0))),"")</f>
        <v/>
      </c>
    </row>
    <row r="1416" spans="1:1" x14ac:dyDescent="0.25">
      <c r="A1416" s="169" t="str" cm="1">
        <f t="array" ref="A1416">IFERROR(_xlfn.DAYS(RAW[[#This Row],[Date]],INDEX(Table1[Date hired],MATCH(TEXT(RAW[[#This Row],[UID]],0),TEXT(Table1[UID],0),0))),"")</f>
        <v/>
      </c>
    </row>
    <row r="1417" spans="1:1" x14ac:dyDescent="0.25">
      <c r="A1417" s="169" t="str" cm="1">
        <f t="array" ref="A1417">IFERROR(_xlfn.DAYS(RAW[[#This Row],[Date]],INDEX(Table1[Date hired],MATCH(TEXT(RAW[[#This Row],[UID]],0),TEXT(Table1[UID],0),0))),"")</f>
        <v/>
      </c>
    </row>
    <row r="1418" spans="1:1" x14ac:dyDescent="0.25">
      <c r="A1418" s="169" t="str" cm="1">
        <f t="array" ref="A1418">IFERROR(_xlfn.DAYS(RAW[[#This Row],[Date]],INDEX(Table1[Date hired],MATCH(TEXT(RAW[[#This Row],[UID]],0),TEXT(Table1[UID],0),0))),"")</f>
        <v/>
      </c>
    </row>
    <row r="1419" spans="1:1" x14ac:dyDescent="0.25">
      <c r="A1419" s="169" t="str" cm="1">
        <f t="array" ref="A1419">IFERROR(_xlfn.DAYS(RAW[[#This Row],[Date]],INDEX(Table1[Date hired],MATCH(TEXT(RAW[[#This Row],[UID]],0),TEXT(Table1[UID],0),0))),"")</f>
        <v/>
      </c>
    </row>
    <row r="1420" spans="1:1" x14ac:dyDescent="0.25">
      <c r="A1420" s="169" t="str" cm="1">
        <f t="array" ref="A1420">IFERROR(_xlfn.DAYS(RAW[[#This Row],[Date]],INDEX(Table1[Date hired],MATCH(TEXT(RAW[[#This Row],[UID]],0),TEXT(Table1[UID],0),0))),"")</f>
        <v/>
      </c>
    </row>
    <row r="1421" spans="1:1" x14ac:dyDescent="0.25">
      <c r="A1421" s="169" t="str" cm="1">
        <f t="array" ref="A1421">IFERROR(_xlfn.DAYS(RAW[[#This Row],[Date]],INDEX(Table1[Date hired],MATCH(TEXT(RAW[[#This Row],[UID]],0),TEXT(Table1[UID],0),0))),"")</f>
        <v/>
      </c>
    </row>
    <row r="1422" spans="1:1" x14ac:dyDescent="0.25">
      <c r="A1422" s="169" t="str" cm="1">
        <f t="array" ref="A1422">IFERROR(_xlfn.DAYS(RAW[[#This Row],[Date]],INDEX(Table1[Date hired],MATCH(TEXT(RAW[[#This Row],[UID]],0),TEXT(Table1[UID],0),0))),"")</f>
        <v/>
      </c>
    </row>
    <row r="1423" spans="1:1" x14ac:dyDescent="0.25">
      <c r="A1423" s="169" t="str" cm="1">
        <f t="array" ref="A1423">IFERROR(_xlfn.DAYS(RAW[[#This Row],[Date]],INDEX(Table1[Date hired],MATCH(TEXT(RAW[[#This Row],[UID]],0),TEXT(Table1[UID],0),0))),"")</f>
        <v/>
      </c>
    </row>
    <row r="1424" spans="1:1" x14ac:dyDescent="0.25">
      <c r="A1424" s="169" t="str" cm="1">
        <f t="array" ref="A1424">IFERROR(_xlfn.DAYS(RAW[[#This Row],[Date]],INDEX(Table1[Date hired],MATCH(TEXT(RAW[[#This Row],[UID]],0),TEXT(Table1[UID],0),0))),"")</f>
        <v/>
      </c>
    </row>
    <row r="1425" spans="1:1" x14ac:dyDescent="0.25">
      <c r="A1425" s="169" t="str" cm="1">
        <f t="array" ref="A1425">IFERROR(_xlfn.DAYS(RAW[[#This Row],[Date]],INDEX(Table1[Date hired],MATCH(TEXT(RAW[[#This Row],[UID]],0),TEXT(Table1[UID],0),0))),"")</f>
        <v/>
      </c>
    </row>
    <row r="1426" spans="1:1" x14ac:dyDescent="0.25">
      <c r="A1426" s="169" t="str" cm="1">
        <f t="array" ref="A1426">IFERROR(_xlfn.DAYS(RAW[[#This Row],[Date]],INDEX(Table1[Date hired],MATCH(TEXT(RAW[[#This Row],[UID]],0),TEXT(Table1[UID],0),0))),"")</f>
        <v/>
      </c>
    </row>
    <row r="1427" spans="1:1" x14ac:dyDescent="0.25">
      <c r="A1427" s="169" t="str" cm="1">
        <f t="array" ref="A1427">IFERROR(_xlfn.DAYS(RAW[[#This Row],[Date]],INDEX(Table1[Date hired],MATCH(TEXT(RAW[[#This Row],[UID]],0),TEXT(Table1[UID],0),0))),"")</f>
        <v/>
      </c>
    </row>
    <row r="1428" spans="1:1" x14ac:dyDescent="0.25">
      <c r="A1428" s="169" t="str" cm="1">
        <f t="array" ref="A1428">IFERROR(_xlfn.DAYS(RAW[[#This Row],[Date]],INDEX(Table1[Date hired],MATCH(TEXT(RAW[[#This Row],[UID]],0),TEXT(Table1[UID],0),0))),"")</f>
        <v/>
      </c>
    </row>
    <row r="1429" spans="1:1" x14ac:dyDescent="0.25">
      <c r="A1429" s="169" t="str" cm="1">
        <f t="array" ref="A1429">IFERROR(_xlfn.DAYS(RAW[[#This Row],[Date]],INDEX(Table1[Date hired],MATCH(TEXT(RAW[[#This Row],[UID]],0),TEXT(Table1[UID],0),0))),"")</f>
        <v/>
      </c>
    </row>
    <row r="1430" spans="1:1" x14ac:dyDescent="0.25">
      <c r="A1430" s="169" t="str" cm="1">
        <f t="array" ref="A1430">IFERROR(_xlfn.DAYS(RAW[[#This Row],[Date]],INDEX(Table1[Date hired],MATCH(TEXT(RAW[[#This Row],[UID]],0),TEXT(Table1[UID],0),0))),"")</f>
        <v/>
      </c>
    </row>
    <row r="1431" spans="1:1" x14ac:dyDescent="0.25">
      <c r="A1431" s="169" t="str" cm="1">
        <f t="array" ref="A1431">IFERROR(_xlfn.DAYS(RAW[[#This Row],[Date]],INDEX(Table1[Date hired],MATCH(TEXT(RAW[[#This Row],[UID]],0),TEXT(Table1[UID],0),0))),"")</f>
        <v/>
      </c>
    </row>
    <row r="1432" spans="1:1" x14ac:dyDescent="0.25">
      <c r="A1432" s="169" t="str" cm="1">
        <f t="array" ref="A1432">IFERROR(_xlfn.DAYS(RAW[[#This Row],[Date]],INDEX(Table1[Date hired],MATCH(TEXT(RAW[[#This Row],[UID]],0),TEXT(Table1[UID],0),0))),"")</f>
        <v/>
      </c>
    </row>
    <row r="1433" spans="1:1" x14ac:dyDescent="0.25">
      <c r="A1433" s="169" t="str" cm="1">
        <f t="array" ref="A1433">IFERROR(_xlfn.DAYS(RAW[[#This Row],[Date]],INDEX(Table1[Date hired],MATCH(TEXT(RAW[[#This Row],[UID]],0),TEXT(Table1[UID],0),0))),"")</f>
        <v/>
      </c>
    </row>
    <row r="1434" spans="1:1" x14ac:dyDescent="0.25">
      <c r="A1434" s="169" t="str" cm="1">
        <f t="array" ref="A1434">IFERROR(_xlfn.DAYS(RAW[[#This Row],[Date]],INDEX(Table1[Date hired],MATCH(TEXT(RAW[[#This Row],[UID]],0),TEXT(Table1[UID],0),0))),"")</f>
        <v/>
      </c>
    </row>
    <row r="1435" spans="1:1" x14ac:dyDescent="0.25">
      <c r="A1435" s="169" t="str" cm="1">
        <f t="array" ref="A1435">IFERROR(_xlfn.DAYS(RAW[[#This Row],[Date]],INDEX(Table1[Date hired],MATCH(TEXT(RAW[[#This Row],[UID]],0),TEXT(Table1[UID],0),0))),"")</f>
        <v/>
      </c>
    </row>
    <row r="1436" spans="1:1" x14ac:dyDescent="0.25">
      <c r="A1436" s="169" t="str" cm="1">
        <f t="array" ref="A1436">IFERROR(_xlfn.DAYS(RAW[[#This Row],[Date]],INDEX(Table1[Date hired],MATCH(TEXT(RAW[[#This Row],[UID]],0),TEXT(Table1[UID],0),0))),"")</f>
        <v/>
      </c>
    </row>
    <row r="1437" spans="1:1" x14ac:dyDescent="0.25">
      <c r="A1437" s="169" t="str" cm="1">
        <f t="array" ref="A1437">IFERROR(_xlfn.DAYS(RAW[[#This Row],[Date]],INDEX(Table1[Date hired],MATCH(TEXT(RAW[[#This Row],[UID]],0),TEXT(Table1[UID],0),0))),"")</f>
        <v/>
      </c>
    </row>
    <row r="1438" spans="1:1" x14ac:dyDescent="0.25">
      <c r="A1438" s="169" t="str" cm="1">
        <f t="array" ref="A1438">IFERROR(_xlfn.DAYS(RAW[[#This Row],[Date]],INDEX(Table1[Date hired],MATCH(TEXT(RAW[[#This Row],[UID]],0),TEXT(Table1[UID],0),0))),"")</f>
        <v/>
      </c>
    </row>
    <row r="1439" spans="1:1" x14ac:dyDescent="0.25">
      <c r="A1439" s="169" t="str" cm="1">
        <f t="array" ref="A1439">IFERROR(_xlfn.DAYS(RAW[[#This Row],[Date]],INDEX(Table1[Date hired],MATCH(TEXT(RAW[[#This Row],[UID]],0),TEXT(Table1[UID],0),0))),"")</f>
        <v/>
      </c>
    </row>
    <row r="1440" spans="1:1" x14ac:dyDescent="0.25">
      <c r="A1440" s="169" t="str" cm="1">
        <f t="array" ref="A1440">IFERROR(_xlfn.DAYS(RAW[[#This Row],[Date]],INDEX(Table1[Date hired],MATCH(TEXT(RAW[[#This Row],[UID]],0),TEXT(Table1[UID],0),0))),"")</f>
        <v/>
      </c>
    </row>
    <row r="1441" spans="1:1" x14ac:dyDescent="0.25">
      <c r="A1441" s="169" t="str" cm="1">
        <f t="array" ref="A1441">IFERROR(_xlfn.DAYS(RAW[[#This Row],[Date]],INDEX(Table1[Date hired],MATCH(TEXT(RAW[[#This Row],[UID]],0),TEXT(Table1[UID],0),0))),"")</f>
        <v/>
      </c>
    </row>
    <row r="1442" spans="1:1" x14ac:dyDescent="0.25">
      <c r="A1442" s="169" t="str" cm="1">
        <f t="array" ref="A1442">IFERROR(_xlfn.DAYS(RAW[[#This Row],[Date]],INDEX(Table1[Date hired],MATCH(TEXT(RAW[[#This Row],[UID]],0),TEXT(Table1[UID],0),0))),"")</f>
        <v/>
      </c>
    </row>
    <row r="1443" spans="1:1" x14ac:dyDescent="0.25">
      <c r="A1443" s="169" t="str" cm="1">
        <f t="array" ref="A1443">IFERROR(_xlfn.DAYS(RAW[[#This Row],[Date]],INDEX(Table1[Date hired],MATCH(TEXT(RAW[[#This Row],[UID]],0),TEXT(Table1[UID],0),0))),"")</f>
        <v/>
      </c>
    </row>
    <row r="1444" spans="1:1" x14ac:dyDescent="0.25">
      <c r="A1444" s="169" t="str" cm="1">
        <f t="array" ref="A1444">IFERROR(_xlfn.DAYS(RAW[[#This Row],[Date]],INDEX(Table1[Date hired],MATCH(TEXT(RAW[[#This Row],[UID]],0),TEXT(Table1[UID],0),0))),"")</f>
        <v/>
      </c>
    </row>
    <row r="1445" spans="1:1" x14ac:dyDescent="0.25">
      <c r="A1445" s="169" t="str" cm="1">
        <f t="array" ref="A1445">IFERROR(_xlfn.DAYS(RAW[[#This Row],[Date]],INDEX(Table1[Date hired],MATCH(TEXT(RAW[[#This Row],[UID]],0),TEXT(Table1[UID],0),0))),"")</f>
        <v/>
      </c>
    </row>
    <row r="1446" spans="1:1" x14ac:dyDescent="0.25">
      <c r="A1446" s="169" t="str" cm="1">
        <f t="array" ref="A1446">IFERROR(_xlfn.DAYS(RAW[[#This Row],[Date]],INDEX(Table1[Date hired],MATCH(TEXT(RAW[[#This Row],[UID]],0),TEXT(Table1[UID],0),0))),"")</f>
        <v/>
      </c>
    </row>
    <row r="1447" spans="1:1" x14ac:dyDescent="0.25">
      <c r="A1447" s="169" t="str" cm="1">
        <f t="array" ref="A1447">IFERROR(_xlfn.DAYS(RAW[[#This Row],[Date]],INDEX(Table1[Date hired],MATCH(TEXT(RAW[[#This Row],[UID]],0),TEXT(Table1[UID],0),0))),"")</f>
        <v/>
      </c>
    </row>
    <row r="1448" spans="1:1" x14ac:dyDescent="0.25">
      <c r="A1448" s="169" t="str" cm="1">
        <f t="array" ref="A1448">IFERROR(_xlfn.DAYS(RAW[[#This Row],[Date]],INDEX(Table1[Date hired],MATCH(TEXT(RAW[[#This Row],[UID]],0),TEXT(Table1[UID],0),0))),"")</f>
        <v/>
      </c>
    </row>
    <row r="1449" spans="1:1" x14ac:dyDescent="0.25">
      <c r="A1449" s="169" t="str" cm="1">
        <f t="array" ref="A1449">IFERROR(_xlfn.DAYS(RAW[[#This Row],[Date]],INDEX(Table1[Date hired],MATCH(TEXT(RAW[[#This Row],[UID]],0),TEXT(Table1[UID],0),0))),"")</f>
        <v/>
      </c>
    </row>
    <row r="1450" spans="1:1" x14ac:dyDescent="0.25">
      <c r="A1450" s="169" t="str" cm="1">
        <f t="array" ref="A1450">IFERROR(_xlfn.DAYS(RAW[[#This Row],[Date]],INDEX(Table1[Date hired],MATCH(TEXT(RAW[[#This Row],[UID]],0),TEXT(Table1[UID],0),0))),"")</f>
        <v/>
      </c>
    </row>
    <row r="1451" spans="1:1" x14ac:dyDescent="0.25">
      <c r="A1451" s="169" t="str" cm="1">
        <f t="array" ref="A1451">IFERROR(_xlfn.DAYS(RAW[[#This Row],[Date]],INDEX(Table1[Date hired],MATCH(TEXT(RAW[[#This Row],[UID]],0),TEXT(Table1[UID],0),0))),"")</f>
        <v/>
      </c>
    </row>
    <row r="1452" spans="1:1" x14ac:dyDescent="0.25">
      <c r="A1452" s="169" t="str" cm="1">
        <f t="array" ref="A1452">IFERROR(_xlfn.DAYS(RAW[[#This Row],[Date]],INDEX(Table1[Date hired],MATCH(TEXT(RAW[[#This Row],[UID]],0),TEXT(Table1[UID],0),0))),"")</f>
        <v/>
      </c>
    </row>
    <row r="1453" spans="1:1" x14ac:dyDescent="0.25">
      <c r="A1453" s="169" t="str" cm="1">
        <f t="array" ref="A1453">IFERROR(_xlfn.DAYS(RAW[[#This Row],[Date]],INDEX(Table1[Date hired],MATCH(TEXT(RAW[[#This Row],[UID]],0),TEXT(Table1[UID],0),0))),"")</f>
        <v/>
      </c>
    </row>
    <row r="1454" spans="1:1" x14ac:dyDescent="0.25">
      <c r="A1454" s="169" t="str" cm="1">
        <f t="array" ref="A1454">IFERROR(_xlfn.DAYS(RAW[[#This Row],[Date]],INDEX(Table1[Date hired],MATCH(TEXT(RAW[[#This Row],[UID]],0),TEXT(Table1[UID],0),0))),"")</f>
        <v/>
      </c>
    </row>
    <row r="1455" spans="1:1" x14ac:dyDescent="0.25">
      <c r="A1455" s="169" t="str" cm="1">
        <f t="array" ref="A1455">IFERROR(_xlfn.DAYS(RAW[[#This Row],[Date]],INDEX(Table1[Date hired],MATCH(TEXT(RAW[[#This Row],[UID]],0),TEXT(Table1[UID],0),0))),"")</f>
        <v/>
      </c>
    </row>
    <row r="1456" spans="1:1" x14ac:dyDescent="0.25">
      <c r="A1456" s="169" t="str" cm="1">
        <f t="array" ref="A1456">IFERROR(_xlfn.DAYS(RAW[[#This Row],[Date]],INDEX(Table1[Date hired],MATCH(TEXT(RAW[[#This Row],[UID]],0),TEXT(Table1[UID],0),0))),"")</f>
        <v/>
      </c>
    </row>
    <row r="1457" spans="1:1" x14ac:dyDescent="0.25">
      <c r="A1457" s="169" t="str" cm="1">
        <f t="array" ref="A1457">IFERROR(_xlfn.DAYS(RAW[[#This Row],[Date]],INDEX(Table1[Date hired],MATCH(TEXT(RAW[[#This Row],[UID]],0),TEXT(Table1[UID],0),0))),"")</f>
        <v/>
      </c>
    </row>
    <row r="1458" spans="1:1" x14ac:dyDescent="0.25">
      <c r="A1458" s="169" t="str" cm="1">
        <f t="array" ref="A1458">IFERROR(_xlfn.DAYS(RAW[[#This Row],[Date]],INDEX(Table1[Date hired],MATCH(TEXT(RAW[[#This Row],[UID]],0),TEXT(Table1[UID],0),0))),"")</f>
        <v/>
      </c>
    </row>
    <row r="1459" spans="1:1" x14ac:dyDescent="0.25">
      <c r="A1459" s="169" t="str" cm="1">
        <f t="array" ref="A1459">IFERROR(_xlfn.DAYS(RAW[[#This Row],[Date]],INDEX(Table1[Date hired],MATCH(TEXT(RAW[[#This Row],[UID]],0),TEXT(Table1[UID],0),0))),"")</f>
        <v/>
      </c>
    </row>
    <row r="1460" spans="1:1" x14ac:dyDescent="0.25">
      <c r="A1460" s="169" t="str" cm="1">
        <f t="array" ref="A1460">IFERROR(_xlfn.DAYS(RAW[[#This Row],[Date]],INDEX(Table1[Date hired],MATCH(TEXT(RAW[[#This Row],[UID]],0),TEXT(Table1[UID],0),0))),"")</f>
        <v/>
      </c>
    </row>
    <row r="1461" spans="1:1" x14ac:dyDescent="0.25">
      <c r="A1461" s="169" t="str" cm="1">
        <f t="array" ref="A1461">IFERROR(_xlfn.DAYS(RAW[[#This Row],[Date]],INDEX(Table1[Date hired],MATCH(TEXT(RAW[[#This Row],[UID]],0),TEXT(Table1[UID],0),0))),"")</f>
        <v/>
      </c>
    </row>
    <row r="1462" spans="1:1" x14ac:dyDescent="0.25">
      <c r="A1462" s="169" t="str" cm="1">
        <f t="array" ref="A1462">IFERROR(_xlfn.DAYS(RAW[[#This Row],[Date]],INDEX(Table1[Date hired],MATCH(TEXT(RAW[[#This Row],[UID]],0),TEXT(Table1[UID],0),0))),"")</f>
        <v/>
      </c>
    </row>
    <row r="1463" spans="1:1" x14ac:dyDescent="0.25">
      <c r="A1463" s="169" t="str" cm="1">
        <f t="array" ref="A1463">IFERROR(_xlfn.DAYS(RAW[[#This Row],[Date]],INDEX(Table1[Date hired],MATCH(TEXT(RAW[[#This Row],[UID]],0),TEXT(Table1[UID],0),0))),"")</f>
        <v/>
      </c>
    </row>
    <row r="1464" spans="1:1" x14ac:dyDescent="0.25">
      <c r="A1464" s="169" t="str" cm="1">
        <f t="array" ref="A1464">IFERROR(_xlfn.DAYS(RAW[[#This Row],[Date]],INDEX(Table1[Date hired],MATCH(TEXT(RAW[[#This Row],[UID]],0),TEXT(Table1[UID],0),0))),"")</f>
        <v/>
      </c>
    </row>
    <row r="1465" spans="1:1" x14ac:dyDescent="0.25">
      <c r="A1465" s="169" t="str" cm="1">
        <f t="array" ref="A1465">IFERROR(_xlfn.DAYS(RAW[[#This Row],[Date]],INDEX(Table1[Date hired],MATCH(TEXT(RAW[[#This Row],[UID]],0),TEXT(Table1[UID],0),0))),"")</f>
        <v/>
      </c>
    </row>
    <row r="1466" spans="1:1" x14ac:dyDescent="0.25">
      <c r="A1466" s="169" t="str" cm="1">
        <f t="array" ref="A1466">IFERROR(_xlfn.DAYS(RAW[[#This Row],[Date]],INDEX(Table1[Date hired],MATCH(TEXT(RAW[[#This Row],[UID]],0),TEXT(Table1[UID],0),0))),"")</f>
        <v/>
      </c>
    </row>
    <row r="1467" spans="1:1" x14ac:dyDescent="0.25">
      <c r="A1467" s="169" t="str" cm="1">
        <f t="array" ref="A1467">IFERROR(_xlfn.DAYS(RAW[[#This Row],[Date]],INDEX(Table1[Date hired],MATCH(TEXT(RAW[[#This Row],[UID]],0),TEXT(Table1[UID],0),0))),"")</f>
        <v/>
      </c>
    </row>
    <row r="1468" spans="1:1" x14ac:dyDescent="0.25">
      <c r="A1468" s="169" t="str" cm="1">
        <f t="array" ref="A1468">IFERROR(_xlfn.DAYS(RAW[[#This Row],[Date]],INDEX(Table1[Date hired],MATCH(TEXT(RAW[[#This Row],[UID]],0),TEXT(Table1[UID],0),0))),"")</f>
        <v/>
      </c>
    </row>
    <row r="1469" spans="1:1" x14ac:dyDescent="0.25">
      <c r="A1469" s="169" t="str" cm="1">
        <f t="array" ref="A1469">IFERROR(_xlfn.DAYS(RAW[[#This Row],[Date]],INDEX(Table1[Date hired],MATCH(TEXT(RAW[[#This Row],[UID]],0),TEXT(Table1[UID],0),0))),"")</f>
        <v/>
      </c>
    </row>
    <row r="1470" spans="1:1" x14ac:dyDescent="0.25">
      <c r="A1470" s="169" t="str" cm="1">
        <f t="array" ref="A1470">IFERROR(_xlfn.DAYS(RAW[[#This Row],[Date]],INDEX(Table1[Date hired],MATCH(TEXT(RAW[[#This Row],[UID]],0),TEXT(Table1[UID],0),0))),"")</f>
        <v/>
      </c>
    </row>
    <row r="1471" spans="1:1" x14ac:dyDescent="0.25">
      <c r="A1471" s="169" t="str" cm="1">
        <f t="array" ref="A1471">IFERROR(_xlfn.DAYS(RAW[[#This Row],[Date]],INDEX(Table1[Date hired],MATCH(TEXT(RAW[[#This Row],[UID]],0),TEXT(Table1[UID],0),0))),"")</f>
        <v/>
      </c>
    </row>
    <row r="1472" spans="1:1" x14ac:dyDescent="0.25">
      <c r="A1472" s="169" t="str" cm="1">
        <f t="array" ref="A1472">IFERROR(_xlfn.DAYS(RAW[[#This Row],[Date]],INDEX(Table1[Date hired],MATCH(TEXT(RAW[[#This Row],[UID]],0),TEXT(Table1[UID],0),0))),"")</f>
        <v/>
      </c>
    </row>
    <row r="1473" spans="1:1" x14ac:dyDescent="0.25">
      <c r="A1473" s="169" t="str" cm="1">
        <f t="array" ref="A1473">IFERROR(_xlfn.DAYS(RAW[[#This Row],[Date]],INDEX(Table1[Date hired],MATCH(TEXT(RAW[[#This Row],[UID]],0),TEXT(Table1[UID],0),0))),"")</f>
        <v/>
      </c>
    </row>
    <row r="1474" spans="1:1" x14ac:dyDescent="0.25">
      <c r="A1474" s="169" t="str" cm="1">
        <f t="array" ref="A1474">IFERROR(_xlfn.DAYS(RAW[[#This Row],[Date]],INDEX(Table1[Date hired],MATCH(TEXT(RAW[[#This Row],[UID]],0),TEXT(Table1[UID],0),0))),"")</f>
        <v/>
      </c>
    </row>
    <row r="1475" spans="1:1" x14ac:dyDescent="0.25">
      <c r="A1475" s="169" t="str" cm="1">
        <f t="array" ref="A1475">IFERROR(_xlfn.DAYS(RAW[[#This Row],[Date]],INDEX(Table1[Date hired],MATCH(TEXT(RAW[[#This Row],[UID]],0),TEXT(Table1[UID],0),0))),"")</f>
        <v/>
      </c>
    </row>
    <row r="1476" spans="1:1" x14ac:dyDescent="0.25">
      <c r="A1476" s="169" t="str" cm="1">
        <f t="array" ref="A1476">IFERROR(_xlfn.DAYS(RAW[[#This Row],[Date]],INDEX(Table1[Date hired],MATCH(TEXT(RAW[[#This Row],[UID]],0),TEXT(Table1[UID],0),0))),"")</f>
        <v/>
      </c>
    </row>
    <row r="1477" spans="1:1" x14ac:dyDescent="0.25">
      <c r="A1477" s="169" t="str" cm="1">
        <f t="array" ref="A1477">IFERROR(_xlfn.DAYS(RAW[[#This Row],[Date]],INDEX(Table1[Date hired],MATCH(TEXT(RAW[[#This Row],[UID]],0),TEXT(Table1[UID],0),0))),"")</f>
        <v/>
      </c>
    </row>
    <row r="1478" spans="1:1" x14ac:dyDescent="0.25">
      <c r="A1478" s="169" t="str" cm="1">
        <f t="array" ref="A1478">IFERROR(_xlfn.DAYS(RAW[[#This Row],[Date]],INDEX(Table1[Date hired],MATCH(TEXT(RAW[[#This Row],[UID]],0),TEXT(Table1[UID],0),0))),"")</f>
        <v/>
      </c>
    </row>
    <row r="1479" spans="1:1" x14ac:dyDescent="0.25">
      <c r="A1479" s="169" t="str" cm="1">
        <f t="array" ref="A1479">IFERROR(_xlfn.DAYS(RAW[[#This Row],[Date]],INDEX(Table1[Date hired],MATCH(TEXT(RAW[[#This Row],[UID]],0),TEXT(Table1[UID],0),0))),"")</f>
        <v/>
      </c>
    </row>
    <row r="1480" spans="1:1" x14ac:dyDescent="0.25">
      <c r="A1480" s="169" t="str" cm="1">
        <f t="array" ref="A1480">IFERROR(_xlfn.DAYS(RAW[[#This Row],[Date]],INDEX(Table1[Date hired],MATCH(TEXT(RAW[[#This Row],[UID]],0),TEXT(Table1[UID],0),0))),"")</f>
        <v/>
      </c>
    </row>
    <row r="1481" spans="1:1" x14ac:dyDescent="0.25">
      <c r="A1481" s="169" t="str" cm="1">
        <f t="array" ref="A1481">IFERROR(_xlfn.DAYS(RAW[[#This Row],[Date]],INDEX(Table1[Date hired],MATCH(TEXT(RAW[[#This Row],[UID]],0),TEXT(Table1[UID],0),0))),"")</f>
        <v/>
      </c>
    </row>
    <row r="1482" spans="1:1" x14ac:dyDescent="0.25">
      <c r="A1482" s="169" t="str" cm="1">
        <f t="array" ref="A1482">IFERROR(_xlfn.DAYS(RAW[[#This Row],[Date]],INDEX(Table1[Date hired],MATCH(TEXT(RAW[[#This Row],[UID]],0),TEXT(Table1[UID],0),0))),"")</f>
        <v/>
      </c>
    </row>
    <row r="1483" spans="1:1" x14ac:dyDescent="0.25">
      <c r="A1483" s="169" t="str" cm="1">
        <f t="array" ref="A1483">IFERROR(_xlfn.DAYS(RAW[[#This Row],[Date]],INDEX(Table1[Date hired],MATCH(TEXT(RAW[[#This Row],[UID]],0),TEXT(Table1[UID],0),0))),"")</f>
        <v/>
      </c>
    </row>
    <row r="1484" spans="1:1" x14ac:dyDescent="0.25">
      <c r="A1484" s="169" t="str" cm="1">
        <f t="array" ref="A1484">IFERROR(_xlfn.DAYS(RAW[[#This Row],[Date]],INDEX(Table1[Date hired],MATCH(TEXT(RAW[[#This Row],[UID]],0),TEXT(Table1[UID],0),0))),"")</f>
        <v/>
      </c>
    </row>
    <row r="1485" spans="1:1" x14ac:dyDescent="0.25">
      <c r="A1485" s="169" t="str" cm="1">
        <f t="array" ref="A1485">IFERROR(_xlfn.DAYS(RAW[[#This Row],[Date]],INDEX(Table1[Date hired],MATCH(TEXT(RAW[[#This Row],[UID]],0),TEXT(Table1[UID],0),0))),"")</f>
        <v/>
      </c>
    </row>
    <row r="1486" spans="1:1" x14ac:dyDescent="0.25">
      <c r="A1486" s="169" t="str" cm="1">
        <f t="array" ref="A1486">IFERROR(_xlfn.DAYS(RAW[[#This Row],[Date]],INDEX(Table1[Date hired],MATCH(TEXT(RAW[[#This Row],[UID]],0),TEXT(Table1[UID],0),0))),"")</f>
        <v/>
      </c>
    </row>
    <row r="1487" spans="1:1" x14ac:dyDescent="0.25">
      <c r="A1487" s="169" t="str" cm="1">
        <f t="array" ref="A1487">IFERROR(_xlfn.DAYS(RAW[[#This Row],[Date]],INDEX(Table1[Date hired],MATCH(TEXT(RAW[[#This Row],[UID]],0),TEXT(Table1[UID],0),0))),"")</f>
        <v/>
      </c>
    </row>
    <row r="1488" spans="1:1" x14ac:dyDescent="0.25">
      <c r="A1488" s="169" t="str" cm="1">
        <f t="array" ref="A1488">IFERROR(_xlfn.DAYS(RAW[[#This Row],[Date]],INDEX(Table1[Date hired],MATCH(TEXT(RAW[[#This Row],[UID]],0),TEXT(Table1[UID],0),0))),"")</f>
        <v/>
      </c>
    </row>
    <row r="1489" spans="1:1" x14ac:dyDescent="0.25">
      <c r="A1489" s="169" t="str" cm="1">
        <f t="array" ref="A1489">IFERROR(_xlfn.DAYS(RAW[[#This Row],[Date]],INDEX(Table1[Date hired],MATCH(TEXT(RAW[[#This Row],[UID]],0),TEXT(Table1[UID],0),0))),"")</f>
        <v/>
      </c>
    </row>
    <row r="1490" spans="1:1" x14ac:dyDescent="0.25">
      <c r="A1490" s="169" t="str" cm="1">
        <f t="array" ref="A1490">IFERROR(_xlfn.DAYS(RAW[[#This Row],[Date]],INDEX(Table1[Date hired],MATCH(TEXT(RAW[[#This Row],[UID]],0),TEXT(Table1[UID],0),0))),"")</f>
        <v/>
      </c>
    </row>
    <row r="1491" spans="1:1" x14ac:dyDescent="0.25">
      <c r="A1491" s="169" t="str" cm="1">
        <f t="array" ref="A1491">IFERROR(_xlfn.DAYS(RAW[[#This Row],[Date]],INDEX(Table1[Date hired],MATCH(TEXT(RAW[[#This Row],[UID]],0),TEXT(Table1[UID],0),0))),"")</f>
        <v/>
      </c>
    </row>
    <row r="1492" spans="1:1" x14ac:dyDescent="0.25">
      <c r="A1492" s="169" t="str" cm="1">
        <f t="array" ref="A1492">IFERROR(_xlfn.DAYS(RAW[[#This Row],[Date]],INDEX(Table1[Date hired],MATCH(TEXT(RAW[[#This Row],[UID]],0),TEXT(Table1[UID],0),0))),"")</f>
        <v/>
      </c>
    </row>
    <row r="1493" spans="1:1" x14ac:dyDescent="0.25">
      <c r="A1493" s="169" t="str" cm="1">
        <f t="array" ref="A1493">IFERROR(_xlfn.DAYS(RAW[[#This Row],[Date]],INDEX(Table1[Date hired],MATCH(TEXT(RAW[[#This Row],[UID]],0),TEXT(Table1[UID],0),0))),"")</f>
        <v/>
      </c>
    </row>
    <row r="1494" spans="1:1" x14ac:dyDescent="0.25">
      <c r="A1494" s="169" t="str" cm="1">
        <f t="array" ref="A1494">IFERROR(_xlfn.DAYS(RAW[[#This Row],[Date]],INDEX(Table1[Date hired],MATCH(TEXT(RAW[[#This Row],[UID]],0),TEXT(Table1[UID],0),0))),"")</f>
        <v/>
      </c>
    </row>
    <row r="1495" spans="1:1" x14ac:dyDescent="0.25">
      <c r="A1495" s="169" t="str" cm="1">
        <f t="array" ref="A1495">IFERROR(_xlfn.DAYS(RAW[[#This Row],[Date]],INDEX(Table1[Date hired],MATCH(TEXT(RAW[[#This Row],[UID]],0),TEXT(Table1[UID],0),0))),"")</f>
        <v/>
      </c>
    </row>
    <row r="1496" spans="1:1" x14ac:dyDescent="0.25">
      <c r="A1496" s="169" t="str" cm="1">
        <f t="array" ref="A1496">IFERROR(_xlfn.DAYS(RAW[[#This Row],[Date]],INDEX(Table1[Date hired],MATCH(TEXT(RAW[[#This Row],[UID]],0),TEXT(Table1[UID],0),0))),"")</f>
        <v/>
      </c>
    </row>
    <row r="1497" spans="1:1" x14ac:dyDescent="0.25">
      <c r="A1497" s="169" t="str" cm="1">
        <f t="array" ref="A1497">IFERROR(_xlfn.DAYS(RAW[[#This Row],[Date]],INDEX(Table1[Date hired],MATCH(TEXT(RAW[[#This Row],[UID]],0),TEXT(Table1[UID],0),0))),"")</f>
        <v/>
      </c>
    </row>
    <row r="1498" spans="1:1" x14ac:dyDescent="0.25">
      <c r="A1498" s="169" t="str" cm="1">
        <f t="array" ref="A1498">IFERROR(_xlfn.DAYS(RAW[[#This Row],[Date]],INDEX(Table1[Date hired],MATCH(TEXT(RAW[[#This Row],[UID]],0),TEXT(Table1[UID],0),0))),"")</f>
        <v/>
      </c>
    </row>
    <row r="1499" spans="1:1" x14ac:dyDescent="0.25">
      <c r="A1499" s="169" t="str" cm="1">
        <f t="array" ref="A1499">IFERROR(_xlfn.DAYS(RAW[[#This Row],[Date]],INDEX(Table1[Date hired],MATCH(TEXT(RAW[[#This Row],[UID]],0),TEXT(Table1[UID],0),0))),"")</f>
        <v/>
      </c>
    </row>
    <row r="1500" spans="1:1" x14ac:dyDescent="0.25">
      <c r="A1500" s="169" t="str" cm="1">
        <f t="array" ref="A1500">IFERROR(_xlfn.DAYS(RAW[[#This Row],[Date]],INDEX(Table1[Date hired],MATCH(TEXT(RAW[[#This Row],[UID]],0),TEXT(Table1[UID],0),0))),"")</f>
        <v/>
      </c>
    </row>
    <row r="1501" spans="1:1" x14ac:dyDescent="0.25">
      <c r="A1501" s="169" t="str" cm="1">
        <f t="array" ref="A1501">IFERROR(_xlfn.DAYS(RAW[[#This Row],[Date]],INDEX(Table1[Date hired],MATCH(TEXT(RAW[[#This Row],[UID]],0),TEXT(Table1[UID],0),0))),"")</f>
        <v/>
      </c>
    </row>
    <row r="1502" spans="1:1" x14ac:dyDescent="0.25">
      <c r="A1502" s="169" t="str" cm="1">
        <f t="array" ref="A1502">IFERROR(_xlfn.DAYS(RAW[[#This Row],[Date]],INDEX(Table1[Date hired],MATCH(TEXT(RAW[[#This Row],[UID]],0),TEXT(Table1[UID],0),0))),"")</f>
        <v/>
      </c>
    </row>
    <row r="1503" spans="1:1" x14ac:dyDescent="0.25">
      <c r="A1503" s="169" t="str" cm="1">
        <f t="array" ref="A1503">IFERROR(_xlfn.DAYS(RAW[[#This Row],[Date]],INDEX(Table1[Date hired],MATCH(TEXT(RAW[[#This Row],[UID]],0),TEXT(Table1[UID],0),0))),"")</f>
        <v/>
      </c>
    </row>
    <row r="1504" spans="1:1" x14ac:dyDescent="0.25">
      <c r="A1504" s="169" t="str" cm="1">
        <f t="array" ref="A1504">IFERROR(_xlfn.DAYS(RAW[[#This Row],[Date]],INDEX(Table1[Date hired],MATCH(TEXT(RAW[[#This Row],[UID]],0),TEXT(Table1[UID],0),0))),"")</f>
        <v/>
      </c>
    </row>
    <row r="1505" spans="1:1" x14ac:dyDescent="0.25">
      <c r="A1505" s="169" t="str" cm="1">
        <f t="array" ref="A1505">IFERROR(_xlfn.DAYS(RAW[[#This Row],[Date]],INDEX(Table1[Date hired],MATCH(TEXT(RAW[[#This Row],[UID]],0),TEXT(Table1[UID],0),0))),"")</f>
        <v/>
      </c>
    </row>
    <row r="1506" spans="1:1" x14ac:dyDescent="0.25">
      <c r="A1506" s="169" t="str" cm="1">
        <f t="array" ref="A1506">IFERROR(_xlfn.DAYS(RAW[[#This Row],[Date]],INDEX(Table1[Date hired],MATCH(TEXT(RAW[[#This Row],[UID]],0),TEXT(Table1[UID],0),0))),"")</f>
        <v/>
      </c>
    </row>
    <row r="1507" spans="1:1" x14ac:dyDescent="0.25">
      <c r="A1507" s="169" t="str" cm="1">
        <f t="array" ref="A1507">IFERROR(_xlfn.DAYS(RAW[[#This Row],[Date]],INDEX(Table1[Date hired],MATCH(TEXT(RAW[[#This Row],[UID]],0),TEXT(Table1[UID],0),0))),"")</f>
        <v/>
      </c>
    </row>
    <row r="1508" spans="1:1" x14ac:dyDescent="0.25">
      <c r="A1508" s="169" t="str" cm="1">
        <f t="array" ref="A1508">IFERROR(_xlfn.DAYS(RAW[[#This Row],[Date]],INDEX(Table1[Date hired],MATCH(TEXT(RAW[[#This Row],[UID]],0),TEXT(Table1[UID],0),0))),"")</f>
        <v/>
      </c>
    </row>
    <row r="1509" spans="1:1" x14ac:dyDescent="0.25">
      <c r="A1509" s="169" t="str" cm="1">
        <f t="array" ref="A1509">IFERROR(_xlfn.DAYS(RAW[[#This Row],[Date]],INDEX(Table1[Date hired],MATCH(TEXT(RAW[[#This Row],[UID]],0),TEXT(Table1[UID],0),0))),"")</f>
        <v/>
      </c>
    </row>
    <row r="1510" spans="1:1" x14ac:dyDescent="0.25">
      <c r="A1510" s="169" t="str" cm="1">
        <f t="array" ref="A1510">IFERROR(_xlfn.DAYS(RAW[[#This Row],[Date]],INDEX(Table1[Date hired],MATCH(TEXT(RAW[[#This Row],[UID]],0),TEXT(Table1[UID],0),0))),"")</f>
        <v/>
      </c>
    </row>
    <row r="1511" spans="1:1" x14ac:dyDescent="0.25">
      <c r="A1511" s="169" t="str" cm="1">
        <f t="array" ref="A1511">IFERROR(_xlfn.DAYS(RAW[[#This Row],[Date]],INDEX(Table1[Date hired],MATCH(TEXT(RAW[[#This Row],[UID]],0),TEXT(Table1[UID],0),0))),"")</f>
        <v/>
      </c>
    </row>
    <row r="1512" spans="1:1" x14ac:dyDescent="0.25">
      <c r="A1512" s="169" t="str" cm="1">
        <f t="array" ref="A1512">IFERROR(_xlfn.DAYS(RAW[[#This Row],[Date]],INDEX(Table1[Date hired],MATCH(TEXT(RAW[[#This Row],[UID]],0),TEXT(Table1[UID],0),0))),"")</f>
        <v/>
      </c>
    </row>
    <row r="1513" spans="1:1" x14ac:dyDescent="0.25">
      <c r="A1513" s="169" t="str" cm="1">
        <f t="array" ref="A1513">IFERROR(_xlfn.DAYS(RAW[[#This Row],[Date]],INDEX(Table1[Date hired],MATCH(TEXT(RAW[[#This Row],[UID]],0),TEXT(Table1[UID],0),0))),"")</f>
        <v/>
      </c>
    </row>
    <row r="1514" spans="1:1" x14ac:dyDescent="0.25">
      <c r="A1514" s="169" t="str" cm="1">
        <f t="array" ref="A1514">IFERROR(_xlfn.DAYS(RAW[[#This Row],[Date]],INDEX(Table1[Date hired],MATCH(TEXT(RAW[[#This Row],[UID]],0),TEXT(Table1[UID],0),0))),"")</f>
        <v/>
      </c>
    </row>
    <row r="1515" spans="1:1" x14ac:dyDescent="0.25">
      <c r="A1515" s="169" t="str" cm="1">
        <f t="array" ref="A1515">IFERROR(_xlfn.DAYS(RAW[[#This Row],[Date]],INDEX(Table1[Date hired],MATCH(TEXT(RAW[[#This Row],[UID]],0),TEXT(Table1[UID],0),0))),"")</f>
        <v/>
      </c>
    </row>
    <row r="1516" spans="1:1" x14ac:dyDescent="0.25">
      <c r="A1516" s="169" t="str" cm="1">
        <f t="array" ref="A1516">IFERROR(_xlfn.DAYS(RAW[[#This Row],[Date]],INDEX(Table1[Date hired],MATCH(TEXT(RAW[[#This Row],[UID]],0),TEXT(Table1[UID],0),0))),"")</f>
        <v/>
      </c>
    </row>
    <row r="1517" spans="1:1" x14ac:dyDescent="0.25">
      <c r="A1517" s="169" t="str" cm="1">
        <f t="array" ref="A1517">IFERROR(_xlfn.DAYS(RAW[[#This Row],[Date]],INDEX(Table1[Date hired],MATCH(TEXT(RAW[[#This Row],[UID]],0),TEXT(Table1[UID],0),0))),"")</f>
        <v/>
      </c>
    </row>
    <row r="1518" spans="1:1" x14ac:dyDescent="0.25">
      <c r="A1518" s="169" t="str" cm="1">
        <f t="array" ref="A1518">IFERROR(_xlfn.DAYS(RAW[[#This Row],[Date]],INDEX(Table1[Date hired],MATCH(TEXT(RAW[[#This Row],[UID]],0),TEXT(Table1[UID],0),0))),"")</f>
        <v/>
      </c>
    </row>
    <row r="1519" spans="1:1" x14ac:dyDescent="0.25">
      <c r="A1519" s="169" t="str" cm="1">
        <f t="array" ref="A1519">IFERROR(_xlfn.DAYS(RAW[[#This Row],[Date]],INDEX(Table1[Date hired],MATCH(TEXT(RAW[[#This Row],[UID]],0),TEXT(Table1[UID],0),0))),"")</f>
        <v/>
      </c>
    </row>
    <row r="1520" spans="1:1" x14ac:dyDescent="0.25">
      <c r="A1520" s="169" t="str" cm="1">
        <f t="array" ref="A1520">IFERROR(_xlfn.DAYS(RAW[[#This Row],[Date]],INDEX(Table1[Date hired],MATCH(TEXT(RAW[[#This Row],[UID]],0),TEXT(Table1[UID],0),0))),"")</f>
        <v/>
      </c>
    </row>
    <row r="1521" spans="1:1" x14ac:dyDescent="0.25">
      <c r="A1521" s="169" t="str" cm="1">
        <f t="array" ref="A1521">IFERROR(_xlfn.DAYS(RAW[[#This Row],[Date]],INDEX(Table1[Date hired],MATCH(TEXT(RAW[[#This Row],[UID]],0),TEXT(Table1[UID],0),0))),"")</f>
        <v/>
      </c>
    </row>
    <row r="1522" spans="1:1" x14ac:dyDescent="0.25">
      <c r="A1522" s="169" t="str" cm="1">
        <f t="array" ref="A1522">IFERROR(_xlfn.DAYS(RAW[[#This Row],[Date]],INDEX(Table1[Date hired],MATCH(TEXT(RAW[[#This Row],[UID]],0),TEXT(Table1[UID],0),0))),"")</f>
        <v/>
      </c>
    </row>
    <row r="1523" spans="1:1" x14ac:dyDescent="0.25">
      <c r="A1523" s="169" t="str" cm="1">
        <f t="array" ref="A1523">IFERROR(_xlfn.DAYS(RAW[[#This Row],[Date]],INDEX(Table1[Date hired],MATCH(TEXT(RAW[[#This Row],[UID]],0),TEXT(Table1[UID],0),0))),"")</f>
        <v/>
      </c>
    </row>
    <row r="1524" spans="1:1" x14ac:dyDescent="0.25">
      <c r="A1524" s="169" t="str" cm="1">
        <f t="array" ref="A1524">IFERROR(_xlfn.DAYS(RAW[[#This Row],[Date]],INDEX(Table1[Date hired],MATCH(TEXT(RAW[[#This Row],[UID]],0),TEXT(Table1[UID],0),0))),"")</f>
        <v/>
      </c>
    </row>
    <row r="1525" spans="1:1" x14ac:dyDescent="0.25">
      <c r="A1525" s="169" t="str" cm="1">
        <f t="array" ref="A1525">IFERROR(_xlfn.DAYS(RAW[[#This Row],[Date]],INDEX(Table1[Date hired],MATCH(TEXT(RAW[[#This Row],[UID]],0),TEXT(Table1[UID],0),0))),"")</f>
        <v/>
      </c>
    </row>
    <row r="1526" spans="1:1" x14ac:dyDescent="0.25">
      <c r="A1526" s="169" t="str" cm="1">
        <f t="array" ref="A1526">IFERROR(_xlfn.DAYS(RAW[[#This Row],[Date]],INDEX(Table1[Date hired],MATCH(TEXT(RAW[[#This Row],[UID]],0),TEXT(Table1[UID],0),0))),"")</f>
        <v/>
      </c>
    </row>
    <row r="1527" spans="1:1" x14ac:dyDescent="0.25">
      <c r="A1527" s="169" t="str" cm="1">
        <f t="array" ref="A1527">IFERROR(_xlfn.DAYS(RAW[[#This Row],[Date]],INDEX(Table1[Date hired],MATCH(TEXT(RAW[[#This Row],[UID]],0),TEXT(Table1[UID],0),0))),"")</f>
        <v/>
      </c>
    </row>
    <row r="1528" spans="1:1" x14ac:dyDescent="0.25">
      <c r="A1528" s="169" t="str" cm="1">
        <f t="array" ref="A1528">IFERROR(_xlfn.DAYS(RAW[[#This Row],[Date]],INDEX(Table1[Date hired],MATCH(TEXT(RAW[[#This Row],[UID]],0),TEXT(Table1[UID],0),0))),"")</f>
        <v/>
      </c>
    </row>
    <row r="1529" spans="1:1" x14ac:dyDescent="0.25">
      <c r="A1529" s="169" t="str" cm="1">
        <f t="array" ref="A1529">IFERROR(_xlfn.DAYS(RAW[[#This Row],[Date]],INDEX(Table1[Date hired],MATCH(TEXT(RAW[[#This Row],[UID]],0),TEXT(Table1[UID],0),0))),"")</f>
        <v/>
      </c>
    </row>
    <row r="1530" spans="1:1" x14ac:dyDescent="0.25">
      <c r="A1530" s="169" t="str" cm="1">
        <f t="array" ref="A1530">IFERROR(_xlfn.DAYS(RAW[[#This Row],[Date]],INDEX(Table1[Date hired],MATCH(TEXT(RAW[[#This Row],[UID]],0),TEXT(Table1[UID],0),0))),"")</f>
        <v/>
      </c>
    </row>
    <row r="1531" spans="1:1" x14ac:dyDescent="0.25">
      <c r="A1531" s="169" t="str" cm="1">
        <f t="array" ref="A1531">IFERROR(_xlfn.DAYS(RAW[[#This Row],[Date]],INDEX(Table1[Date hired],MATCH(TEXT(RAW[[#This Row],[UID]],0),TEXT(Table1[UID],0),0))),"")</f>
        <v/>
      </c>
    </row>
    <row r="1532" spans="1:1" x14ac:dyDescent="0.25">
      <c r="A1532" s="169" t="str" cm="1">
        <f t="array" ref="A1532">IFERROR(_xlfn.DAYS(RAW[[#This Row],[Date]],INDEX(Table1[Date hired],MATCH(TEXT(RAW[[#This Row],[UID]],0),TEXT(Table1[UID],0),0))),"")</f>
        <v/>
      </c>
    </row>
    <row r="1533" spans="1:1" x14ac:dyDescent="0.25">
      <c r="A1533" s="169" t="str" cm="1">
        <f t="array" ref="A1533">IFERROR(_xlfn.DAYS(RAW[[#This Row],[Date]],INDEX(Table1[Date hired],MATCH(TEXT(RAW[[#This Row],[UID]],0),TEXT(Table1[UID],0),0))),"")</f>
        <v/>
      </c>
    </row>
    <row r="1534" spans="1:1" x14ac:dyDescent="0.25">
      <c r="A1534" s="169" t="str" cm="1">
        <f t="array" ref="A1534">IFERROR(_xlfn.DAYS(RAW[[#This Row],[Date]],INDEX(Table1[Date hired],MATCH(TEXT(RAW[[#This Row],[UID]],0),TEXT(Table1[UID],0),0))),"")</f>
        <v/>
      </c>
    </row>
    <row r="1535" spans="1:1" x14ac:dyDescent="0.25">
      <c r="A1535" s="169" t="str" cm="1">
        <f t="array" ref="A1535">IFERROR(_xlfn.DAYS(RAW[[#This Row],[Date]],INDEX(Table1[Date hired],MATCH(TEXT(RAW[[#This Row],[UID]],0),TEXT(Table1[UID],0),0))),"")</f>
        <v/>
      </c>
    </row>
    <row r="1536" spans="1:1" x14ac:dyDescent="0.25">
      <c r="A1536" s="169" t="str" cm="1">
        <f t="array" ref="A1536">IFERROR(_xlfn.DAYS(RAW[[#This Row],[Date]],INDEX(Table1[Date hired],MATCH(TEXT(RAW[[#This Row],[UID]],0),TEXT(Table1[UID],0),0))),"")</f>
        <v/>
      </c>
    </row>
    <row r="1537" spans="1:1" x14ac:dyDescent="0.25">
      <c r="A1537" s="169" t="str" cm="1">
        <f t="array" ref="A1537">IFERROR(_xlfn.DAYS(RAW[[#This Row],[Date]],INDEX(Table1[Date hired],MATCH(TEXT(RAW[[#This Row],[UID]],0),TEXT(Table1[UID],0),0))),"")</f>
        <v/>
      </c>
    </row>
    <row r="1538" spans="1:1" x14ac:dyDescent="0.25">
      <c r="A1538" s="169" t="str" cm="1">
        <f t="array" ref="A1538">IFERROR(_xlfn.DAYS(RAW[[#This Row],[Date]],INDEX(Table1[Date hired],MATCH(TEXT(RAW[[#This Row],[UID]],0),TEXT(Table1[UID],0),0))),"")</f>
        <v/>
      </c>
    </row>
    <row r="1539" spans="1:1" x14ac:dyDescent="0.25">
      <c r="A1539" s="169" t="str" cm="1">
        <f t="array" ref="A1539">IFERROR(_xlfn.DAYS(RAW[[#This Row],[Date]],INDEX(Table1[Date hired],MATCH(TEXT(RAW[[#This Row],[UID]],0),TEXT(Table1[UID],0),0))),"")</f>
        <v/>
      </c>
    </row>
    <row r="1540" spans="1:1" x14ac:dyDescent="0.25">
      <c r="A1540" s="169" t="str" cm="1">
        <f t="array" ref="A1540">IFERROR(_xlfn.DAYS(RAW[[#This Row],[Date]],INDEX(Table1[Date hired],MATCH(TEXT(RAW[[#This Row],[UID]],0),TEXT(Table1[UID],0),0))),"")</f>
        <v/>
      </c>
    </row>
    <row r="1541" spans="1:1" x14ac:dyDescent="0.25">
      <c r="A1541" s="169" t="str" cm="1">
        <f t="array" ref="A1541">IFERROR(_xlfn.DAYS(RAW[[#This Row],[Date]],INDEX(Table1[Date hired],MATCH(TEXT(RAW[[#This Row],[UID]],0),TEXT(Table1[UID],0),0))),"")</f>
        <v/>
      </c>
    </row>
    <row r="1542" spans="1:1" x14ac:dyDescent="0.25">
      <c r="A1542" s="169" t="str" cm="1">
        <f t="array" ref="A1542">IFERROR(_xlfn.DAYS(RAW[[#This Row],[Date]],INDEX(Table1[Date hired],MATCH(TEXT(RAW[[#This Row],[UID]],0),TEXT(Table1[UID],0),0))),"")</f>
        <v/>
      </c>
    </row>
    <row r="1543" spans="1:1" x14ac:dyDescent="0.25">
      <c r="A1543" s="169" t="str" cm="1">
        <f t="array" ref="A1543">IFERROR(_xlfn.DAYS(RAW[[#This Row],[Date]],INDEX(Table1[Date hired],MATCH(TEXT(RAW[[#This Row],[UID]],0),TEXT(Table1[UID],0),0))),"")</f>
        <v/>
      </c>
    </row>
    <row r="1544" spans="1:1" x14ac:dyDescent="0.25">
      <c r="A1544" s="169" t="str" cm="1">
        <f t="array" ref="A1544">IFERROR(_xlfn.DAYS(RAW[[#This Row],[Date]],INDEX(Table1[Date hired],MATCH(TEXT(RAW[[#This Row],[UID]],0),TEXT(Table1[UID],0),0))),"")</f>
        <v/>
      </c>
    </row>
    <row r="1545" spans="1:1" x14ac:dyDescent="0.25">
      <c r="A1545" s="169" t="str" cm="1">
        <f t="array" ref="A1545">IFERROR(_xlfn.DAYS(RAW[[#This Row],[Date]],INDEX(Table1[Date hired],MATCH(TEXT(RAW[[#This Row],[UID]],0),TEXT(Table1[UID],0),0))),"")</f>
        <v/>
      </c>
    </row>
    <row r="1546" spans="1:1" x14ac:dyDescent="0.25">
      <c r="A1546" s="169" t="str" cm="1">
        <f t="array" ref="A1546">IFERROR(_xlfn.DAYS(RAW[[#This Row],[Date]],INDEX(Table1[Date hired],MATCH(TEXT(RAW[[#This Row],[UID]],0),TEXT(Table1[UID],0),0))),"")</f>
        <v/>
      </c>
    </row>
    <row r="1547" spans="1:1" x14ac:dyDescent="0.25">
      <c r="A1547" s="169" t="str" cm="1">
        <f t="array" ref="A1547">IFERROR(_xlfn.DAYS(RAW[[#This Row],[Date]],INDEX(Table1[Date hired],MATCH(TEXT(RAW[[#This Row],[UID]],0),TEXT(Table1[UID],0),0))),"")</f>
        <v/>
      </c>
    </row>
    <row r="1548" spans="1:1" x14ac:dyDescent="0.25">
      <c r="A1548" s="169" t="str" cm="1">
        <f t="array" ref="A1548">IFERROR(_xlfn.DAYS(RAW[[#This Row],[Date]],INDEX(Table1[Date hired],MATCH(TEXT(RAW[[#This Row],[UID]],0),TEXT(Table1[UID],0),0))),"")</f>
        <v/>
      </c>
    </row>
    <row r="1549" spans="1:1" x14ac:dyDescent="0.25">
      <c r="A1549" s="169" t="str" cm="1">
        <f t="array" ref="A1549">IFERROR(_xlfn.DAYS(RAW[[#This Row],[Date]],INDEX(Table1[Date hired],MATCH(TEXT(RAW[[#This Row],[UID]],0),TEXT(Table1[UID],0),0))),"")</f>
        <v/>
      </c>
    </row>
    <row r="1550" spans="1:1" x14ac:dyDescent="0.25">
      <c r="A1550" s="169" t="str" cm="1">
        <f t="array" ref="A1550">IFERROR(_xlfn.DAYS(RAW[[#This Row],[Date]],INDEX(Table1[Date hired],MATCH(TEXT(RAW[[#This Row],[UID]],0),TEXT(Table1[UID],0),0))),"")</f>
        <v/>
      </c>
    </row>
    <row r="1551" spans="1:1" x14ac:dyDescent="0.25">
      <c r="A1551" s="169" t="str" cm="1">
        <f t="array" ref="A1551">IFERROR(_xlfn.DAYS(RAW[[#This Row],[Date]],INDEX(Table1[Date hired],MATCH(TEXT(RAW[[#This Row],[UID]],0),TEXT(Table1[UID],0),0))),"")</f>
        <v/>
      </c>
    </row>
    <row r="1552" spans="1:1" x14ac:dyDescent="0.25">
      <c r="A1552" s="169" t="str" cm="1">
        <f t="array" ref="A1552">IFERROR(_xlfn.DAYS(RAW[[#This Row],[Date]],INDEX(Table1[Date hired],MATCH(TEXT(RAW[[#This Row],[UID]],0),TEXT(Table1[UID],0),0))),"")</f>
        <v/>
      </c>
    </row>
    <row r="1553" spans="1:1" x14ac:dyDescent="0.25">
      <c r="A1553" s="169" t="str" cm="1">
        <f t="array" ref="A1553">IFERROR(_xlfn.DAYS(RAW[[#This Row],[Date]],INDEX(Table1[Date hired],MATCH(TEXT(RAW[[#This Row],[UID]],0),TEXT(Table1[UID],0),0))),"")</f>
        <v/>
      </c>
    </row>
    <row r="1554" spans="1:1" x14ac:dyDescent="0.25">
      <c r="A1554" s="169" t="str" cm="1">
        <f t="array" ref="A1554">IFERROR(_xlfn.DAYS(RAW[[#This Row],[Date]],INDEX(Table1[Date hired],MATCH(TEXT(RAW[[#This Row],[UID]],0),TEXT(Table1[UID],0),0))),"")</f>
        <v/>
      </c>
    </row>
    <row r="1555" spans="1:1" x14ac:dyDescent="0.25">
      <c r="A1555" s="169" t="str" cm="1">
        <f t="array" ref="A1555">IFERROR(_xlfn.DAYS(RAW[[#This Row],[Date]],INDEX(Table1[Date hired],MATCH(TEXT(RAW[[#This Row],[UID]],0),TEXT(Table1[UID],0),0))),"")</f>
        <v/>
      </c>
    </row>
    <row r="1556" spans="1:1" x14ac:dyDescent="0.25">
      <c r="A1556" s="169" t="str" cm="1">
        <f t="array" ref="A1556">IFERROR(_xlfn.DAYS(RAW[[#This Row],[Date]],INDEX(Table1[Date hired],MATCH(TEXT(RAW[[#This Row],[UID]],0),TEXT(Table1[UID],0),0))),"")</f>
        <v/>
      </c>
    </row>
    <row r="1557" spans="1:1" x14ac:dyDescent="0.25">
      <c r="A1557" s="169" t="str" cm="1">
        <f t="array" ref="A1557">IFERROR(_xlfn.DAYS(RAW[[#This Row],[Date]],INDEX(Table1[Date hired],MATCH(TEXT(RAW[[#This Row],[UID]],0),TEXT(Table1[UID],0),0))),"")</f>
        <v/>
      </c>
    </row>
    <row r="1558" spans="1:1" x14ac:dyDescent="0.25">
      <c r="A1558" s="169" t="str" cm="1">
        <f t="array" ref="A1558">IFERROR(_xlfn.DAYS(RAW[[#This Row],[Date]],INDEX(Table1[Date hired],MATCH(TEXT(RAW[[#This Row],[UID]],0),TEXT(Table1[UID],0),0))),"")</f>
        <v/>
      </c>
    </row>
    <row r="1559" spans="1:1" x14ac:dyDescent="0.25">
      <c r="A1559" s="169" t="str" cm="1">
        <f t="array" ref="A1559">IFERROR(_xlfn.DAYS(RAW[[#This Row],[Date]],INDEX(Table1[Date hired],MATCH(TEXT(RAW[[#This Row],[UID]],0),TEXT(Table1[UID],0),0))),"")</f>
        <v/>
      </c>
    </row>
    <row r="1560" spans="1:1" x14ac:dyDescent="0.25">
      <c r="A1560" s="169" t="str" cm="1">
        <f t="array" ref="A1560">IFERROR(_xlfn.DAYS(RAW[[#This Row],[Date]],INDEX(Table1[Date hired],MATCH(TEXT(RAW[[#This Row],[UID]],0),TEXT(Table1[UID],0),0))),"")</f>
        <v/>
      </c>
    </row>
    <row r="1561" spans="1:1" x14ac:dyDescent="0.25">
      <c r="A1561" s="169" t="str" cm="1">
        <f t="array" ref="A1561">IFERROR(_xlfn.DAYS(RAW[[#This Row],[Date]],INDEX(Table1[Date hired],MATCH(TEXT(RAW[[#This Row],[UID]],0),TEXT(Table1[UID],0),0))),"")</f>
        <v/>
      </c>
    </row>
    <row r="1562" spans="1:1" x14ac:dyDescent="0.25">
      <c r="A1562" s="169" t="str" cm="1">
        <f t="array" ref="A1562">IFERROR(_xlfn.DAYS(RAW[[#This Row],[Date]],INDEX(Table1[Date hired],MATCH(TEXT(RAW[[#This Row],[UID]],0),TEXT(Table1[UID],0),0))),"")</f>
        <v/>
      </c>
    </row>
    <row r="1563" spans="1:1" x14ac:dyDescent="0.25">
      <c r="A1563" s="169" t="str" cm="1">
        <f t="array" ref="A1563">IFERROR(_xlfn.DAYS(RAW[[#This Row],[Date]],INDEX(Table1[Date hired],MATCH(TEXT(RAW[[#This Row],[UID]],0),TEXT(Table1[UID],0),0))),"")</f>
        <v/>
      </c>
    </row>
    <row r="1564" spans="1:1" x14ac:dyDescent="0.25">
      <c r="A1564" s="169" t="str" cm="1">
        <f t="array" ref="A1564">IFERROR(_xlfn.DAYS(RAW[[#This Row],[Date]],INDEX(Table1[Date hired],MATCH(TEXT(RAW[[#This Row],[UID]],0),TEXT(Table1[UID],0),0))),"")</f>
        <v/>
      </c>
    </row>
    <row r="1565" spans="1:1" x14ac:dyDescent="0.25">
      <c r="A1565" s="169" t="str" cm="1">
        <f t="array" ref="A1565">IFERROR(_xlfn.DAYS(RAW[[#This Row],[Date]],INDEX(Table1[Date hired],MATCH(TEXT(RAW[[#This Row],[UID]],0),TEXT(Table1[UID],0),0))),"")</f>
        <v/>
      </c>
    </row>
    <row r="1566" spans="1:1" x14ac:dyDescent="0.25">
      <c r="A1566" s="169" t="str" cm="1">
        <f t="array" ref="A1566">IFERROR(_xlfn.DAYS(RAW[[#This Row],[Date]],INDEX(Table1[Date hired],MATCH(TEXT(RAW[[#This Row],[UID]],0),TEXT(Table1[UID],0),0))),"")</f>
        <v/>
      </c>
    </row>
    <row r="1567" spans="1:1" x14ac:dyDescent="0.25">
      <c r="A1567" s="169" t="str" cm="1">
        <f t="array" ref="A1567">IFERROR(_xlfn.DAYS(RAW[[#This Row],[Date]],INDEX(Table1[Date hired],MATCH(TEXT(RAW[[#This Row],[UID]],0),TEXT(Table1[UID],0),0))),"")</f>
        <v/>
      </c>
    </row>
    <row r="1568" spans="1:1" x14ac:dyDescent="0.25">
      <c r="A1568" s="169" t="str" cm="1">
        <f t="array" ref="A1568">IFERROR(_xlfn.DAYS(RAW[[#This Row],[Date]],INDEX(Table1[Date hired],MATCH(TEXT(RAW[[#This Row],[UID]],0),TEXT(Table1[UID],0),0))),"")</f>
        <v/>
      </c>
    </row>
    <row r="1569" spans="1:1" x14ac:dyDescent="0.25">
      <c r="A1569" s="169" t="str" cm="1">
        <f t="array" ref="A1569">IFERROR(_xlfn.DAYS(RAW[[#This Row],[Date]],INDEX(Table1[Date hired],MATCH(TEXT(RAW[[#This Row],[UID]],0),TEXT(Table1[UID],0),0))),"")</f>
        <v/>
      </c>
    </row>
    <row r="1570" spans="1:1" x14ac:dyDescent="0.25">
      <c r="A1570" s="169" t="str" cm="1">
        <f t="array" ref="A1570">IFERROR(_xlfn.DAYS(RAW[[#This Row],[Date]],INDEX(Table1[Date hired],MATCH(TEXT(RAW[[#This Row],[UID]],0),TEXT(Table1[UID],0),0))),"")</f>
        <v/>
      </c>
    </row>
    <row r="1571" spans="1:1" x14ac:dyDescent="0.25">
      <c r="A1571" s="169" t="str" cm="1">
        <f t="array" ref="A1571">IFERROR(_xlfn.DAYS(RAW[[#This Row],[Date]],INDEX(Table1[Date hired],MATCH(TEXT(RAW[[#This Row],[UID]],0),TEXT(Table1[UID],0),0))),"")</f>
        <v/>
      </c>
    </row>
    <row r="1572" spans="1:1" x14ac:dyDescent="0.25">
      <c r="A1572" s="169" t="str" cm="1">
        <f t="array" ref="A1572">IFERROR(_xlfn.DAYS(RAW[[#This Row],[Date]],INDEX(Table1[Date hired],MATCH(TEXT(RAW[[#This Row],[UID]],0),TEXT(Table1[UID],0),0))),"")</f>
        <v/>
      </c>
    </row>
    <row r="1573" spans="1:1" x14ac:dyDescent="0.25">
      <c r="A1573" s="169" t="str" cm="1">
        <f t="array" ref="A1573">IFERROR(_xlfn.DAYS(RAW[[#This Row],[Date]],INDEX(Table1[Date hired],MATCH(TEXT(RAW[[#This Row],[UID]],0),TEXT(Table1[UID],0),0))),"")</f>
        <v/>
      </c>
    </row>
    <row r="1574" spans="1:1" x14ac:dyDescent="0.25">
      <c r="A1574" s="169" t="str" cm="1">
        <f t="array" ref="A1574">IFERROR(_xlfn.DAYS(RAW[[#This Row],[Date]],INDEX(Table1[Date hired],MATCH(TEXT(RAW[[#This Row],[UID]],0),TEXT(Table1[UID],0),0))),"")</f>
        <v/>
      </c>
    </row>
    <row r="1575" spans="1:1" x14ac:dyDescent="0.25">
      <c r="A1575" s="169" t="str" cm="1">
        <f t="array" ref="A1575">IFERROR(_xlfn.DAYS(RAW[[#This Row],[Date]],INDEX(Table1[Date hired],MATCH(TEXT(RAW[[#This Row],[UID]],0),TEXT(Table1[UID],0),0))),"")</f>
        <v/>
      </c>
    </row>
    <row r="1576" spans="1:1" x14ac:dyDescent="0.25">
      <c r="A1576" s="169" t="str" cm="1">
        <f t="array" ref="A1576">IFERROR(_xlfn.DAYS(RAW[[#This Row],[Date]],INDEX(Table1[Date hired],MATCH(TEXT(RAW[[#This Row],[UID]],0),TEXT(Table1[UID],0),0))),"")</f>
        <v/>
      </c>
    </row>
    <row r="1577" spans="1:1" x14ac:dyDescent="0.25">
      <c r="A1577" s="169" t="str" cm="1">
        <f t="array" ref="A1577">IFERROR(_xlfn.DAYS(RAW[[#This Row],[Date]],INDEX(Table1[Date hired],MATCH(TEXT(RAW[[#This Row],[UID]],0),TEXT(Table1[UID],0),0))),"")</f>
        <v/>
      </c>
    </row>
    <row r="1578" spans="1:1" x14ac:dyDescent="0.25">
      <c r="A1578" s="169" t="str" cm="1">
        <f t="array" ref="A1578">IFERROR(_xlfn.DAYS(RAW[[#This Row],[Date]],INDEX(Table1[Date hired],MATCH(TEXT(RAW[[#This Row],[UID]],0),TEXT(Table1[UID],0),0))),"")</f>
        <v/>
      </c>
    </row>
    <row r="1579" spans="1:1" x14ac:dyDescent="0.25">
      <c r="A1579" s="169" t="str" cm="1">
        <f t="array" ref="A1579">IFERROR(_xlfn.DAYS(RAW[[#This Row],[Date]],INDEX(Table1[Date hired],MATCH(TEXT(RAW[[#This Row],[UID]],0),TEXT(Table1[UID],0),0))),"")</f>
        <v/>
      </c>
    </row>
    <row r="1580" spans="1:1" x14ac:dyDescent="0.25">
      <c r="A1580" s="169" t="str" cm="1">
        <f t="array" ref="A1580">IFERROR(_xlfn.DAYS(RAW[[#This Row],[Date]],INDEX(Table1[Date hired],MATCH(TEXT(RAW[[#This Row],[UID]],0),TEXT(Table1[UID],0),0))),"")</f>
        <v/>
      </c>
    </row>
    <row r="1581" spans="1:1" x14ac:dyDescent="0.25">
      <c r="A1581" s="169" t="str" cm="1">
        <f t="array" ref="A1581">IFERROR(_xlfn.DAYS(RAW[[#This Row],[Date]],INDEX(Table1[Date hired],MATCH(TEXT(RAW[[#This Row],[UID]],0),TEXT(Table1[UID],0),0))),"")</f>
        <v/>
      </c>
    </row>
    <row r="1582" spans="1:1" x14ac:dyDescent="0.25">
      <c r="A1582" s="169" t="str" cm="1">
        <f t="array" ref="A1582">IFERROR(_xlfn.DAYS(RAW[[#This Row],[Date]],INDEX(Table1[Date hired],MATCH(TEXT(RAW[[#This Row],[UID]],0),TEXT(Table1[UID],0),0))),"")</f>
        <v/>
      </c>
    </row>
    <row r="1583" spans="1:1" x14ac:dyDescent="0.25">
      <c r="A1583" s="169" t="str" cm="1">
        <f t="array" ref="A1583">IFERROR(_xlfn.DAYS(RAW[[#This Row],[Date]],INDEX(Table1[Date hired],MATCH(TEXT(RAW[[#This Row],[UID]],0),TEXT(Table1[UID],0),0))),"")</f>
        <v/>
      </c>
    </row>
    <row r="1584" spans="1:1" x14ac:dyDescent="0.25">
      <c r="A1584" s="169" t="str" cm="1">
        <f t="array" ref="A1584">IFERROR(_xlfn.DAYS(RAW[[#This Row],[Date]],INDEX(Table1[Date hired],MATCH(TEXT(RAW[[#This Row],[UID]],0),TEXT(Table1[UID],0),0))),"")</f>
        <v/>
      </c>
    </row>
    <row r="1585" spans="1:1" x14ac:dyDescent="0.25">
      <c r="A1585" s="169" t="str" cm="1">
        <f t="array" ref="A1585">IFERROR(_xlfn.DAYS(RAW[[#This Row],[Date]],INDEX(Table1[Date hired],MATCH(TEXT(RAW[[#This Row],[UID]],0),TEXT(Table1[UID],0),0))),"")</f>
        <v/>
      </c>
    </row>
    <row r="1586" spans="1:1" x14ac:dyDescent="0.25">
      <c r="A1586" s="169" t="str" cm="1">
        <f t="array" ref="A1586">IFERROR(_xlfn.DAYS(RAW[[#This Row],[Date]],INDEX(Table1[Date hired],MATCH(TEXT(RAW[[#This Row],[UID]],0),TEXT(Table1[UID],0),0))),"")</f>
        <v/>
      </c>
    </row>
    <row r="1587" spans="1:1" x14ac:dyDescent="0.25">
      <c r="A1587" s="169" t="str" cm="1">
        <f t="array" ref="A1587">IFERROR(_xlfn.DAYS(RAW[[#This Row],[Date]],INDEX(Table1[Date hired],MATCH(TEXT(RAW[[#This Row],[UID]],0),TEXT(Table1[UID],0),0))),"")</f>
        <v/>
      </c>
    </row>
    <row r="1588" spans="1:1" x14ac:dyDescent="0.25">
      <c r="A1588" s="169" t="str" cm="1">
        <f t="array" ref="A1588">IFERROR(_xlfn.DAYS(RAW[[#This Row],[Date]],INDEX(Table1[Date hired],MATCH(TEXT(RAW[[#This Row],[UID]],0),TEXT(Table1[UID],0),0))),"")</f>
        <v/>
      </c>
    </row>
    <row r="1589" spans="1:1" x14ac:dyDescent="0.25">
      <c r="A1589" s="169" t="str" cm="1">
        <f t="array" ref="A1589">IFERROR(_xlfn.DAYS(RAW[[#This Row],[Date]],INDEX(Table1[Date hired],MATCH(TEXT(RAW[[#This Row],[UID]],0),TEXT(Table1[UID],0),0))),"")</f>
        <v/>
      </c>
    </row>
    <row r="1590" spans="1:1" x14ac:dyDescent="0.25">
      <c r="A1590" s="169" t="str" cm="1">
        <f t="array" ref="A1590">IFERROR(_xlfn.DAYS(RAW[[#This Row],[Date]],INDEX(Table1[Date hired],MATCH(TEXT(RAW[[#This Row],[UID]],0),TEXT(Table1[UID],0),0))),"")</f>
        <v/>
      </c>
    </row>
    <row r="1591" spans="1:1" x14ac:dyDescent="0.25">
      <c r="A1591" s="169" t="str" cm="1">
        <f t="array" ref="A1591">IFERROR(_xlfn.DAYS(RAW[[#This Row],[Date]],INDEX(Table1[Date hired],MATCH(TEXT(RAW[[#This Row],[UID]],0),TEXT(Table1[UID],0),0))),"")</f>
        <v/>
      </c>
    </row>
    <row r="1592" spans="1:1" x14ac:dyDescent="0.25">
      <c r="A1592" s="169" t="str" cm="1">
        <f t="array" ref="A1592">IFERROR(_xlfn.DAYS(RAW[[#This Row],[Date]],INDEX(Table1[Date hired],MATCH(TEXT(RAW[[#This Row],[UID]],0),TEXT(Table1[UID],0),0))),"")</f>
        <v/>
      </c>
    </row>
    <row r="1593" spans="1:1" x14ac:dyDescent="0.25">
      <c r="A1593" s="169" t="str" cm="1">
        <f t="array" ref="A1593">IFERROR(_xlfn.DAYS(RAW[[#This Row],[Date]],INDEX(Table1[Date hired],MATCH(TEXT(RAW[[#This Row],[UID]],0),TEXT(Table1[UID],0),0))),"")</f>
        <v/>
      </c>
    </row>
    <row r="1594" spans="1:1" x14ac:dyDescent="0.25">
      <c r="A1594" s="169" t="str" cm="1">
        <f t="array" ref="A1594">IFERROR(_xlfn.DAYS(RAW[[#This Row],[Date]],INDEX(Table1[Date hired],MATCH(TEXT(RAW[[#This Row],[UID]],0),TEXT(Table1[UID],0),0))),"")</f>
        <v/>
      </c>
    </row>
    <row r="1595" spans="1:1" x14ac:dyDescent="0.25">
      <c r="A1595" s="169" t="str" cm="1">
        <f t="array" ref="A1595">IFERROR(_xlfn.DAYS(RAW[[#This Row],[Date]],INDEX(Table1[Date hired],MATCH(TEXT(RAW[[#This Row],[UID]],0),TEXT(Table1[UID],0),0))),"")</f>
        <v/>
      </c>
    </row>
    <row r="1596" spans="1:1" x14ac:dyDescent="0.25">
      <c r="A1596" s="169" t="str" cm="1">
        <f t="array" ref="A1596">IFERROR(_xlfn.DAYS(RAW[[#This Row],[Date]],INDEX(Table1[Date hired],MATCH(TEXT(RAW[[#This Row],[UID]],0),TEXT(Table1[UID],0),0))),"")</f>
        <v/>
      </c>
    </row>
    <row r="1597" spans="1:1" x14ac:dyDescent="0.25">
      <c r="A1597" s="169" t="str" cm="1">
        <f t="array" ref="A1597">IFERROR(_xlfn.DAYS(RAW[[#This Row],[Date]],INDEX(Table1[Date hired],MATCH(TEXT(RAW[[#This Row],[UID]],0),TEXT(Table1[UID],0),0))),"")</f>
        <v/>
      </c>
    </row>
    <row r="1598" spans="1:1" x14ac:dyDescent="0.25">
      <c r="A1598" s="169" t="str" cm="1">
        <f t="array" ref="A1598">IFERROR(_xlfn.DAYS(RAW[[#This Row],[Date]],INDEX(Table1[Date hired],MATCH(TEXT(RAW[[#This Row],[UID]],0),TEXT(Table1[UID],0),0))),"")</f>
        <v/>
      </c>
    </row>
    <row r="1599" spans="1:1" x14ac:dyDescent="0.25">
      <c r="A1599" s="169" t="str" cm="1">
        <f t="array" ref="A1599">IFERROR(_xlfn.DAYS(RAW[[#This Row],[Date]],INDEX(Table1[Date hired],MATCH(TEXT(RAW[[#This Row],[UID]],0),TEXT(Table1[UID],0),0))),"")</f>
        <v/>
      </c>
    </row>
    <row r="1600" spans="1:1" x14ac:dyDescent="0.25">
      <c r="A1600" s="169" t="str" cm="1">
        <f t="array" ref="A1600">IFERROR(_xlfn.DAYS(RAW[[#This Row],[Date]],INDEX(Table1[Date hired],MATCH(TEXT(RAW[[#This Row],[UID]],0),TEXT(Table1[UID],0),0))),"")</f>
        <v/>
      </c>
    </row>
    <row r="1601" spans="1:1" x14ac:dyDescent="0.25">
      <c r="A1601" s="169" t="str" cm="1">
        <f t="array" ref="A1601">IFERROR(_xlfn.DAYS(RAW[[#This Row],[Date]],INDEX(Table1[Date hired],MATCH(TEXT(RAW[[#This Row],[UID]],0),TEXT(Table1[UID],0),0))),"")</f>
        <v/>
      </c>
    </row>
    <row r="1602" spans="1:1" x14ac:dyDescent="0.25">
      <c r="A1602" s="169" t="str" cm="1">
        <f t="array" ref="A1602">IFERROR(_xlfn.DAYS(RAW[[#This Row],[Date]],INDEX(Table1[Date hired],MATCH(TEXT(RAW[[#This Row],[UID]],0),TEXT(Table1[UID],0),0))),"")</f>
        <v/>
      </c>
    </row>
    <row r="1603" spans="1:1" x14ac:dyDescent="0.25">
      <c r="A1603" s="169" t="str" cm="1">
        <f t="array" ref="A1603">IFERROR(_xlfn.DAYS(RAW[[#This Row],[Date]],INDEX(Table1[Date hired],MATCH(TEXT(RAW[[#This Row],[UID]],0),TEXT(Table1[UID],0),0))),"")</f>
        <v/>
      </c>
    </row>
    <row r="1604" spans="1:1" x14ac:dyDescent="0.25">
      <c r="A1604" s="169" t="str" cm="1">
        <f t="array" ref="A1604">IFERROR(_xlfn.DAYS(RAW[[#This Row],[Date]],INDEX(Table1[Date hired],MATCH(TEXT(RAW[[#This Row],[UID]],0),TEXT(Table1[UID],0),0))),"")</f>
        <v/>
      </c>
    </row>
    <row r="1605" spans="1:1" x14ac:dyDescent="0.25">
      <c r="A1605" s="169" t="str" cm="1">
        <f t="array" ref="A1605">IFERROR(_xlfn.DAYS(RAW[[#This Row],[Date]],INDEX(Table1[Date hired],MATCH(TEXT(RAW[[#This Row],[UID]],0),TEXT(Table1[UID],0),0))),"")</f>
        <v/>
      </c>
    </row>
    <row r="1606" spans="1:1" x14ac:dyDescent="0.25">
      <c r="A1606" s="169" t="str" cm="1">
        <f t="array" ref="A1606">IFERROR(_xlfn.DAYS(RAW[[#This Row],[Date]],INDEX(Table1[Date hired],MATCH(TEXT(RAW[[#This Row],[UID]],0),TEXT(Table1[UID],0),0))),"")</f>
        <v/>
      </c>
    </row>
    <row r="1607" spans="1:1" x14ac:dyDescent="0.25">
      <c r="A1607" s="169" t="str" cm="1">
        <f t="array" ref="A1607">IFERROR(_xlfn.DAYS(RAW[[#This Row],[Date]],INDEX(Table1[Date hired],MATCH(TEXT(RAW[[#This Row],[UID]],0),TEXT(Table1[UID],0),0))),"")</f>
        <v/>
      </c>
    </row>
    <row r="1608" spans="1:1" x14ac:dyDescent="0.25">
      <c r="A1608" s="169" t="str" cm="1">
        <f t="array" ref="A1608">IFERROR(_xlfn.DAYS(RAW[[#This Row],[Date]],INDEX(Table1[Date hired],MATCH(TEXT(RAW[[#This Row],[UID]],0),TEXT(Table1[UID],0),0))),"")</f>
        <v/>
      </c>
    </row>
    <row r="1609" spans="1:1" x14ac:dyDescent="0.25">
      <c r="A1609" s="169" t="str" cm="1">
        <f t="array" ref="A1609">IFERROR(_xlfn.DAYS(RAW[[#This Row],[Date]],INDEX(Table1[Date hired],MATCH(TEXT(RAW[[#This Row],[UID]],0),TEXT(Table1[UID],0),0))),"")</f>
        <v/>
      </c>
    </row>
    <row r="1610" spans="1:1" x14ac:dyDescent="0.25">
      <c r="A1610" s="169" t="str" cm="1">
        <f t="array" ref="A1610">IFERROR(_xlfn.DAYS(RAW[[#This Row],[Date]],INDEX(Table1[Date hired],MATCH(TEXT(RAW[[#This Row],[UID]],0),TEXT(Table1[UID],0),0))),"")</f>
        <v/>
      </c>
    </row>
    <row r="1611" spans="1:1" x14ac:dyDescent="0.25">
      <c r="A1611" s="169" t="str" cm="1">
        <f t="array" ref="A1611">IFERROR(_xlfn.DAYS(RAW[[#This Row],[Date]],INDEX(Table1[Date hired],MATCH(TEXT(RAW[[#This Row],[UID]],0),TEXT(Table1[UID],0),0))),"")</f>
        <v/>
      </c>
    </row>
    <row r="1612" spans="1:1" x14ac:dyDescent="0.25">
      <c r="A1612" s="169" t="str" cm="1">
        <f t="array" ref="A1612">IFERROR(_xlfn.DAYS(RAW[[#This Row],[Date]],INDEX(Table1[Date hired],MATCH(TEXT(RAW[[#This Row],[UID]],0),TEXT(Table1[UID],0),0))),"")</f>
        <v/>
      </c>
    </row>
    <row r="1613" spans="1:1" x14ac:dyDescent="0.25">
      <c r="A1613" s="169" t="str" cm="1">
        <f t="array" ref="A1613">IFERROR(_xlfn.DAYS(RAW[[#This Row],[Date]],INDEX(Table1[Date hired],MATCH(TEXT(RAW[[#This Row],[UID]],0),TEXT(Table1[UID],0),0))),"")</f>
        <v/>
      </c>
    </row>
    <row r="1614" spans="1:1" x14ac:dyDescent="0.25">
      <c r="A1614" s="169" t="str" cm="1">
        <f t="array" ref="A1614">IFERROR(_xlfn.DAYS(RAW[[#This Row],[Date]],INDEX(Table1[Date hired],MATCH(TEXT(RAW[[#This Row],[UID]],0),TEXT(Table1[UID],0),0))),"")</f>
        <v/>
      </c>
    </row>
    <row r="1615" spans="1:1" x14ac:dyDescent="0.25">
      <c r="A1615" s="169" t="str" cm="1">
        <f t="array" ref="A1615">IFERROR(_xlfn.DAYS(RAW[[#This Row],[Date]],INDEX(Table1[Date hired],MATCH(TEXT(RAW[[#This Row],[UID]],0),TEXT(Table1[UID],0),0))),"")</f>
        <v/>
      </c>
    </row>
    <row r="1616" spans="1:1" x14ac:dyDescent="0.25">
      <c r="A1616" s="169" t="str" cm="1">
        <f t="array" ref="A1616">IFERROR(_xlfn.DAYS(RAW[[#This Row],[Date]],INDEX(Table1[Date hired],MATCH(TEXT(RAW[[#This Row],[UID]],0),TEXT(Table1[UID],0),0))),"")</f>
        <v/>
      </c>
    </row>
    <row r="1617" spans="1:1" x14ac:dyDescent="0.25">
      <c r="A1617" s="169" t="str" cm="1">
        <f t="array" ref="A1617">IFERROR(_xlfn.DAYS(RAW[[#This Row],[Date]],INDEX(Table1[Date hired],MATCH(TEXT(RAW[[#This Row],[UID]],0),TEXT(Table1[UID],0),0))),"")</f>
        <v/>
      </c>
    </row>
    <row r="1618" spans="1:1" x14ac:dyDescent="0.25">
      <c r="A1618" s="169" t="str" cm="1">
        <f t="array" ref="A1618">IFERROR(_xlfn.DAYS(RAW[[#This Row],[Date]],INDEX(Table1[Date hired],MATCH(TEXT(RAW[[#This Row],[UID]],0),TEXT(Table1[UID],0),0))),"")</f>
        <v/>
      </c>
    </row>
    <row r="1619" spans="1:1" x14ac:dyDescent="0.25">
      <c r="A1619" s="169" t="str" cm="1">
        <f t="array" ref="A1619">IFERROR(_xlfn.DAYS(RAW[[#This Row],[Date]],INDEX(Table1[Date hired],MATCH(TEXT(RAW[[#This Row],[UID]],0),TEXT(Table1[UID],0),0))),"")</f>
        <v/>
      </c>
    </row>
    <row r="1620" spans="1:1" x14ac:dyDescent="0.25">
      <c r="A1620" s="169" t="str" cm="1">
        <f t="array" ref="A1620">IFERROR(_xlfn.DAYS(RAW[[#This Row],[Date]],INDEX(Table1[Date hired],MATCH(TEXT(RAW[[#This Row],[UID]],0),TEXT(Table1[UID],0),0))),"")</f>
        <v/>
      </c>
    </row>
    <row r="1621" spans="1:1" x14ac:dyDescent="0.25">
      <c r="A1621" s="169" t="str" cm="1">
        <f t="array" ref="A1621">IFERROR(_xlfn.DAYS(RAW[[#This Row],[Date]],INDEX(Table1[Date hired],MATCH(TEXT(RAW[[#This Row],[UID]],0),TEXT(Table1[UID],0),0))),"")</f>
        <v/>
      </c>
    </row>
    <row r="1622" spans="1:1" x14ac:dyDescent="0.25">
      <c r="A1622" s="169" t="str" cm="1">
        <f t="array" ref="A1622">IFERROR(_xlfn.DAYS(RAW[[#This Row],[Date]],INDEX(Table1[Date hired],MATCH(TEXT(RAW[[#This Row],[UID]],0),TEXT(Table1[UID],0),0))),"")</f>
        <v/>
      </c>
    </row>
    <row r="1623" spans="1:1" x14ac:dyDescent="0.25">
      <c r="A1623" s="169" t="str" cm="1">
        <f t="array" ref="A1623">IFERROR(_xlfn.DAYS(RAW[[#This Row],[Date]],INDEX(Table1[Date hired],MATCH(TEXT(RAW[[#This Row],[UID]],0),TEXT(Table1[UID],0),0))),"")</f>
        <v/>
      </c>
    </row>
    <row r="1624" spans="1:1" x14ac:dyDescent="0.25">
      <c r="A1624" s="169" t="str" cm="1">
        <f t="array" ref="A1624">IFERROR(_xlfn.DAYS(RAW[[#This Row],[Date]],INDEX(Table1[Date hired],MATCH(TEXT(RAW[[#This Row],[UID]],0),TEXT(Table1[UID],0),0))),"")</f>
        <v/>
      </c>
    </row>
    <row r="1625" spans="1:1" x14ac:dyDescent="0.25">
      <c r="A1625" s="169" t="str" cm="1">
        <f t="array" ref="A1625">IFERROR(_xlfn.DAYS(RAW[[#This Row],[Date]],INDEX(Table1[Date hired],MATCH(TEXT(RAW[[#This Row],[UID]],0),TEXT(Table1[UID],0),0))),"")</f>
        <v/>
      </c>
    </row>
    <row r="1626" spans="1:1" x14ac:dyDescent="0.25">
      <c r="A1626" s="169" t="str" cm="1">
        <f t="array" ref="A1626">IFERROR(_xlfn.DAYS(RAW[[#This Row],[Date]],INDEX(Table1[Date hired],MATCH(TEXT(RAW[[#This Row],[UID]],0),TEXT(Table1[UID],0),0))),"")</f>
        <v/>
      </c>
    </row>
    <row r="1627" spans="1:1" x14ac:dyDescent="0.25">
      <c r="A1627" s="169" t="str" cm="1">
        <f t="array" ref="A1627">IFERROR(_xlfn.DAYS(RAW[[#This Row],[Date]],INDEX(Table1[Date hired],MATCH(TEXT(RAW[[#This Row],[UID]],0),TEXT(Table1[UID],0),0))),"")</f>
        <v/>
      </c>
    </row>
    <row r="1628" spans="1:1" x14ac:dyDescent="0.25">
      <c r="A1628" s="169" t="str" cm="1">
        <f t="array" ref="A1628">IFERROR(_xlfn.DAYS(RAW[[#This Row],[Date]],INDEX(Table1[Date hired],MATCH(TEXT(RAW[[#This Row],[UID]],0),TEXT(Table1[UID],0),0))),"")</f>
        <v/>
      </c>
    </row>
    <row r="1629" spans="1:1" x14ac:dyDescent="0.25">
      <c r="A1629" s="169" t="str" cm="1">
        <f t="array" ref="A1629">IFERROR(_xlfn.DAYS(RAW[[#This Row],[Date]],INDEX(Table1[Date hired],MATCH(TEXT(RAW[[#This Row],[UID]],0),TEXT(Table1[UID],0),0))),"")</f>
        <v/>
      </c>
    </row>
    <row r="1630" spans="1:1" x14ac:dyDescent="0.25">
      <c r="A1630" s="169" t="str" cm="1">
        <f t="array" ref="A1630">IFERROR(_xlfn.DAYS(RAW[[#This Row],[Date]],INDEX(Table1[Date hired],MATCH(TEXT(RAW[[#This Row],[UID]],0),TEXT(Table1[UID],0),0))),"")</f>
        <v/>
      </c>
    </row>
    <row r="1631" spans="1:1" x14ac:dyDescent="0.25">
      <c r="A1631" s="169" t="str" cm="1">
        <f t="array" ref="A1631">IFERROR(_xlfn.DAYS(RAW[[#This Row],[Date]],INDEX(Table1[Date hired],MATCH(TEXT(RAW[[#This Row],[UID]],0),TEXT(Table1[UID],0),0))),"")</f>
        <v/>
      </c>
    </row>
    <row r="1632" spans="1:1" x14ac:dyDescent="0.25">
      <c r="A1632" s="169" t="str" cm="1">
        <f t="array" ref="A1632">IFERROR(_xlfn.DAYS(RAW[[#This Row],[Date]],INDEX(Table1[Date hired],MATCH(TEXT(RAW[[#This Row],[UID]],0),TEXT(Table1[UID],0),0))),"")</f>
        <v/>
      </c>
    </row>
    <row r="1633" spans="1:1" x14ac:dyDescent="0.25">
      <c r="A1633" s="169" t="str" cm="1">
        <f t="array" ref="A1633">IFERROR(_xlfn.DAYS(RAW[[#This Row],[Date]],INDEX(Table1[Date hired],MATCH(TEXT(RAW[[#This Row],[UID]],0),TEXT(Table1[UID],0),0))),"")</f>
        <v/>
      </c>
    </row>
    <row r="1634" spans="1:1" x14ac:dyDescent="0.25">
      <c r="A1634" s="169" t="str" cm="1">
        <f t="array" ref="A1634">IFERROR(_xlfn.DAYS(RAW[[#This Row],[Date]],INDEX(Table1[Date hired],MATCH(TEXT(RAW[[#This Row],[UID]],0),TEXT(Table1[UID],0),0))),"")</f>
        <v/>
      </c>
    </row>
    <row r="1635" spans="1:1" x14ac:dyDescent="0.25">
      <c r="A1635" s="169" t="str" cm="1">
        <f t="array" ref="A1635">IFERROR(_xlfn.DAYS(RAW[[#This Row],[Date]],INDEX(Table1[Date hired],MATCH(TEXT(RAW[[#This Row],[UID]],0),TEXT(Table1[UID],0),0))),"")</f>
        <v/>
      </c>
    </row>
    <row r="1636" spans="1:1" x14ac:dyDescent="0.25">
      <c r="A1636" s="169" t="str" cm="1">
        <f t="array" ref="A1636">IFERROR(_xlfn.DAYS(RAW[[#This Row],[Date]],INDEX(Table1[Date hired],MATCH(TEXT(RAW[[#This Row],[UID]],0),TEXT(Table1[UID],0),0))),"")</f>
        <v/>
      </c>
    </row>
    <row r="1637" spans="1:1" x14ac:dyDescent="0.25">
      <c r="A1637" s="169" t="str" cm="1">
        <f t="array" ref="A1637">IFERROR(_xlfn.DAYS(RAW[[#This Row],[Date]],INDEX(Table1[Date hired],MATCH(TEXT(RAW[[#This Row],[UID]],0),TEXT(Table1[UID],0),0))),"")</f>
        <v/>
      </c>
    </row>
    <row r="1638" spans="1:1" x14ac:dyDescent="0.25">
      <c r="A1638" s="169" t="str" cm="1">
        <f t="array" ref="A1638">IFERROR(_xlfn.DAYS(RAW[[#This Row],[Date]],INDEX(Table1[Date hired],MATCH(TEXT(RAW[[#This Row],[UID]],0),TEXT(Table1[UID],0),0))),"")</f>
        <v/>
      </c>
    </row>
    <row r="1639" spans="1:1" x14ac:dyDescent="0.25">
      <c r="A1639" s="169" t="str" cm="1">
        <f t="array" ref="A1639">IFERROR(_xlfn.DAYS(RAW[[#This Row],[Date]],INDEX(Table1[Date hired],MATCH(TEXT(RAW[[#This Row],[UID]],0),TEXT(Table1[UID],0),0))),"")</f>
        <v/>
      </c>
    </row>
    <row r="1640" spans="1:1" x14ac:dyDescent="0.25">
      <c r="A1640" s="169" t="str" cm="1">
        <f t="array" ref="A1640">IFERROR(_xlfn.DAYS(RAW[[#This Row],[Date]],INDEX(Table1[Date hired],MATCH(TEXT(RAW[[#This Row],[UID]],0),TEXT(Table1[UID],0),0))),"")</f>
        <v/>
      </c>
    </row>
    <row r="1641" spans="1:1" x14ac:dyDescent="0.25">
      <c r="A1641" s="169" t="str" cm="1">
        <f t="array" ref="A1641">IFERROR(_xlfn.DAYS(RAW[[#This Row],[Date]],INDEX(Table1[Date hired],MATCH(TEXT(RAW[[#This Row],[UID]],0),TEXT(Table1[UID],0),0))),"")</f>
        <v/>
      </c>
    </row>
    <row r="1642" spans="1:1" x14ac:dyDescent="0.25">
      <c r="A1642" s="169" t="str" cm="1">
        <f t="array" ref="A1642">IFERROR(_xlfn.DAYS(RAW[[#This Row],[Date]],INDEX(Table1[Date hired],MATCH(TEXT(RAW[[#This Row],[UID]],0),TEXT(Table1[UID],0),0))),"")</f>
        <v/>
      </c>
    </row>
    <row r="1643" spans="1:1" x14ac:dyDescent="0.25">
      <c r="A1643" s="169" t="str" cm="1">
        <f t="array" ref="A1643">IFERROR(_xlfn.DAYS(RAW[[#This Row],[Date]],INDEX(Table1[Date hired],MATCH(TEXT(RAW[[#This Row],[UID]],0),TEXT(Table1[UID],0),0))),"")</f>
        <v/>
      </c>
    </row>
    <row r="1644" spans="1:1" x14ac:dyDescent="0.25">
      <c r="A1644" s="169" t="str" cm="1">
        <f t="array" ref="A1644">IFERROR(_xlfn.DAYS(RAW[[#This Row],[Date]],INDEX(Table1[Date hired],MATCH(TEXT(RAW[[#This Row],[UID]],0),TEXT(Table1[UID],0),0))),"")</f>
        <v/>
      </c>
    </row>
    <row r="1645" spans="1:1" x14ac:dyDescent="0.25">
      <c r="A1645" s="169" t="str" cm="1">
        <f t="array" ref="A1645">IFERROR(_xlfn.DAYS(RAW[[#This Row],[Date]],INDEX(Table1[Date hired],MATCH(TEXT(RAW[[#This Row],[UID]],0),TEXT(Table1[UID],0),0))),"")</f>
        <v/>
      </c>
    </row>
    <row r="1646" spans="1:1" x14ac:dyDescent="0.25">
      <c r="A1646" s="169" t="str" cm="1">
        <f t="array" ref="A1646">IFERROR(_xlfn.DAYS(RAW[[#This Row],[Date]],INDEX(Table1[Date hired],MATCH(TEXT(RAW[[#This Row],[UID]],0),TEXT(Table1[UID],0),0))),"")</f>
        <v/>
      </c>
    </row>
    <row r="1647" spans="1:1" x14ac:dyDescent="0.25">
      <c r="A1647" s="169" t="str" cm="1">
        <f t="array" ref="A1647">IFERROR(_xlfn.DAYS(RAW[[#This Row],[Date]],INDEX(Table1[Date hired],MATCH(TEXT(RAW[[#This Row],[UID]],0),TEXT(Table1[UID],0),0))),"")</f>
        <v/>
      </c>
    </row>
    <row r="1648" spans="1:1" x14ac:dyDescent="0.25">
      <c r="A1648" s="169" t="str" cm="1">
        <f t="array" ref="A1648">IFERROR(_xlfn.DAYS(RAW[[#This Row],[Date]],INDEX(Table1[Date hired],MATCH(TEXT(RAW[[#This Row],[UID]],0),TEXT(Table1[UID],0),0))),"")</f>
        <v/>
      </c>
    </row>
    <row r="1649" spans="1:1" x14ac:dyDescent="0.25">
      <c r="A1649" s="169" t="str" cm="1">
        <f t="array" ref="A1649">IFERROR(_xlfn.DAYS(RAW[[#This Row],[Date]],INDEX(Table1[Date hired],MATCH(TEXT(RAW[[#This Row],[UID]],0),TEXT(Table1[UID],0),0))),"")</f>
        <v/>
      </c>
    </row>
    <row r="1650" spans="1:1" x14ac:dyDescent="0.25">
      <c r="A1650" s="169" t="str" cm="1">
        <f t="array" ref="A1650">IFERROR(_xlfn.DAYS(RAW[[#This Row],[Date]],INDEX(Table1[Date hired],MATCH(TEXT(RAW[[#This Row],[UID]],0),TEXT(Table1[UID],0),0))),"")</f>
        <v/>
      </c>
    </row>
    <row r="1651" spans="1:1" x14ac:dyDescent="0.25">
      <c r="A1651" s="169" t="str" cm="1">
        <f t="array" ref="A1651">IFERROR(_xlfn.DAYS(RAW[[#This Row],[Date]],INDEX(Table1[Date hired],MATCH(TEXT(RAW[[#This Row],[UID]],0),TEXT(Table1[UID],0),0))),"")</f>
        <v/>
      </c>
    </row>
    <row r="1652" spans="1:1" x14ac:dyDescent="0.25">
      <c r="A1652" s="169" t="str" cm="1">
        <f t="array" ref="A1652">IFERROR(_xlfn.DAYS(RAW[[#This Row],[Date]],INDEX(Table1[Date hired],MATCH(TEXT(RAW[[#This Row],[UID]],0),TEXT(Table1[UID],0),0))),"")</f>
        <v/>
      </c>
    </row>
    <row r="1653" spans="1:1" x14ac:dyDescent="0.25">
      <c r="A1653" s="169" t="str" cm="1">
        <f t="array" ref="A1653">IFERROR(_xlfn.DAYS(RAW[[#This Row],[Date]],INDEX(Table1[Date hired],MATCH(TEXT(RAW[[#This Row],[UID]],0),TEXT(Table1[UID],0),0))),"")</f>
        <v/>
      </c>
    </row>
    <row r="1654" spans="1:1" x14ac:dyDescent="0.25">
      <c r="A1654" s="169" t="str" cm="1">
        <f t="array" ref="A1654">IFERROR(_xlfn.DAYS(RAW[[#This Row],[Date]],INDEX(Table1[Date hired],MATCH(TEXT(RAW[[#This Row],[UID]],0),TEXT(Table1[UID],0),0))),"")</f>
        <v/>
      </c>
    </row>
    <row r="1655" spans="1:1" x14ac:dyDescent="0.25">
      <c r="A1655" s="169" t="str" cm="1">
        <f t="array" ref="A1655">IFERROR(_xlfn.DAYS(RAW[[#This Row],[Date]],INDEX(Table1[Date hired],MATCH(TEXT(RAW[[#This Row],[UID]],0),TEXT(Table1[UID],0),0))),"")</f>
        <v/>
      </c>
    </row>
    <row r="1656" spans="1:1" x14ac:dyDescent="0.25">
      <c r="A1656" s="169" t="str" cm="1">
        <f t="array" ref="A1656">IFERROR(_xlfn.DAYS(RAW[[#This Row],[Date]],INDEX(Table1[Date hired],MATCH(TEXT(RAW[[#This Row],[UID]],0),TEXT(Table1[UID],0),0))),"")</f>
        <v/>
      </c>
    </row>
    <row r="1657" spans="1:1" x14ac:dyDescent="0.25">
      <c r="A1657" s="169" t="str" cm="1">
        <f t="array" ref="A1657">IFERROR(_xlfn.DAYS(RAW[[#This Row],[Date]],INDEX(Table1[Date hired],MATCH(TEXT(RAW[[#This Row],[UID]],0),TEXT(Table1[UID],0),0))),"")</f>
        <v/>
      </c>
    </row>
    <row r="1658" spans="1:1" x14ac:dyDescent="0.25">
      <c r="A1658" s="169" t="str" cm="1">
        <f t="array" ref="A1658">IFERROR(_xlfn.DAYS(RAW[[#This Row],[Date]],INDEX(Table1[Date hired],MATCH(TEXT(RAW[[#This Row],[UID]],0),TEXT(Table1[UID],0),0))),"")</f>
        <v/>
      </c>
    </row>
    <row r="1659" spans="1:1" x14ac:dyDescent="0.25">
      <c r="A1659" s="169" t="str" cm="1">
        <f t="array" ref="A1659">IFERROR(_xlfn.DAYS(RAW[[#This Row],[Date]],INDEX(Table1[Date hired],MATCH(TEXT(RAW[[#This Row],[UID]],0),TEXT(Table1[UID],0),0))),"")</f>
        <v/>
      </c>
    </row>
    <row r="1660" spans="1:1" x14ac:dyDescent="0.25">
      <c r="A1660" s="169" t="str" cm="1">
        <f t="array" ref="A1660">IFERROR(_xlfn.DAYS(RAW[[#This Row],[Date]],INDEX(Table1[Date hired],MATCH(TEXT(RAW[[#This Row],[UID]],0),TEXT(Table1[UID],0),0))),"")</f>
        <v/>
      </c>
    </row>
    <row r="1661" spans="1:1" x14ac:dyDescent="0.25">
      <c r="A1661" s="169" t="str" cm="1">
        <f t="array" ref="A1661">IFERROR(_xlfn.DAYS(RAW[[#This Row],[Date]],INDEX(Table1[Date hired],MATCH(TEXT(RAW[[#This Row],[UID]],0),TEXT(Table1[UID],0),0))),"")</f>
        <v/>
      </c>
    </row>
    <row r="1662" spans="1:1" x14ac:dyDescent="0.25">
      <c r="A1662" s="169" t="str" cm="1">
        <f t="array" ref="A1662">IFERROR(_xlfn.DAYS(RAW[[#This Row],[Date]],INDEX(Table1[Date hired],MATCH(TEXT(RAW[[#This Row],[UID]],0),TEXT(Table1[UID],0),0))),"")</f>
        <v/>
      </c>
    </row>
    <row r="1663" spans="1:1" x14ac:dyDescent="0.25">
      <c r="A1663" s="169" t="str" cm="1">
        <f t="array" ref="A1663">IFERROR(_xlfn.DAYS(RAW[[#This Row],[Date]],INDEX(Table1[Date hired],MATCH(TEXT(RAW[[#This Row],[UID]],0),TEXT(Table1[UID],0),0))),"")</f>
        <v/>
      </c>
    </row>
    <row r="1664" spans="1:1" x14ac:dyDescent="0.25">
      <c r="A1664" s="169" t="str" cm="1">
        <f t="array" ref="A1664">IFERROR(_xlfn.DAYS(RAW[[#This Row],[Date]],INDEX(Table1[Date hired],MATCH(TEXT(RAW[[#This Row],[UID]],0),TEXT(Table1[UID],0),0))),"")</f>
        <v/>
      </c>
    </row>
    <row r="1665" spans="1:1" x14ac:dyDescent="0.25">
      <c r="A1665" s="169" t="str" cm="1">
        <f t="array" ref="A1665">IFERROR(_xlfn.DAYS(RAW[[#This Row],[Date]],INDEX(Table1[Date hired],MATCH(TEXT(RAW[[#This Row],[UID]],0),TEXT(Table1[UID],0),0))),"")</f>
        <v/>
      </c>
    </row>
    <row r="1666" spans="1:1" x14ac:dyDescent="0.25">
      <c r="A1666" s="169" t="str" cm="1">
        <f t="array" ref="A1666">IFERROR(_xlfn.DAYS(RAW[[#This Row],[Date]],INDEX(Table1[Date hired],MATCH(TEXT(RAW[[#This Row],[UID]],0),TEXT(Table1[UID],0),0))),"")</f>
        <v/>
      </c>
    </row>
    <row r="1667" spans="1:1" x14ac:dyDescent="0.25">
      <c r="A1667" s="169" t="str" cm="1">
        <f t="array" ref="A1667">IFERROR(_xlfn.DAYS(RAW[[#This Row],[Date]],INDEX(Table1[Date hired],MATCH(TEXT(RAW[[#This Row],[UID]],0),TEXT(Table1[UID],0),0))),"")</f>
        <v/>
      </c>
    </row>
    <row r="1668" spans="1:1" x14ac:dyDescent="0.25">
      <c r="A1668" s="169" t="str" cm="1">
        <f t="array" ref="A1668">IFERROR(_xlfn.DAYS(RAW[[#This Row],[Date]],INDEX(Table1[Date hired],MATCH(TEXT(RAW[[#This Row],[UID]],0),TEXT(Table1[UID],0),0))),"")</f>
        <v/>
      </c>
    </row>
    <row r="1669" spans="1:1" x14ac:dyDescent="0.25">
      <c r="A1669" s="169" t="str" cm="1">
        <f t="array" ref="A1669">IFERROR(_xlfn.DAYS(RAW[[#This Row],[Date]],INDEX(Table1[Date hired],MATCH(TEXT(RAW[[#This Row],[UID]],0),TEXT(Table1[UID],0),0))),"")</f>
        <v/>
      </c>
    </row>
    <row r="1670" spans="1:1" x14ac:dyDescent="0.25">
      <c r="A1670" s="169" t="str" cm="1">
        <f t="array" ref="A1670">IFERROR(_xlfn.DAYS(RAW[[#This Row],[Date]],INDEX(Table1[Date hired],MATCH(TEXT(RAW[[#This Row],[UID]],0),TEXT(Table1[UID],0),0))),"")</f>
        <v/>
      </c>
    </row>
    <row r="1671" spans="1:1" x14ac:dyDescent="0.25">
      <c r="A1671" s="169" t="str" cm="1">
        <f t="array" ref="A1671">IFERROR(_xlfn.DAYS(RAW[[#This Row],[Date]],INDEX(Table1[Date hired],MATCH(TEXT(RAW[[#This Row],[UID]],0),TEXT(Table1[UID],0),0))),"")</f>
        <v/>
      </c>
    </row>
    <row r="1672" spans="1:1" x14ac:dyDescent="0.25">
      <c r="A1672" s="169" t="str" cm="1">
        <f t="array" ref="A1672">IFERROR(_xlfn.DAYS(RAW[[#This Row],[Date]],INDEX(Table1[Date hired],MATCH(TEXT(RAW[[#This Row],[UID]],0),TEXT(Table1[UID],0),0))),"")</f>
        <v/>
      </c>
    </row>
    <row r="1673" spans="1:1" x14ac:dyDescent="0.25">
      <c r="A1673" s="169" t="str" cm="1">
        <f t="array" ref="A1673">IFERROR(_xlfn.DAYS(RAW[[#This Row],[Date]],INDEX(Table1[Date hired],MATCH(TEXT(RAW[[#This Row],[UID]],0),TEXT(Table1[UID],0),0))),"")</f>
        <v/>
      </c>
    </row>
    <row r="1674" spans="1:1" x14ac:dyDescent="0.25">
      <c r="A1674" s="169" t="str" cm="1">
        <f t="array" ref="A1674">IFERROR(_xlfn.DAYS(RAW[[#This Row],[Date]],INDEX(Table1[Date hired],MATCH(TEXT(RAW[[#This Row],[UID]],0),TEXT(Table1[UID],0),0))),"")</f>
        <v/>
      </c>
    </row>
    <row r="1675" spans="1:1" x14ac:dyDescent="0.25">
      <c r="A1675" s="169" t="str" cm="1">
        <f t="array" ref="A1675">IFERROR(_xlfn.DAYS(RAW[[#This Row],[Date]],INDEX(Table1[Date hired],MATCH(TEXT(RAW[[#This Row],[UID]],0),TEXT(Table1[UID],0),0))),"")</f>
        <v/>
      </c>
    </row>
    <row r="1676" spans="1:1" x14ac:dyDescent="0.25">
      <c r="A1676" s="169" t="str" cm="1">
        <f t="array" ref="A1676">IFERROR(_xlfn.DAYS(RAW[[#This Row],[Date]],INDEX(Table1[Date hired],MATCH(TEXT(RAW[[#This Row],[UID]],0),TEXT(Table1[UID],0),0))),"")</f>
        <v/>
      </c>
    </row>
    <row r="1677" spans="1:1" x14ac:dyDescent="0.25">
      <c r="A1677" s="169" t="str" cm="1">
        <f t="array" ref="A1677">IFERROR(_xlfn.DAYS(RAW[[#This Row],[Date]],INDEX(Table1[Date hired],MATCH(TEXT(RAW[[#This Row],[UID]],0),TEXT(Table1[UID],0),0))),"")</f>
        <v/>
      </c>
    </row>
    <row r="1678" spans="1:1" x14ac:dyDescent="0.25">
      <c r="A1678" s="169" t="str" cm="1">
        <f t="array" ref="A1678">IFERROR(_xlfn.DAYS(RAW[[#This Row],[Date]],INDEX(Table1[Date hired],MATCH(TEXT(RAW[[#This Row],[UID]],0),TEXT(Table1[UID],0),0))),"")</f>
        <v/>
      </c>
    </row>
    <row r="1679" spans="1:1" x14ac:dyDescent="0.25">
      <c r="A1679" s="169" t="str" cm="1">
        <f t="array" ref="A1679">IFERROR(_xlfn.DAYS(RAW[[#This Row],[Date]],INDEX(Table1[Date hired],MATCH(TEXT(RAW[[#This Row],[UID]],0),TEXT(Table1[UID],0),0))),"")</f>
        <v/>
      </c>
    </row>
    <row r="1680" spans="1:1" x14ac:dyDescent="0.25">
      <c r="A1680" s="169" t="str" cm="1">
        <f t="array" ref="A1680">IFERROR(_xlfn.DAYS(RAW[[#This Row],[Date]],INDEX(Table1[Date hired],MATCH(TEXT(RAW[[#This Row],[UID]],0),TEXT(Table1[UID],0),0))),"")</f>
        <v/>
      </c>
    </row>
    <row r="1681" spans="1:1" x14ac:dyDescent="0.25">
      <c r="A1681" s="169" t="str" cm="1">
        <f t="array" ref="A1681">IFERROR(_xlfn.DAYS(RAW[[#This Row],[Date]],INDEX(Table1[Date hired],MATCH(TEXT(RAW[[#This Row],[UID]],0),TEXT(Table1[UID],0),0))),"")</f>
        <v/>
      </c>
    </row>
    <row r="1682" spans="1:1" x14ac:dyDescent="0.25">
      <c r="A1682" s="169" t="str" cm="1">
        <f t="array" ref="A1682">IFERROR(_xlfn.DAYS(RAW[[#This Row],[Date]],INDEX(Table1[Date hired],MATCH(TEXT(RAW[[#This Row],[UID]],0),TEXT(Table1[UID],0),0))),"")</f>
        <v/>
      </c>
    </row>
    <row r="1683" spans="1:1" x14ac:dyDescent="0.25">
      <c r="A1683" s="169" t="str" cm="1">
        <f t="array" ref="A1683">IFERROR(_xlfn.DAYS(RAW[[#This Row],[Date]],INDEX(Table1[Date hired],MATCH(TEXT(RAW[[#This Row],[UID]],0),TEXT(Table1[UID],0),0))),"")</f>
        <v/>
      </c>
    </row>
    <row r="1684" spans="1:1" x14ac:dyDescent="0.25">
      <c r="A1684" s="169" t="str" cm="1">
        <f t="array" ref="A1684">IFERROR(_xlfn.DAYS(RAW[[#This Row],[Date]],INDEX(Table1[Date hired],MATCH(TEXT(RAW[[#This Row],[UID]],0),TEXT(Table1[UID],0),0))),"")</f>
        <v/>
      </c>
    </row>
    <row r="1685" spans="1:1" x14ac:dyDescent="0.25">
      <c r="A1685" s="169" t="str" cm="1">
        <f t="array" ref="A1685">IFERROR(_xlfn.DAYS(RAW[[#This Row],[Date]],INDEX(Table1[Date hired],MATCH(TEXT(RAW[[#This Row],[UID]],0),TEXT(Table1[UID],0),0))),"")</f>
        <v/>
      </c>
    </row>
    <row r="1686" spans="1:1" x14ac:dyDescent="0.25">
      <c r="A1686" s="169" t="str" cm="1">
        <f t="array" ref="A1686">IFERROR(_xlfn.DAYS(RAW[[#This Row],[Date]],INDEX(Table1[Date hired],MATCH(TEXT(RAW[[#This Row],[UID]],0),TEXT(Table1[UID],0),0))),"")</f>
        <v/>
      </c>
    </row>
    <row r="1687" spans="1:1" x14ac:dyDescent="0.25">
      <c r="A1687" s="169" t="str" cm="1">
        <f t="array" ref="A1687">IFERROR(_xlfn.DAYS(RAW[[#This Row],[Date]],INDEX(Table1[Date hired],MATCH(TEXT(RAW[[#This Row],[UID]],0),TEXT(Table1[UID],0),0))),"")</f>
        <v/>
      </c>
    </row>
    <row r="1688" spans="1:1" x14ac:dyDescent="0.25">
      <c r="A1688" s="169" t="str" cm="1">
        <f t="array" ref="A1688">IFERROR(_xlfn.DAYS(RAW[[#This Row],[Date]],INDEX(Table1[Date hired],MATCH(TEXT(RAW[[#This Row],[UID]],0),TEXT(Table1[UID],0),0))),"")</f>
        <v/>
      </c>
    </row>
    <row r="1689" spans="1:1" x14ac:dyDescent="0.25">
      <c r="A1689" s="169" t="str" cm="1">
        <f t="array" ref="A1689">IFERROR(_xlfn.DAYS(RAW[[#This Row],[Date]],INDEX(Table1[Date hired],MATCH(TEXT(RAW[[#This Row],[UID]],0),TEXT(Table1[UID],0),0))),"")</f>
        <v/>
      </c>
    </row>
    <row r="1690" spans="1:1" x14ac:dyDescent="0.25">
      <c r="A1690" s="169" t="str" cm="1">
        <f t="array" ref="A1690">IFERROR(_xlfn.DAYS(RAW[[#This Row],[Date]],INDEX(Table1[Date hired],MATCH(TEXT(RAW[[#This Row],[UID]],0),TEXT(Table1[UID],0),0))),"")</f>
        <v/>
      </c>
    </row>
    <row r="1691" spans="1:1" x14ac:dyDescent="0.25">
      <c r="A1691" s="169" t="str" cm="1">
        <f t="array" ref="A1691">IFERROR(_xlfn.DAYS(RAW[[#This Row],[Date]],INDEX(Table1[Date hired],MATCH(TEXT(RAW[[#This Row],[UID]],0),TEXT(Table1[UID],0),0))),"")</f>
        <v/>
      </c>
    </row>
    <row r="1692" spans="1:1" x14ac:dyDescent="0.25">
      <c r="A1692" s="169" t="str" cm="1">
        <f t="array" ref="A1692">IFERROR(_xlfn.DAYS(RAW[[#This Row],[Date]],INDEX(Table1[Date hired],MATCH(TEXT(RAW[[#This Row],[UID]],0),TEXT(Table1[UID],0),0))),"")</f>
        <v/>
      </c>
    </row>
    <row r="1693" spans="1:1" x14ac:dyDescent="0.25">
      <c r="A1693" s="169" t="str" cm="1">
        <f t="array" ref="A1693">IFERROR(_xlfn.DAYS(RAW[[#This Row],[Date]],INDEX(Table1[Date hired],MATCH(TEXT(RAW[[#This Row],[UID]],0),TEXT(Table1[UID],0),0))),"")</f>
        <v/>
      </c>
    </row>
    <row r="1694" spans="1:1" x14ac:dyDescent="0.25">
      <c r="A1694" s="169" t="str" cm="1">
        <f t="array" ref="A1694">IFERROR(_xlfn.DAYS(RAW[[#This Row],[Date]],INDEX(Table1[Date hired],MATCH(TEXT(RAW[[#This Row],[UID]],0),TEXT(Table1[UID],0),0))),"")</f>
        <v/>
      </c>
    </row>
    <row r="1695" spans="1:1" x14ac:dyDescent="0.25">
      <c r="A1695" s="169" t="str" cm="1">
        <f t="array" ref="A1695">IFERROR(_xlfn.DAYS(RAW[[#This Row],[Date]],INDEX(Table1[Date hired],MATCH(TEXT(RAW[[#This Row],[UID]],0),TEXT(Table1[UID],0),0))),"")</f>
        <v/>
      </c>
    </row>
    <row r="1696" spans="1:1" x14ac:dyDescent="0.25">
      <c r="A1696" s="169" t="str" cm="1">
        <f t="array" ref="A1696">IFERROR(_xlfn.DAYS(RAW[[#This Row],[Date]],INDEX(Table1[Date hired],MATCH(TEXT(RAW[[#This Row],[UID]],0),TEXT(Table1[UID],0),0))),"")</f>
        <v/>
      </c>
    </row>
    <row r="1697" spans="1:1" x14ac:dyDescent="0.25">
      <c r="A1697" s="169" t="str" cm="1">
        <f t="array" ref="A1697">IFERROR(_xlfn.DAYS(RAW[[#This Row],[Date]],INDEX(Table1[Date hired],MATCH(TEXT(RAW[[#This Row],[UID]],0),TEXT(Table1[UID],0),0))),"")</f>
        <v/>
      </c>
    </row>
    <row r="1698" spans="1:1" x14ac:dyDescent="0.25">
      <c r="A1698" s="169" t="str" cm="1">
        <f t="array" ref="A1698">IFERROR(_xlfn.DAYS(RAW[[#This Row],[Date]],INDEX(Table1[Date hired],MATCH(TEXT(RAW[[#This Row],[UID]],0),TEXT(Table1[UID],0),0))),"")</f>
        <v/>
      </c>
    </row>
    <row r="1699" spans="1:1" x14ac:dyDescent="0.25">
      <c r="A1699" s="169" t="str" cm="1">
        <f t="array" ref="A1699">IFERROR(_xlfn.DAYS(RAW[[#This Row],[Date]],INDEX(Table1[Date hired],MATCH(TEXT(RAW[[#This Row],[UID]],0),TEXT(Table1[UID],0),0))),"")</f>
        <v/>
      </c>
    </row>
    <row r="1700" spans="1:1" x14ac:dyDescent="0.25">
      <c r="A1700" s="169" t="str" cm="1">
        <f t="array" ref="A1700">IFERROR(_xlfn.DAYS(RAW[[#This Row],[Date]],INDEX(Table1[Date hired],MATCH(TEXT(RAW[[#This Row],[UID]],0),TEXT(Table1[UID],0),0))),"")</f>
        <v/>
      </c>
    </row>
    <row r="1701" spans="1:1" x14ac:dyDescent="0.25">
      <c r="A1701" s="169" t="str" cm="1">
        <f t="array" ref="A1701">IFERROR(_xlfn.DAYS(RAW[[#This Row],[Date]],INDEX(Table1[Date hired],MATCH(TEXT(RAW[[#This Row],[UID]],0),TEXT(Table1[UID],0),0))),"")</f>
        <v/>
      </c>
    </row>
    <row r="1702" spans="1:1" x14ac:dyDescent="0.25">
      <c r="A1702" s="169" t="str" cm="1">
        <f t="array" ref="A1702">IFERROR(_xlfn.DAYS(RAW[[#This Row],[Date]],INDEX(Table1[Date hired],MATCH(TEXT(RAW[[#This Row],[UID]],0),TEXT(Table1[UID],0),0))),"")</f>
        <v/>
      </c>
    </row>
    <row r="1703" spans="1:1" x14ac:dyDescent="0.25">
      <c r="A1703" s="169" t="str" cm="1">
        <f t="array" ref="A1703">IFERROR(_xlfn.DAYS(RAW[[#This Row],[Date]],INDEX(Table1[Date hired],MATCH(TEXT(RAW[[#This Row],[UID]],0),TEXT(Table1[UID],0),0))),"")</f>
        <v/>
      </c>
    </row>
    <row r="1704" spans="1:1" x14ac:dyDescent="0.25">
      <c r="A1704" s="169" t="str" cm="1">
        <f t="array" ref="A1704">IFERROR(_xlfn.DAYS(RAW[[#This Row],[Date]],INDEX(Table1[Date hired],MATCH(TEXT(RAW[[#This Row],[UID]],0),TEXT(Table1[UID],0),0))),"")</f>
        <v/>
      </c>
    </row>
    <row r="1705" spans="1:1" x14ac:dyDescent="0.25">
      <c r="A1705" s="169" t="str" cm="1">
        <f t="array" ref="A1705">IFERROR(_xlfn.DAYS(RAW[[#This Row],[Date]],INDEX(Table1[Date hired],MATCH(TEXT(RAW[[#This Row],[UID]],0),TEXT(Table1[UID],0),0))),"")</f>
        <v/>
      </c>
    </row>
    <row r="1706" spans="1:1" x14ac:dyDescent="0.25">
      <c r="A1706" s="169" t="str" cm="1">
        <f t="array" ref="A1706">IFERROR(_xlfn.DAYS(RAW[[#This Row],[Date]],INDEX(Table1[Date hired],MATCH(TEXT(RAW[[#This Row],[UID]],0),TEXT(Table1[UID],0),0))),"")</f>
        <v/>
      </c>
    </row>
    <row r="1707" spans="1:1" x14ac:dyDescent="0.25">
      <c r="A1707" s="169" t="str" cm="1">
        <f t="array" ref="A1707">IFERROR(_xlfn.DAYS(RAW[[#This Row],[Date]],INDEX(Table1[Date hired],MATCH(TEXT(RAW[[#This Row],[UID]],0),TEXT(Table1[UID],0),0))),"")</f>
        <v/>
      </c>
    </row>
    <row r="1708" spans="1:1" x14ac:dyDescent="0.25">
      <c r="A1708" s="169" t="str" cm="1">
        <f t="array" ref="A1708">IFERROR(_xlfn.DAYS(RAW[[#This Row],[Date]],INDEX(Table1[Date hired],MATCH(TEXT(RAW[[#This Row],[UID]],0),TEXT(Table1[UID],0),0))),"")</f>
        <v/>
      </c>
    </row>
    <row r="1709" spans="1:1" x14ac:dyDescent="0.25">
      <c r="A1709" s="169" t="str" cm="1">
        <f t="array" ref="A1709">IFERROR(_xlfn.DAYS(RAW[[#This Row],[Date]],INDEX(Table1[Date hired],MATCH(TEXT(RAW[[#This Row],[UID]],0),TEXT(Table1[UID],0),0))),"")</f>
        <v/>
      </c>
    </row>
    <row r="1710" spans="1:1" x14ac:dyDescent="0.25">
      <c r="A1710" s="169" t="str" cm="1">
        <f t="array" ref="A1710">IFERROR(_xlfn.DAYS(RAW[[#This Row],[Date]],INDEX(Table1[Date hired],MATCH(TEXT(RAW[[#This Row],[UID]],0),TEXT(Table1[UID],0),0))),"")</f>
        <v/>
      </c>
    </row>
    <row r="1711" spans="1:1" x14ac:dyDescent="0.25">
      <c r="A1711" s="169" t="str" cm="1">
        <f t="array" ref="A1711">IFERROR(_xlfn.DAYS(RAW[[#This Row],[Date]],INDEX(Table1[Date hired],MATCH(TEXT(RAW[[#This Row],[UID]],0),TEXT(Table1[UID],0),0))),"")</f>
        <v/>
      </c>
    </row>
    <row r="1712" spans="1:1" x14ac:dyDescent="0.25">
      <c r="A1712" s="169" t="str" cm="1">
        <f t="array" ref="A1712">IFERROR(_xlfn.DAYS(RAW[[#This Row],[Date]],INDEX(Table1[Date hired],MATCH(TEXT(RAW[[#This Row],[UID]],0),TEXT(Table1[UID],0),0))),"")</f>
        <v/>
      </c>
    </row>
    <row r="1713" spans="1:1" x14ac:dyDescent="0.25">
      <c r="A1713" s="169" t="str" cm="1">
        <f t="array" ref="A1713">IFERROR(_xlfn.DAYS(RAW[[#This Row],[Date]],INDEX(Table1[Date hired],MATCH(TEXT(RAW[[#This Row],[UID]],0),TEXT(Table1[UID],0),0))),"")</f>
        <v/>
      </c>
    </row>
    <row r="1714" spans="1:1" x14ac:dyDescent="0.25">
      <c r="A1714" s="169" t="str" cm="1">
        <f t="array" ref="A1714">IFERROR(_xlfn.DAYS(RAW[[#This Row],[Date]],INDEX(Table1[Date hired],MATCH(TEXT(RAW[[#This Row],[UID]],0),TEXT(Table1[UID],0),0))),"")</f>
        <v/>
      </c>
    </row>
    <row r="1715" spans="1:1" x14ac:dyDescent="0.25">
      <c r="A1715" s="169" t="str" cm="1">
        <f t="array" ref="A1715">IFERROR(_xlfn.DAYS(RAW[[#This Row],[Date]],INDEX(Table1[Date hired],MATCH(TEXT(RAW[[#This Row],[UID]],0),TEXT(Table1[UID],0),0))),"")</f>
        <v/>
      </c>
    </row>
    <row r="1716" spans="1:1" x14ac:dyDescent="0.25">
      <c r="A1716" s="169" t="str" cm="1">
        <f t="array" ref="A1716">IFERROR(_xlfn.DAYS(RAW[[#This Row],[Date]],INDEX(Table1[Date hired],MATCH(TEXT(RAW[[#This Row],[UID]],0),TEXT(Table1[UID],0),0))),"")</f>
        <v/>
      </c>
    </row>
    <row r="1717" spans="1:1" x14ac:dyDescent="0.25">
      <c r="A1717" s="169" t="str" cm="1">
        <f t="array" ref="A1717">IFERROR(_xlfn.DAYS(RAW[[#This Row],[Date]],INDEX(Table1[Date hired],MATCH(TEXT(RAW[[#This Row],[UID]],0),TEXT(Table1[UID],0),0))),"")</f>
        <v/>
      </c>
    </row>
    <row r="1718" spans="1:1" x14ac:dyDescent="0.25">
      <c r="A1718" s="169" t="str" cm="1">
        <f t="array" ref="A1718">IFERROR(_xlfn.DAYS(RAW[[#This Row],[Date]],INDEX(Table1[Date hired],MATCH(TEXT(RAW[[#This Row],[UID]],0),TEXT(Table1[UID],0),0))),"")</f>
        <v/>
      </c>
    </row>
    <row r="1719" spans="1:1" x14ac:dyDescent="0.25">
      <c r="A1719" s="169" t="str" cm="1">
        <f t="array" ref="A1719">IFERROR(_xlfn.DAYS(RAW[[#This Row],[Date]],INDEX(Table1[Date hired],MATCH(TEXT(RAW[[#This Row],[UID]],0),TEXT(Table1[UID],0),0))),"")</f>
        <v/>
      </c>
    </row>
    <row r="1720" spans="1:1" x14ac:dyDescent="0.25">
      <c r="A1720" s="169" t="str" cm="1">
        <f t="array" ref="A1720">IFERROR(_xlfn.DAYS(RAW[[#This Row],[Date]],INDEX(Table1[Date hired],MATCH(TEXT(RAW[[#This Row],[UID]],0),TEXT(Table1[UID],0),0))),"")</f>
        <v/>
      </c>
    </row>
    <row r="1721" spans="1:1" x14ac:dyDescent="0.25">
      <c r="A1721" s="169" t="str" cm="1">
        <f t="array" ref="A1721">IFERROR(_xlfn.DAYS(RAW[[#This Row],[Date]],INDEX(Table1[Date hired],MATCH(TEXT(RAW[[#This Row],[UID]],0),TEXT(Table1[UID],0),0))),"")</f>
        <v/>
      </c>
    </row>
    <row r="1722" spans="1:1" x14ac:dyDescent="0.25">
      <c r="A1722" s="169" t="str" cm="1">
        <f t="array" ref="A1722">IFERROR(_xlfn.DAYS(RAW[[#This Row],[Date]],INDEX(Table1[Date hired],MATCH(TEXT(RAW[[#This Row],[UID]],0),TEXT(Table1[UID],0),0))),"")</f>
        <v/>
      </c>
    </row>
    <row r="1723" spans="1:1" x14ac:dyDescent="0.25">
      <c r="A1723" s="169" t="str" cm="1">
        <f t="array" ref="A1723">IFERROR(_xlfn.DAYS(RAW[[#This Row],[Date]],INDEX(Table1[Date hired],MATCH(TEXT(RAW[[#This Row],[UID]],0),TEXT(Table1[UID],0),0))),"")</f>
        <v/>
      </c>
    </row>
    <row r="1724" spans="1:1" x14ac:dyDescent="0.25">
      <c r="A1724" s="169" t="str" cm="1">
        <f t="array" ref="A1724">IFERROR(_xlfn.DAYS(RAW[[#This Row],[Date]],INDEX(Table1[Date hired],MATCH(TEXT(RAW[[#This Row],[UID]],0),TEXT(Table1[UID],0),0))),"")</f>
        <v/>
      </c>
    </row>
    <row r="1725" spans="1:1" x14ac:dyDescent="0.25">
      <c r="A1725" s="169" t="str" cm="1">
        <f t="array" ref="A1725">IFERROR(_xlfn.DAYS(RAW[[#This Row],[Date]],INDEX(Table1[Date hired],MATCH(TEXT(RAW[[#This Row],[UID]],0),TEXT(Table1[UID],0),0))),"")</f>
        <v/>
      </c>
    </row>
    <row r="1726" spans="1:1" x14ac:dyDescent="0.25">
      <c r="A1726" s="169" t="str" cm="1">
        <f t="array" ref="A1726">IFERROR(_xlfn.DAYS(RAW[[#This Row],[Date]],INDEX(Table1[Date hired],MATCH(TEXT(RAW[[#This Row],[UID]],0),TEXT(Table1[UID],0),0))),"")</f>
        <v/>
      </c>
    </row>
    <row r="1727" spans="1:1" x14ac:dyDescent="0.25">
      <c r="A1727" s="169" t="str" cm="1">
        <f t="array" ref="A1727">IFERROR(_xlfn.DAYS(RAW[[#This Row],[Date]],INDEX(Table1[Date hired],MATCH(TEXT(RAW[[#This Row],[UID]],0),TEXT(Table1[UID],0),0))),"")</f>
        <v/>
      </c>
    </row>
    <row r="1728" spans="1:1" x14ac:dyDescent="0.25">
      <c r="A1728" s="169" t="str" cm="1">
        <f t="array" ref="A1728">IFERROR(_xlfn.DAYS(RAW[[#This Row],[Date]],INDEX(Table1[Date hired],MATCH(TEXT(RAW[[#This Row],[UID]],0),TEXT(Table1[UID],0),0))),"")</f>
        <v/>
      </c>
    </row>
    <row r="1729" spans="1:1" x14ac:dyDescent="0.25">
      <c r="A1729" s="169" t="str" cm="1">
        <f t="array" ref="A1729">IFERROR(_xlfn.DAYS(RAW[[#This Row],[Date]],INDEX(Table1[Date hired],MATCH(TEXT(RAW[[#This Row],[UID]],0),TEXT(Table1[UID],0),0))),"")</f>
        <v/>
      </c>
    </row>
    <row r="1730" spans="1:1" x14ac:dyDescent="0.25">
      <c r="A1730" s="169" t="str" cm="1">
        <f t="array" ref="A1730">IFERROR(_xlfn.DAYS(RAW[[#This Row],[Date]],INDEX(Table1[Date hired],MATCH(TEXT(RAW[[#This Row],[UID]],0),TEXT(Table1[UID],0),0))),"")</f>
        <v/>
      </c>
    </row>
    <row r="1731" spans="1:1" x14ac:dyDescent="0.25">
      <c r="A1731" s="169" t="str" cm="1">
        <f t="array" ref="A1731">IFERROR(_xlfn.DAYS(RAW[[#This Row],[Date]],INDEX(Table1[Date hired],MATCH(TEXT(RAW[[#This Row],[UID]],0),TEXT(Table1[UID],0),0))),"")</f>
        <v/>
      </c>
    </row>
    <row r="1732" spans="1:1" x14ac:dyDescent="0.25">
      <c r="A1732" s="169" t="str" cm="1">
        <f t="array" ref="A1732">IFERROR(_xlfn.DAYS(RAW[[#This Row],[Date]],INDEX(Table1[Date hired],MATCH(TEXT(RAW[[#This Row],[UID]],0),TEXT(Table1[UID],0),0))),"")</f>
        <v/>
      </c>
    </row>
    <row r="1733" spans="1:1" x14ac:dyDescent="0.25">
      <c r="A1733" s="169" t="str" cm="1">
        <f t="array" ref="A1733">IFERROR(_xlfn.DAYS(RAW[[#This Row],[Date]],INDEX(Table1[Date hired],MATCH(TEXT(RAW[[#This Row],[UID]],0),TEXT(Table1[UID],0),0))),"")</f>
        <v/>
      </c>
    </row>
    <row r="1734" spans="1:1" x14ac:dyDescent="0.25">
      <c r="A1734" s="169" t="str" cm="1">
        <f t="array" ref="A1734">IFERROR(_xlfn.DAYS(RAW[[#This Row],[Date]],INDEX(Table1[Date hired],MATCH(TEXT(RAW[[#This Row],[UID]],0),TEXT(Table1[UID],0),0))),"")</f>
        <v/>
      </c>
    </row>
    <row r="1735" spans="1:1" x14ac:dyDescent="0.25">
      <c r="A1735" s="169" t="str" cm="1">
        <f t="array" ref="A1735">IFERROR(_xlfn.DAYS(RAW[[#This Row],[Date]],INDEX(Table1[Date hired],MATCH(TEXT(RAW[[#This Row],[UID]],0),TEXT(Table1[UID],0),0))),"")</f>
        <v/>
      </c>
    </row>
    <row r="1736" spans="1:1" x14ac:dyDescent="0.25">
      <c r="A1736" s="169" t="str" cm="1">
        <f t="array" ref="A1736">IFERROR(_xlfn.DAYS(RAW[[#This Row],[Date]],INDEX(Table1[Date hired],MATCH(TEXT(RAW[[#This Row],[UID]],0),TEXT(Table1[UID],0),0))),"")</f>
        <v/>
      </c>
    </row>
    <row r="1737" spans="1:1" x14ac:dyDescent="0.25">
      <c r="A1737" s="169" t="str" cm="1">
        <f t="array" ref="A1737">IFERROR(_xlfn.DAYS(RAW[[#This Row],[Date]],INDEX(Table1[Date hired],MATCH(TEXT(RAW[[#This Row],[UID]],0),TEXT(Table1[UID],0),0))),"")</f>
        <v/>
      </c>
    </row>
    <row r="1738" spans="1:1" x14ac:dyDescent="0.25">
      <c r="A1738" s="169" t="str" cm="1">
        <f t="array" ref="A1738">IFERROR(_xlfn.DAYS(RAW[[#This Row],[Date]],INDEX(Table1[Date hired],MATCH(TEXT(RAW[[#This Row],[UID]],0),TEXT(Table1[UID],0),0))),"")</f>
        <v/>
      </c>
    </row>
    <row r="1739" spans="1:1" x14ac:dyDescent="0.25">
      <c r="A1739" s="169" t="str" cm="1">
        <f t="array" ref="A1739">IFERROR(_xlfn.DAYS(RAW[[#This Row],[Date]],INDEX(Table1[Date hired],MATCH(TEXT(RAW[[#This Row],[UID]],0),TEXT(Table1[UID],0),0))),"")</f>
        <v/>
      </c>
    </row>
    <row r="1740" spans="1:1" x14ac:dyDescent="0.25">
      <c r="A1740" s="169" t="str" cm="1">
        <f t="array" ref="A1740">IFERROR(_xlfn.DAYS(RAW[[#This Row],[Date]],INDEX(Table1[Date hired],MATCH(TEXT(RAW[[#This Row],[UID]],0),TEXT(Table1[UID],0),0))),"")</f>
        <v/>
      </c>
    </row>
    <row r="1741" spans="1:1" x14ac:dyDescent="0.25">
      <c r="A1741" s="169" t="str" cm="1">
        <f t="array" ref="A1741">IFERROR(_xlfn.DAYS(RAW[[#This Row],[Date]],INDEX(Table1[Date hired],MATCH(TEXT(RAW[[#This Row],[UID]],0),TEXT(Table1[UID],0),0))),"")</f>
        <v/>
      </c>
    </row>
    <row r="1742" spans="1:1" x14ac:dyDescent="0.25">
      <c r="A1742" s="169" t="str" cm="1">
        <f t="array" ref="A1742">IFERROR(_xlfn.DAYS(RAW[[#This Row],[Date]],INDEX(Table1[Date hired],MATCH(TEXT(RAW[[#This Row],[UID]],0),TEXT(Table1[UID],0),0))),"")</f>
        <v/>
      </c>
    </row>
    <row r="1743" spans="1:1" x14ac:dyDescent="0.25">
      <c r="A1743" s="169" t="str" cm="1">
        <f t="array" ref="A1743">IFERROR(_xlfn.DAYS(RAW[[#This Row],[Date]],INDEX(Table1[Date hired],MATCH(TEXT(RAW[[#This Row],[UID]],0),TEXT(Table1[UID],0),0))),"")</f>
        <v/>
      </c>
    </row>
    <row r="1744" spans="1:1" x14ac:dyDescent="0.25">
      <c r="A1744" s="169" t="str" cm="1">
        <f t="array" ref="A1744">IFERROR(_xlfn.DAYS(RAW[[#This Row],[Date]],INDEX(Table1[Date hired],MATCH(TEXT(RAW[[#This Row],[UID]],0),TEXT(Table1[UID],0),0))),"")</f>
        <v/>
      </c>
    </row>
    <row r="1745" spans="1:1" x14ac:dyDescent="0.25">
      <c r="A1745" s="169" t="str" cm="1">
        <f t="array" ref="A1745">IFERROR(_xlfn.DAYS(RAW[[#This Row],[Date]],INDEX(Table1[Date hired],MATCH(TEXT(RAW[[#This Row],[UID]],0),TEXT(Table1[UID],0),0))),"")</f>
        <v/>
      </c>
    </row>
    <row r="1746" spans="1:1" x14ac:dyDescent="0.25">
      <c r="A1746" s="169" t="str" cm="1">
        <f t="array" ref="A1746">IFERROR(_xlfn.DAYS(RAW[[#This Row],[Date]],INDEX(Table1[Date hired],MATCH(TEXT(RAW[[#This Row],[UID]],0),TEXT(Table1[UID],0),0))),"")</f>
        <v/>
      </c>
    </row>
    <row r="1747" spans="1:1" x14ac:dyDescent="0.25">
      <c r="A1747" s="169" t="str" cm="1">
        <f t="array" ref="A1747">IFERROR(_xlfn.DAYS(RAW[[#This Row],[Date]],INDEX(Table1[Date hired],MATCH(TEXT(RAW[[#This Row],[UID]],0),TEXT(Table1[UID],0),0))),"")</f>
        <v/>
      </c>
    </row>
    <row r="1748" spans="1:1" x14ac:dyDescent="0.25">
      <c r="A1748" s="169" t="str" cm="1">
        <f t="array" ref="A1748">IFERROR(_xlfn.DAYS(RAW[[#This Row],[Date]],INDEX(Table1[Date hired],MATCH(TEXT(RAW[[#This Row],[UID]],0),TEXT(Table1[UID],0),0))),"")</f>
        <v/>
      </c>
    </row>
    <row r="1749" spans="1:1" x14ac:dyDescent="0.25">
      <c r="A1749" s="169" t="str" cm="1">
        <f t="array" ref="A1749">IFERROR(_xlfn.DAYS(RAW[[#This Row],[Date]],INDEX(Table1[Date hired],MATCH(TEXT(RAW[[#This Row],[UID]],0),TEXT(Table1[UID],0),0))),"")</f>
        <v/>
      </c>
    </row>
    <row r="1750" spans="1:1" x14ac:dyDescent="0.25">
      <c r="A1750" s="169" t="str" cm="1">
        <f t="array" ref="A1750">IFERROR(_xlfn.DAYS(RAW[[#This Row],[Date]],INDEX(Table1[Date hired],MATCH(TEXT(RAW[[#This Row],[UID]],0),TEXT(Table1[UID],0),0))),"")</f>
        <v/>
      </c>
    </row>
    <row r="1751" spans="1:1" x14ac:dyDescent="0.25">
      <c r="A1751" s="169" t="str" cm="1">
        <f t="array" ref="A1751">IFERROR(_xlfn.DAYS(RAW[[#This Row],[Date]],INDEX(Table1[Date hired],MATCH(TEXT(RAW[[#This Row],[UID]],0),TEXT(Table1[UID],0),0))),"")</f>
        <v/>
      </c>
    </row>
    <row r="1752" spans="1:1" x14ac:dyDescent="0.25">
      <c r="A1752" s="169" t="str" cm="1">
        <f t="array" ref="A1752">IFERROR(_xlfn.DAYS(RAW[[#This Row],[Date]],INDEX(Table1[Date hired],MATCH(TEXT(RAW[[#This Row],[UID]],0),TEXT(Table1[UID],0),0))),"")</f>
        <v/>
      </c>
    </row>
    <row r="1753" spans="1:1" x14ac:dyDescent="0.25">
      <c r="A1753" s="169" t="str" cm="1">
        <f t="array" ref="A1753">IFERROR(_xlfn.DAYS(RAW[[#This Row],[Date]],INDEX(Table1[Date hired],MATCH(TEXT(RAW[[#This Row],[UID]],0),TEXT(Table1[UID],0),0))),"")</f>
        <v/>
      </c>
    </row>
    <row r="1754" spans="1:1" x14ac:dyDescent="0.25">
      <c r="A1754" s="169" t="str" cm="1">
        <f t="array" ref="A1754">IFERROR(_xlfn.DAYS(RAW[[#This Row],[Date]],INDEX(Table1[Date hired],MATCH(TEXT(RAW[[#This Row],[UID]],0),TEXT(Table1[UID],0),0))),"")</f>
        <v/>
      </c>
    </row>
    <row r="1755" spans="1:1" x14ac:dyDescent="0.25">
      <c r="A1755" s="169" t="str" cm="1">
        <f t="array" ref="A1755">IFERROR(_xlfn.DAYS(RAW[[#This Row],[Date]],INDEX(Table1[Date hired],MATCH(TEXT(RAW[[#This Row],[UID]],0),TEXT(Table1[UID],0),0))),"")</f>
        <v/>
      </c>
    </row>
    <row r="1756" spans="1:1" x14ac:dyDescent="0.25">
      <c r="A1756" s="169" t="str" cm="1">
        <f t="array" ref="A1756">IFERROR(_xlfn.DAYS(RAW[[#This Row],[Date]],INDEX(Table1[Date hired],MATCH(TEXT(RAW[[#This Row],[UID]],0),TEXT(Table1[UID],0),0))),"")</f>
        <v/>
      </c>
    </row>
    <row r="1757" spans="1:1" x14ac:dyDescent="0.25">
      <c r="A1757" s="169" t="str" cm="1">
        <f t="array" ref="A1757">IFERROR(_xlfn.DAYS(RAW[[#This Row],[Date]],INDEX(Table1[Date hired],MATCH(TEXT(RAW[[#This Row],[UID]],0),TEXT(Table1[UID],0),0))),"")</f>
        <v/>
      </c>
    </row>
    <row r="1758" spans="1:1" x14ac:dyDescent="0.25">
      <c r="A1758" s="169" t="str" cm="1">
        <f t="array" ref="A1758">IFERROR(_xlfn.DAYS(RAW[[#This Row],[Date]],INDEX(Table1[Date hired],MATCH(TEXT(RAW[[#This Row],[UID]],0),TEXT(Table1[UID],0),0))),"")</f>
        <v/>
      </c>
    </row>
    <row r="1759" spans="1:1" x14ac:dyDescent="0.25">
      <c r="A1759" s="169" t="str" cm="1">
        <f t="array" ref="A1759">IFERROR(_xlfn.DAYS(RAW[[#This Row],[Date]],INDEX(Table1[Date hired],MATCH(TEXT(RAW[[#This Row],[UID]],0),TEXT(Table1[UID],0),0))),"")</f>
        <v/>
      </c>
    </row>
    <row r="1760" spans="1:1" x14ac:dyDescent="0.25">
      <c r="A1760" s="169" t="str" cm="1">
        <f t="array" ref="A1760">IFERROR(_xlfn.DAYS(RAW[[#This Row],[Date]],INDEX(Table1[Date hired],MATCH(TEXT(RAW[[#This Row],[UID]],0),TEXT(Table1[UID],0),0))),"")</f>
        <v/>
      </c>
    </row>
    <row r="1761" spans="1:1" x14ac:dyDescent="0.25">
      <c r="A1761" s="169" t="str" cm="1">
        <f t="array" ref="A1761">IFERROR(_xlfn.DAYS(RAW[[#This Row],[Date]],INDEX(Table1[Date hired],MATCH(TEXT(RAW[[#This Row],[UID]],0),TEXT(Table1[UID],0),0))),"")</f>
        <v/>
      </c>
    </row>
    <row r="1762" spans="1:1" x14ac:dyDescent="0.25">
      <c r="A1762" s="169" t="str" cm="1">
        <f t="array" ref="A1762">IFERROR(_xlfn.DAYS(RAW[[#This Row],[Date]],INDEX(Table1[Date hired],MATCH(TEXT(RAW[[#This Row],[UID]],0),TEXT(Table1[UID],0),0))),"")</f>
        <v/>
      </c>
    </row>
    <row r="1763" spans="1:1" x14ac:dyDescent="0.25">
      <c r="A1763" s="169" t="str" cm="1">
        <f t="array" ref="A1763">IFERROR(_xlfn.DAYS(RAW[[#This Row],[Date]],INDEX(Table1[Date hired],MATCH(TEXT(RAW[[#This Row],[UID]],0),TEXT(Table1[UID],0),0))),"")</f>
        <v/>
      </c>
    </row>
    <row r="1764" spans="1:1" x14ac:dyDescent="0.25">
      <c r="A1764" s="169" t="str" cm="1">
        <f t="array" ref="A1764">IFERROR(_xlfn.DAYS(RAW[[#This Row],[Date]],INDEX(Table1[Date hired],MATCH(TEXT(RAW[[#This Row],[UID]],0),TEXT(Table1[UID],0),0))),"")</f>
        <v/>
      </c>
    </row>
    <row r="1765" spans="1:1" x14ac:dyDescent="0.25">
      <c r="A1765" s="169" t="str" cm="1">
        <f t="array" ref="A1765">IFERROR(_xlfn.DAYS(RAW[[#This Row],[Date]],INDEX(Table1[Date hired],MATCH(TEXT(RAW[[#This Row],[UID]],0),TEXT(Table1[UID],0),0))),"")</f>
        <v/>
      </c>
    </row>
    <row r="1766" spans="1:1" x14ac:dyDescent="0.25">
      <c r="A1766" s="169" t="str" cm="1">
        <f t="array" ref="A1766">IFERROR(_xlfn.DAYS(RAW[[#This Row],[Date]],INDEX(Table1[Date hired],MATCH(TEXT(RAW[[#This Row],[UID]],0),TEXT(Table1[UID],0),0))),"")</f>
        <v/>
      </c>
    </row>
    <row r="1767" spans="1:1" x14ac:dyDescent="0.25">
      <c r="A1767" s="169" t="str" cm="1">
        <f t="array" ref="A1767">IFERROR(_xlfn.DAYS(RAW[[#This Row],[Date]],INDEX(Table1[Date hired],MATCH(TEXT(RAW[[#This Row],[UID]],0),TEXT(Table1[UID],0),0))),"")</f>
        <v/>
      </c>
    </row>
    <row r="1768" spans="1:1" x14ac:dyDescent="0.25">
      <c r="A1768" s="169" t="str" cm="1">
        <f t="array" ref="A1768">IFERROR(_xlfn.DAYS(RAW[[#This Row],[Date]],INDEX(Table1[Date hired],MATCH(TEXT(RAW[[#This Row],[UID]],0),TEXT(Table1[UID],0),0))),"")</f>
        <v/>
      </c>
    </row>
    <row r="1769" spans="1:1" x14ac:dyDescent="0.25">
      <c r="A1769" s="169" t="str" cm="1">
        <f t="array" ref="A1769">IFERROR(_xlfn.DAYS(RAW[[#This Row],[Date]],INDEX(Table1[Date hired],MATCH(TEXT(RAW[[#This Row],[UID]],0),TEXT(Table1[UID],0),0))),"")</f>
        <v/>
      </c>
    </row>
    <row r="1770" spans="1:1" x14ac:dyDescent="0.25">
      <c r="A1770" s="169" t="str" cm="1">
        <f t="array" ref="A1770">IFERROR(_xlfn.DAYS(RAW[[#This Row],[Date]],INDEX(Table1[Date hired],MATCH(TEXT(RAW[[#This Row],[UID]],0),TEXT(Table1[UID],0),0))),"")</f>
        <v/>
      </c>
    </row>
    <row r="1771" spans="1:1" x14ac:dyDescent="0.25">
      <c r="A1771" s="169" t="str" cm="1">
        <f t="array" ref="A1771">IFERROR(_xlfn.DAYS(RAW[[#This Row],[Date]],INDEX(Table1[Date hired],MATCH(TEXT(RAW[[#This Row],[UID]],0),TEXT(Table1[UID],0),0))),"")</f>
        <v/>
      </c>
    </row>
    <row r="1772" spans="1:1" x14ac:dyDescent="0.25">
      <c r="A1772" s="169" t="str" cm="1">
        <f t="array" ref="A1772">IFERROR(_xlfn.DAYS(RAW[[#This Row],[Date]],INDEX(Table1[Date hired],MATCH(TEXT(RAW[[#This Row],[UID]],0),TEXT(Table1[UID],0),0))),"")</f>
        <v/>
      </c>
    </row>
    <row r="1773" spans="1:1" x14ac:dyDescent="0.25">
      <c r="A1773" s="169" t="str" cm="1">
        <f t="array" ref="A1773">IFERROR(_xlfn.DAYS(RAW[[#This Row],[Date]],INDEX(Table1[Date hired],MATCH(TEXT(RAW[[#This Row],[UID]],0),TEXT(Table1[UID],0),0))),"")</f>
        <v/>
      </c>
    </row>
    <row r="1774" spans="1:1" x14ac:dyDescent="0.25">
      <c r="A1774" s="169" t="str" cm="1">
        <f t="array" ref="A1774">IFERROR(_xlfn.DAYS(RAW[[#This Row],[Date]],INDEX(Table1[Date hired],MATCH(TEXT(RAW[[#This Row],[UID]],0),TEXT(Table1[UID],0),0))),"")</f>
        <v/>
      </c>
    </row>
    <row r="1775" spans="1:1" x14ac:dyDescent="0.25">
      <c r="A1775" s="169" t="str" cm="1">
        <f t="array" ref="A1775">IFERROR(_xlfn.DAYS(RAW[[#This Row],[Date]],INDEX(Table1[Date hired],MATCH(TEXT(RAW[[#This Row],[UID]],0),TEXT(Table1[UID],0),0))),"")</f>
        <v/>
      </c>
    </row>
    <row r="1776" spans="1:1" x14ac:dyDescent="0.25">
      <c r="A1776" s="169" t="str" cm="1">
        <f t="array" ref="A1776">IFERROR(_xlfn.DAYS(RAW[[#This Row],[Date]],INDEX(Table1[Date hired],MATCH(TEXT(RAW[[#This Row],[UID]],0),TEXT(Table1[UID],0),0))),"")</f>
        <v/>
      </c>
    </row>
    <row r="1777" spans="1:1" x14ac:dyDescent="0.25">
      <c r="A1777" s="169" t="str" cm="1">
        <f t="array" ref="A1777">IFERROR(_xlfn.DAYS(RAW[[#This Row],[Date]],INDEX(Table1[Date hired],MATCH(TEXT(RAW[[#This Row],[UID]],0),TEXT(Table1[UID],0),0))),"")</f>
        <v/>
      </c>
    </row>
    <row r="1778" spans="1:1" x14ac:dyDescent="0.25">
      <c r="A1778" s="169" t="str" cm="1">
        <f t="array" ref="A1778">IFERROR(_xlfn.DAYS(RAW[[#This Row],[Date]],INDEX(Table1[Date hired],MATCH(TEXT(RAW[[#This Row],[UID]],0),TEXT(Table1[UID],0),0))),"")</f>
        <v/>
      </c>
    </row>
    <row r="1779" spans="1:1" x14ac:dyDescent="0.25">
      <c r="A1779" s="169" t="str" cm="1">
        <f t="array" ref="A1779">IFERROR(_xlfn.DAYS(RAW[[#This Row],[Date]],INDEX(Table1[Date hired],MATCH(TEXT(RAW[[#This Row],[UID]],0),TEXT(Table1[UID],0),0))),"")</f>
        <v/>
      </c>
    </row>
    <row r="1780" spans="1:1" x14ac:dyDescent="0.25">
      <c r="A1780" s="169" t="str" cm="1">
        <f t="array" ref="A1780">IFERROR(_xlfn.DAYS(RAW[[#This Row],[Date]],INDEX(Table1[Date hired],MATCH(TEXT(RAW[[#This Row],[UID]],0),TEXT(Table1[UID],0),0))),"")</f>
        <v/>
      </c>
    </row>
    <row r="1781" spans="1:1" x14ac:dyDescent="0.25">
      <c r="A1781" s="169" t="str" cm="1">
        <f t="array" ref="A1781">IFERROR(_xlfn.DAYS(RAW[[#This Row],[Date]],INDEX(Table1[Date hired],MATCH(TEXT(RAW[[#This Row],[UID]],0),TEXT(Table1[UID],0),0))),"")</f>
        <v/>
      </c>
    </row>
    <row r="1782" spans="1:1" x14ac:dyDescent="0.25">
      <c r="A1782" s="169" t="str" cm="1">
        <f t="array" ref="A1782">IFERROR(_xlfn.DAYS(RAW[[#This Row],[Date]],INDEX(Table1[Date hired],MATCH(TEXT(RAW[[#This Row],[UID]],0),TEXT(Table1[UID],0),0))),"")</f>
        <v/>
      </c>
    </row>
    <row r="1783" spans="1:1" x14ac:dyDescent="0.25">
      <c r="A1783" s="169" t="str" cm="1">
        <f t="array" ref="A1783">IFERROR(_xlfn.DAYS(RAW[[#This Row],[Date]],INDEX(Table1[Date hired],MATCH(TEXT(RAW[[#This Row],[UID]],0),TEXT(Table1[UID],0),0))),"")</f>
        <v/>
      </c>
    </row>
    <row r="1784" spans="1:1" x14ac:dyDescent="0.25">
      <c r="A1784" s="169" t="str" cm="1">
        <f t="array" ref="A1784">IFERROR(_xlfn.DAYS(RAW[[#This Row],[Date]],INDEX(Table1[Date hired],MATCH(TEXT(RAW[[#This Row],[UID]],0),TEXT(Table1[UID],0),0))),"")</f>
        <v/>
      </c>
    </row>
    <row r="1785" spans="1:1" x14ac:dyDescent="0.25">
      <c r="A1785" s="169" t="str" cm="1">
        <f t="array" ref="A1785">IFERROR(_xlfn.DAYS(RAW[[#This Row],[Date]],INDEX(Table1[Date hired],MATCH(TEXT(RAW[[#This Row],[UID]],0),TEXT(Table1[UID],0),0))),"")</f>
        <v/>
      </c>
    </row>
    <row r="1786" spans="1:1" x14ac:dyDescent="0.25">
      <c r="A1786" s="169" t="str" cm="1">
        <f t="array" ref="A1786">IFERROR(_xlfn.DAYS(RAW[[#This Row],[Date]],INDEX(Table1[Date hired],MATCH(TEXT(RAW[[#This Row],[UID]],0),TEXT(Table1[UID],0),0))),"")</f>
        <v/>
      </c>
    </row>
    <row r="1787" spans="1:1" x14ac:dyDescent="0.25">
      <c r="A1787" s="169" t="str" cm="1">
        <f t="array" ref="A1787">IFERROR(_xlfn.DAYS(RAW[[#This Row],[Date]],INDEX(Table1[Date hired],MATCH(TEXT(RAW[[#This Row],[UID]],0),TEXT(Table1[UID],0),0))),"")</f>
        <v/>
      </c>
    </row>
    <row r="1788" spans="1:1" x14ac:dyDescent="0.25">
      <c r="A1788" s="169" t="str" cm="1">
        <f t="array" ref="A1788">IFERROR(_xlfn.DAYS(RAW[[#This Row],[Date]],INDEX(Table1[Date hired],MATCH(TEXT(RAW[[#This Row],[UID]],0),TEXT(Table1[UID],0),0))),"")</f>
        <v/>
      </c>
    </row>
    <row r="1789" spans="1:1" x14ac:dyDescent="0.25">
      <c r="A1789" s="169" t="str" cm="1">
        <f t="array" ref="A1789">IFERROR(_xlfn.DAYS(RAW[[#This Row],[Date]],INDEX(Table1[Date hired],MATCH(TEXT(RAW[[#This Row],[UID]],0),TEXT(Table1[UID],0),0))),"")</f>
        <v/>
      </c>
    </row>
    <row r="1790" spans="1:1" x14ac:dyDescent="0.25">
      <c r="A1790" s="169" t="str" cm="1">
        <f t="array" ref="A1790">IFERROR(_xlfn.DAYS(RAW[[#This Row],[Date]],INDEX(Table1[Date hired],MATCH(TEXT(RAW[[#This Row],[UID]],0),TEXT(Table1[UID],0),0))),"")</f>
        <v/>
      </c>
    </row>
    <row r="1791" spans="1:1" x14ac:dyDescent="0.25">
      <c r="A1791" s="169" t="str" cm="1">
        <f t="array" ref="A1791">IFERROR(_xlfn.DAYS(RAW[[#This Row],[Date]],INDEX(Table1[Date hired],MATCH(TEXT(RAW[[#This Row],[UID]],0),TEXT(Table1[UID],0),0))),"")</f>
        <v/>
      </c>
    </row>
    <row r="1792" spans="1:1" x14ac:dyDescent="0.25">
      <c r="A1792" s="169" t="str" cm="1">
        <f t="array" ref="A1792">IFERROR(_xlfn.DAYS(RAW[[#This Row],[Date]],INDEX(Table1[Date hired],MATCH(TEXT(RAW[[#This Row],[UID]],0),TEXT(Table1[UID],0),0))),"")</f>
        <v/>
      </c>
    </row>
    <row r="1793" spans="1:1" x14ac:dyDescent="0.25">
      <c r="A1793" s="169" t="str" cm="1">
        <f t="array" ref="A1793">IFERROR(_xlfn.DAYS(RAW[[#This Row],[Date]],INDEX(Table1[Date hired],MATCH(TEXT(RAW[[#This Row],[UID]],0),TEXT(Table1[UID],0),0))),"")</f>
        <v/>
      </c>
    </row>
    <row r="1794" spans="1:1" x14ac:dyDescent="0.25">
      <c r="A1794" s="169" t="str" cm="1">
        <f t="array" ref="A1794">IFERROR(_xlfn.DAYS(RAW[[#This Row],[Date]],INDEX(Table1[Date hired],MATCH(TEXT(RAW[[#This Row],[UID]],0),TEXT(Table1[UID],0),0))),"")</f>
        <v/>
      </c>
    </row>
    <row r="1795" spans="1:1" x14ac:dyDescent="0.25">
      <c r="A1795" s="169" t="str" cm="1">
        <f t="array" ref="A1795">IFERROR(_xlfn.DAYS(RAW[[#This Row],[Date]],INDEX(Table1[Date hired],MATCH(TEXT(RAW[[#This Row],[UID]],0),TEXT(Table1[UID],0),0))),"")</f>
        <v/>
      </c>
    </row>
    <row r="1796" spans="1:1" x14ac:dyDescent="0.25">
      <c r="A1796" s="169" t="str" cm="1">
        <f t="array" ref="A1796">IFERROR(_xlfn.DAYS(RAW[[#This Row],[Date]],INDEX(Table1[Date hired],MATCH(TEXT(RAW[[#This Row],[UID]],0),TEXT(Table1[UID],0),0))),"")</f>
        <v/>
      </c>
    </row>
    <row r="1797" spans="1:1" x14ac:dyDescent="0.25">
      <c r="A1797" s="169" t="str" cm="1">
        <f t="array" ref="A1797">IFERROR(_xlfn.DAYS(RAW[[#This Row],[Date]],INDEX(Table1[Date hired],MATCH(TEXT(RAW[[#This Row],[UID]],0),TEXT(Table1[UID],0),0))),"")</f>
        <v/>
      </c>
    </row>
    <row r="1798" spans="1:1" x14ac:dyDescent="0.25">
      <c r="A1798" s="169" t="str" cm="1">
        <f t="array" ref="A1798">IFERROR(_xlfn.DAYS(RAW[[#This Row],[Date]],INDEX(Table1[Date hired],MATCH(TEXT(RAW[[#This Row],[UID]],0),TEXT(Table1[UID],0),0))),"")</f>
        <v/>
      </c>
    </row>
    <row r="1799" spans="1:1" x14ac:dyDescent="0.25">
      <c r="A1799" s="169" t="str" cm="1">
        <f t="array" ref="A1799">IFERROR(_xlfn.DAYS(RAW[[#This Row],[Date]],INDEX(Table1[Date hired],MATCH(TEXT(RAW[[#This Row],[UID]],0),TEXT(Table1[UID],0),0))),"")</f>
        <v/>
      </c>
    </row>
    <row r="1800" spans="1:1" x14ac:dyDescent="0.25">
      <c r="A1800" s="169" t="str" cm="1">
        <f t="array" ref="A1800">IFERROR(_xlfn.DAYS(RAW[[#This Row],[Date]],INDEX(Table1[Date hired],MATCH(TEXT(RAW[[#This Row],[UID]],0),TEXT(Table1[UID],0),0))),"")</f>
        <v/>
      </c>
    </row>
    <row r="1801" spans="1:1" x14ac:dyDescent="0.25">
      <c r="A1801" s="169" t="str" cm="1">
        <f t="array" ref="A1801">IFERROR(_xlfn.DAYS(RAW[[#This Row],[Date]],INDEX(Table1[Date hired],MATCH(TEXT(RAW[[#This Row],[UID]],0),TEXT(Table1[UID],0),0))),"")</f>
        <v/>
      </c>
    </row>
    <row r="1802" spans="1:1" x14ac:dyDescent="0.25">
      <c r="A1802" s="169" t="str" cm="1">
        <f t="array" ref="A1802">IFERROR(_xlfn.DAYS(RAW[[#This Row],[Date]],INDEX(Table1[Date hired],MATCH(TEXT(RAW[[#This Row],[UID]],0),TEXT(Table1[UID],0),0))),"")</f>
        <v/>
      </c>
    </row>
    <row r="1803" spans="1:1" x14ac:dyDescent="0.25">
      <c r="A1803" s="169" t="str" cm="1">
        <f t="array" ref="A1803">IFERROR(_xlfn.DAYS(RAW[[#This Row],[Date]],INDEX(Table1[Date hired],MATCH(TEXT(RAW[[#This Row],[UID]],0),TEXT(Table1[UID],0),0))),"")</f>
        <v/>
      </c>
    </row>
    <row r="1804" spans="1:1" x14ac:dyDescent="0.25">
      <c r="A1804" s="169" t="str" cm="1">
        <f t="array" ref="A1804">IFERROR(_xlfn.DAYS(RAW[[#This Row],[Date]],INDEX(Table1[Date hired],MATCH(TEXT(RAW[[#This Row],[UID]],0),TEXT(Table1[UID],0),0))),"")</f>
        <v/>
      </c>
    </row>
    <row r="1805" spans="1:1" x14ac:dyDescent="0.25">
      <c r="A1805" s="169" t="str" cm="1">
        <f t="array" ref="A1805">IFERROR(_xlfn.DAYS(RAW[[#This Row],[Date]],INDEX(Table1[Date hired],MATCH(TEXT(RAW[[#This Row],[UID]],0),TEXT(Table1[UID],0),0))),"")</f>
        <v/>
      </c>
    </row>
    <row r="1806" spans="1:1" x14ac:dyDescent="0.25">
      <c r="A1806" s="169" t="str" cm="1">
        <f t="array" ref="A1806">IFERROR(_xlfn.DAYS(RAW[[#This Row],[Date]],INDEX(Table1[Date hired],MATCH(TEXT(RAW[[#This Row],[UID]],0),TEXT(Table1[UID],0),0))),"")</f>
        <v/>
      </c>
    </row>
    <row r="1807" spans="1:1" x14ac:dyDescent="0.25">
      <c r="A1807" s="169" t="str" cm="1">
        <f t="array" ref="A1807">IFERROR(_xlfn.DAYS(RAW[[#This Row],[Date]],INDEX(Table1[Date hired],MATCH(TEXT(RAW[[#This Row],[UID]],0),TEXT(Table1[UID],0),0))),"")</f>
        <v/>
      </c>
    </row>
    <row r="1808" spans="1:1" x14ac:dyDescent="0.25">
      <c r="A1808" s="169" t="str" cm="1">
        <f t="array" ref="A1808">IFERROR(_xlfn.DAYS(RAW[[#This Row],[Date]],INDEX(Table1[Date hired],MATCH(TEXT(RAW[[#This Row],[UID]],0),TEXT(Table1[UID],0),0))),"")</f>
        <v/>
      </c>
    </row>
    <row r="1809" spans="1:1" x14ac:dyDescent="0.25">
      <c r="A1809" s="169" t="str" cm="1">
        <f t="array" ref="A1809">IFERROR(_xlfn.DAYS(RAW[[#This Row],[Date]],INDEX(Table1[Date hired],MATCH(TEXT(RAW[[#This Row],[UID]],0),TEXT(Table1[UID],0),0))),"")</f>
        <v/>
      </c>
    </row>
    <row r="1810" spans="1:1" x14ac:dyDescent="0.25">
      <c r="A1810" s="169" t="str" cm="1">
        <f t="array" ref="A1810">IFERROR(_xlfn.DAYS(RAW[[#This Row],[Date]],INDEX(Table1[Date hired],MATCH(TEXT(RAW[[#This Row],[UID]],0),TEXT(Table1[UID],0),0))),"")</f>
        <v/>
      </c>
    </row>
    <row r="1811" spans="1:1" x14ac:dyDescent="0.25">
      <c r="A1811" s="169" t="str" cm="1">
        <f t="array" ref="A1811">IFERROR(_xlfn.DAYS(RAW[[#This Row],[Date]],INDEX(Table1[Date hired],MATCH(TEXT(RAW[[#This Row],[UID]],0),TEXT(Table1[UID],0),0))),"")</f>
        <v/>
      </c>
    </row>
    <row r="1812" spans="1:1" x14ac:dyDescent="0.25">
      <c r="A1812" s="169" t="str" cm="1">
        <f t="array" ref="A1812">IFERROR(_xlfn.DAYS(RAW[[#This Row],[Date]],INDEX(Table1[Date hired],MATCH(TEXT(RAW[[#This Row],[UID]],0),TEXT(Table1[UID],0),0))),"")</f>
        <v/>
      </c>
    </row>
    <row r="1813" spans="1:1" x14ac:dyDescent="0.25">
      <c r="A1813" s="169" t="str" cm="1">
        <f t="array" ref="A1813">IFERROR(_xlfn.DAYS(RAW[[#This Row],[Date]],INDEX(Table1[Date hired],MATCH(TEXT(RAW[[#This Row],[UID]],0),TEXT(Table1[UID],0),0))),"")</f>
        <v/>
      </c>
    </row>
    <row r="1814" spans="1:1" x14ac:dyDescent="0.25">
      <c r="A1814" s="169" t="str" cm="1">
        <f t="array" ref="A1814">IFERROR(_xlfn.DAYS(RAW[[#This Row],[Date]],INDEX(Table1[Date hired],MATCH(TEXT(RAW[[#This Row],[UID]],0),TEXT(Table1[UID],0),0))),"")</f>
        <v/>
      </c>
    </row>
    <row r="1815" spans="1:1" x14ac:dyDescent="0.25">
      <c r="A1815" s="169" t="str" cm="1">
        <f t="array" ref="A1815">IFERROR(_xlfn.DAYS(RAW[[#This Row],[Date]],INDEX(Table1[Date hired],MATCH(TEXT(RAW[[#This Row],[UID]],0),TEXT(Table1[UID],0),0))),"")</f>
        <v/>
      </c>
    </row>
    <row r="1816" spans="1:1" x14ac:dyDescent="0.25">
      <c r="A1816" s="169" t="str" cm="1">
        <f t="array" ref="A1816">IFERROR(_xlfn.DAYS(RAW[[#This Row],[Date]],INDEX(Table1[Date hired],MATCH(TEXT(RAW[[#This Row],[UID]],0),TEXT(Table1[UID],0),0))),"")</f>
        <v/>
      </c>
    </row>
    <row r="1817" spans="1:1" x14ac:dyDescent="0.25">
      <c r="A1817" s="169" t="str" cm="1">
        <f t="array" ref="A1817">IFERROR(_xlfn.DAYS(RAW[[#This Row],[Date]],INDEX(Table1[Date hired],MATCH(TEXT(RAW[[#This Row],[UID]],0),TEXT(Table1[UID],0),0))),"")</f>
        <v/>
      </c>
    </row>
    <row r="1818" spans="1:1" x14ac:dyDescent="0.25">
      <c r="A1818" s="169" t="str" cm="1">
        <f t="array" ref="A1818">IFERROR(_xlfn.DAYS(RAW[[#This Row],[Date]],INDEX(Table1[Date hired],MATCH(TEXT(RAW[[#This Row],[UID]],0),TEXT(Table1[UID],0),0))),"")</f>
        <v/>
      </c>
    </row>
    <row r="1819" spans="1:1" x14ac:dyDescent="0.25">
      <c r="A1819" s="169" t="str" cm="1">
        <f t="array" ref="A1819">IFERROR(_xlfn.DAYS(RAW[[#This Row],[Date]],INDEX(Table1[Date hired],MATCH(TEXT(RAW[[#This Row],[UID]],0),TEXT(Table1[UID],0),0))),"")</f>
        <v/>
      </c>
    </row>
    <row r="1820" spans="1:1" x14ac:dyDescent="0.25">
      <c r="A1820" s="169" t="str" cm="1">
        <f t="array" ref="A1820">IFERROR(_xlfn.DAYS(RAW[[#This Row],[Date]],INDEX(Table1[Date hired],MATCH(TEXT(RAW[[#This Row],[UID]],0),TEXT(Table1[UID],0),0))),"")</f>
        <v/>
      </c>
    </row>
    <row r="1821" spans="1:1" x14ac:dyDescent="0.25">
      <c r="A1821" s="169" t="str" cm="1">
        <f t="array" ref="A1821">IFERROR(_xlfn.DAYS(RAW[[#This Row],[Date]],INDEX(Table1[Date hired],MATCH(TEXT(RAW[[#This Row],[UID]],0),TEXT(Table1[UID],0),0))),"")</f>
        <v/>
      </c>
    </row>
    <row r="1822" spans="1:1" x14ac:dyDescent="0.25">
      <c r="A1822" s="169" t="str" cm="1">
        <f t="array" ref="A1822">IFERROR(_xlfn.DAYS(RAW[[#This Row],[Date]],INDEX(Table1[Date hired],MATCH(TEXT(RAW[[#This Row],[UID]],0),TEXT(Table1[UID],0),0))),"")</f>
        <v/>
      </c>
    </row>
    <row r="1823" spans="1:1" x14ac:dyDescent="0.25">
      <c r="A1823" s="169" t="str" cm="1">
        <f t="array" ref="A1823">IFERROR(_xlfn.DAYS(RAW[[#This Row],[Date]],INDEX(Table1[Date hired],MATCH(TEXT(RAW[[#This Row],[UID]],0),TEXT(Table1[UID],0),0))),"")</f>
        <v/>
      </c>
    </row>
    <row r="1824" spans="1:1" x14ac:dyDescent="0.25">
      <c r="A1824" s="169" t="str" cm="1">
        <f t="array" ref="A1824">IFERROR(_xlfn.DAYS(RAW[[#This Row],[Date]],INDEX(Table1[Date hired],MATCH(TEXT(RAW[[#This Row],[UID]],0),TEXT(Table1[UID],0),0))),"")</f>
        <v/>
      </c>
    </row>
    <row r="1825" spans="1:1" x14ac:dyDescent="0.25">
      <c r="A1825" s="169" t="str" cm="1">
        <f t="array" ref="A1825">IFERROR(_xlfn.DAYS(RAW[[#This Row],[Date]],INDEX(Table1[Date hired],MATCH(TEXT(RAW[[#This Row],[UID]],0),TEXT(Table1[UID],0),0))),"")</f>
        <v/>
      </c>
    </row>
    <row r="1826" spans="1:1" x14ac:dyDescent="0.25">
      <c r="A1826" s="169" t="str" cm="1">
        <f t="array" ref="A1826">IFERROR(_xlfn.DAYS(RAW[[#This Row],[Date]],INDEX(Table1[Date hired],MATCH(TEXT(RAW[[#This Row],[UID]],0),TEXT(Table1[UID],0),0))),"")</f>
        <v/>
      </c>
    </row>
    <row r="1827" spans="1:1" x14ac:dyDescent="0.25">
      <c r="A1827" s="169" t="str" cm="1">
        <f t="array" ref="A1827">IFERROR(_xlfn.DAYS(RAW[[#This Row],[Date]],INDEX(Table1[Date hired],MATCH(TEXT(RAW[[#This Row],[UID]],0),TEXT(Table1[UID],0),0))),"")</f>
        <v/>
      </c>
    </row>
    <row r="1828" spans="1:1" x14ac:dyDescent="0.25">
      <c r="A1828" s="169" t="str" cm="1">
        <f t="array" ref="A1828">IFERROR(_xlfn.DAYS(RAW[[#This Row],[Date]],INDEX(Table1[Date hired],MATCH(TEXT(RAW[[#This Row],[UID]],0),TEXT(Table1[UID],0),0))),"")</f>
        <v/>
      </c>
    </row>
    <row r="1829" spans="1:1" x14ac:dyDescent="0.25">
      <c r="A1829" s="169" t="str" cm="1">
        <f t="array" ref="A1829">IFERROR(_xlfn.DAYS(RAW[[#This Row],[Date]],INDEX(Table1[Date hired],MATCH(TEXT(RAW[[#This Row],[UID]],0),TEXT(Table1[UID],0),0))),"")</f>
        <v/>
      </c>
    </row>
    <row r="1830" spans="1:1" x14ac:dyDescent="0.25">
      <c r="A1830" s="169" t="str" cm="1">
        <f t="array" ref="A1830">IFERROR(_xlfn.DAYS(RAW[[#This Row],[Date]],INDEX(Table1[Date hired],MATCH(TEXT(RAW[[#This Row],[UID]],0),TEXT(Table1[UID],0),0))),"")</f>
        <v/>
      </c>
    </row>
    <row r="1831" spans="1:1" x14ac:dyDescent="0.25">
      <c r="A1831" s="169" t="str" cm="1">
        <f t="array" ref="A1831">IFERROR(_xlfn.DAYS(RAW[[#This Row],[Date]],INDEX(Table1[Date hired],MATCH(TEXT(RAW[[#This Row],[UID]],0),TEXT(Table1[UID],0),0))),"")</f>
        <v/>
      </c>
    </row>
    <row r="1832" spans="1:1" x14ac:dyDescent="0.25">
      <c r="A1832" s="169" t="str" cm="1">
        <f t="array" ref="A1832">IFERROR(_xlfn.DAYS(RAW[[#This Row],[Date]],INDEX(Table1[Date hired],MATCH(TEXT(RAW[[#This Row],[UID]],0),TEXT(Table1[UID],0),0))),"")</f>
        <v/>
      </c>
    </row>
    <row r="1833" spans="1:1" x14ac:dyDescent="0.25">
      <c r="A1833" s="169" t="str" cm="1">
        <f t="array" ref="A1833">IFERROR(_xlfn.DAYS(RAW[[#This Row],[Date]],INDEX(Table1[Date hired],MATCH(TEXT(RAW[[#This Row],[UID]],0),TEXT(Table1[UID],0),0))),"")</f>
        <v/>
      </c>
    </row>
    <row r="1834" spans="1:1" x14ac:dyDescent="0.25">
      <c r="A1834" s="169" t="str" cm="1">
        <f t="array" ref="A1834">IFERROR(_xlfn.DAYS(RAW[[#This Row],[Date]],INDEX(Table1[Date hired],MATCH(TEXT(RAW[[#This Row],[UID]],0),TEXT(Table1[UID],0),0))),"")</f>
        <v/>
      </c>
    </row>
    <row r="1835" spans="1:1" x14ac:dyDescent="0.25">
      <c r="A1835" s="169" t="str" cm="1">
        <f t="array" ref="A1835">IFERROR(_xlfn.DAYS(RAW[[#This Row],[Date]],INDEX(Table1[Date hired],MATCH(TEXT(RAW[[#This Row],[UID]],0),TEXT(Table1[UID],0),0))),"")</f>
        <v/>
      </c>
    </row>
    <row r="1836" spans="1:1" x14ac:dyDescent="0.25">
      <c r="A1836" s="169" t="str" cm="1">
        <f t="array" ref="A1836">IFERROR(_xlfn.DAYS(RAW[[#This Row],[Date]],INDEX(Table1[Date hired],MATCH(TEXT(RAW[[#This Row],[UID]],0),TEXT(Table1[UID],0),0))),"")</f>
        <v/>
      </c>
    </row>
    <row r="1837" spans="1:1" x14ac:dyDescent="0.25">
      <c r="A1837" s="169" t="str" cm="1">
        <f t="array" ref="A1837">IFERROR(_xlfn.DAYS(RAW[[#This Row],[Date]],INDEX(Table1[Date hired],MATCH(TEXT(RAW[[#This Row],[UID]],0),TEXT(Table1[UID],0),0))),"")</f>
        <v/>
      </c>
    </row>
    <row r="1838" spans="1:1" x14ac:dyDescent="0.25">
      <c r="A1838" s="169" t="str" cm="1">
        <f t="array" ref="A1838">IFERROR(_xlfn.DAYS(RAW[[#This Row],[Date]],INDEX(Table1[Date hired],MATCH(TEXT(RAW[[#This Row],[UID]],0),TEXT(Table1[UID],0),0))),"")</f>
        <v/>
      </c>
    </row>
    <row r="1839" spans="1:1" x14ac:dyDescent="0.25">
      <c r="A1839" s="169" t="str" cm="1">
        <f t="array" ref="A1839">IFERROR(_xlfn.DAYS(RAW[[#This Row],[Date]],INDEX(Table1[Date hired],MATCH(TEXT(RAW[[#This Row],[UID]],0),TEXT(Table1[UID],0),0))),"")</f>
        <v/>
      </c>
    </row>
    <row r="1840" spans="1:1" x14ac:dyDescent="0.25">
      <c r="A1840" s="169" t="str" cm="1">
        <f t="array" ref="A1840">IFERROR(_xlfn.DAYS(RAW[[#This Row],[Date]],INDEX(Table1[Date hired],MATCH(TEXT(RAW[[#This Row],[UID]],0),TEXT(Table1[UID],0),0))),"")</f>
        <v/>
      </c>
    </row>
    <row r="1841" spans="1:1" x14ac:dyDescent="0.25">
      <c r="A1841" s="169" t="str" cm="1">
        <f t="array" ref="A1841">IFERROR(_xlfn.DAYS(RAW[[#This Row],[Date]],INDEX(Table1[Date hired],MATCH(TEXT(RAW[[#This Row],[UID]],0),TEXT(Table1[UID],0),0))),"")</f>
        <v/>
      </c>
    </row>
    <row r="1842" spans="1:1" x14ac:dyDescent="0.25">
      <c r="A1842" s="169" t="str" cm="1">
        <f t="array" ref="A1842">IFERROR(_xlfn.DAYS(RAW[[#This Row],[Date]],INDEX(Table1[Date hired],MATCH(TEXT(RAW[[#This Row],[UID]],0),TEXT(Table1[UID],0),0))),"")</f>
        <v/>
      </c>
    </row>
    <row r="1843" spans="1:1" x14ac:dyDescent="0.25">
      <c r="A1843" s="169" t="str" cm="1">
        <f t="array" ref="A1843">IFERROR(_xlfn.DAYS(RAW[[#This Row],[Date]],INDEX(Table1[Date hired],MATCH(TEXT(RAW[[#This Row],[UID]],0),TEXT(Table1[UID],0),0))),"")</f>
        <v/>
      </c>
    </row>
    <row r="1844" spans="1:1" x14ac:dyDescent="0.25">
      <c r="A1844" s="169" t="str" cm="1">
        <f t="array" ref="A1844">IFERROR(_xlfn.DAYS(RAW[[#This Row],[Date]],INDEX(Table1[Date hired],MATCH(TEXT(RAW[[#This Row],[UID]],0),TEXT(Table1[UID],0),0))),"")</f>
        <v/>
      </c>
    </row>
    <row r="1845" spans="1:1" x14ac:dyDescent="0.25">
      <c r="A1845" s="169" t="str" cm="1">
        <f t="array" ref="A1845">IFERROR(_xlfn.DAYS(RAW[[#This Row],[Date]],INDEX(Table1[Date hired],MATCH(TEXT(RAW[[#This Row],[UID]],0),TEXT(Table1[UID],0),0))),"")</f>
        <v/>
      </c>
    </row>
    <row r="1846" spans="1:1" x14ac:dyDescent="0.25">
      <c r="A1846" s="169" t="str" cm="1">
        <f t="array" ref="A1846">IFERROR(_xlfn.DAYS(RAW[[#This Row],[Date]],INDEX(Table1[Date hired],MATCH(TEXT(RAW[[#This Row],[UID]],0),TEXT(Table1[UID],0),0))),"")</f>
        <v/>
      </c>
    </row>
    <row r="1847" spans="1:1" x14ac:dyDescent="0.25">
      <c r="A1847" s="169" t="str" cm="1">
        <f t="array" ref="A1847">IFERROR(_xlfn.DAYS(RAW[[#This Row],[Date]],INDEX(Table1[Date hired],MATCH(TEXT(RAW[[#This Row],[UID]],0),TEXT(Table1[UID],0),0))),"")</f>
        <v/>
      </c>
    </row>
    <row r="1848" spans="1:1" x14ac:dyDescent="0.25">
      <c r="A1848" s="169" t="str" cm="1">
        <f t="array" ref="A1848">IFERROR(_xlfn.DAYS(RAW[[#This Row],[Date]],INDEX(Table1[Date hired],MATCH(TEXT(RAW[[#This Row],[UID]],0),TEXT(Table1[UID],0),0))),"")</f>
        <v/>
      </c>
    </row>
    <row r="1849" spans="1:1" x14ac:dyDescent="0.25">
      <c r="A1849" s="169" t="str" cm="1">
        <f t="array" ref="A1849">IFERROR(_xlfn.DAYS(RAW[[#This Row],[Date]],INDEX(Table1[Date hired],MATCH(TEXT(RAW[[#This Row],[UID]],0),TEXT(Table1[UID],0),0))),"")</f>
        <v/>
      </c>
    </row>
    <row r="1850" spans="1:1" x14ac:dyDescent="0.25">
      <c r="A1850" s="169" t="str" cm="1">
        <f t="array" ref="A1850">IFERROR(_xlfn.DAYS(RAW[[#This Row],[Date]],INDEX(Table1[Date hired],MATCH(TEXT(RAW[[#This Row],[UID]],0),TEXT(Table1[UID],0),0))),"")</f>
        <v/>
      </c>
    </row>
    <row r="1851" spans="1:1" x14ac:dyDescent="0.25">
      <c r="A1851" s="169" t="str" cm="1">
        <f t="array" ref="A1851">IFERROR(_xlfn.DAYS(RAW[[#This Row],[Date]],INDEX(Table1[Date hired],MATCH(TEXT(RAW[[#This Row],[UID]],0),TEXT(Table1[UID],0),0))),"")</f>
        <v/>
      </c>
    </row>
    <row r="1852" spans="1:1" x14ac:dyDescent="0.25">
      <c r="A1852" s="169" t="str" cm="1">
        <f t="array" ref="A1852">IFERROR(_xlfn.DAYS(RAW[[#This Row],[Date]],INDEX(Table1[Date hired],MATCH(TEXT(RAW[[#This Row],[UID]],0),TEXT(Table1[UID],0),0))),"")</f>
        <v/>
      </c>
    </row>
    <row r="1853" spans="1:1" x14ac:dyDescent="0.25">
      <c r="A1853" s="169" t="str" cm="1">
        <f t="array" ref="A1853">IFERROR(_xlfn.DAYS(RAW[[#This Row],[Date]],INDEX(Table1[Date hired],MATCH(TEXT(RAW[[#This Row],[UID]],0),TEXT(Table1[UID],0),0))),"")</f>
        <v/>
      </c>
    </row>
    <row r="1854" spans="1:1" x14ac:dyDescent="0.25">
      <c r="A1854" s="169" t="str" cm="1">
        <f t="array" ref="A1854">IFERROR(_xlfn.DAYS(RAW[[#This Row],[Date]],INDEX(Table1[Date hired],MATCH(TEXT(RAW[[#This Row],[UID]],0),TEXT(Table1[UID],0),0))),"")</f>
        <v/>
      </c>
    </row>
    <row r="1855" spans="1:1" x14ac:dyDescent="0.25">
      <c r="A1855" s="169" t="str" cm="1">
        <f t="array" ref="A1855">IFERROR(_xlfn.DAYS(RAW[[#This Row],[Date]],INDEX(Table1[Date hired],MATCH(TEXT(RAW[[#This Row],[UID]],0),TEXT(Table1[UID],0),0))),"")</f>
        <v/>
      </c>
    </row>
    <row r="1856" spans="1:1" x14ac:dyDescent="0.25">
      <c r="A1856" s="169" t="str" cm="1">
        <f t="array" ref="A1856">IFERROR(_xlfn.DAYS(RAW[[#This Row],[Date]],INDEX(Table1[Date hired],MATCH(TEXT(RAW[[#This Row],[UID]],0),TEXT(Table1[UID],0),0))),"")</f>
        <v/>
      </c>
    </row>
    <row r="1857" spans="1:1" x14ac:dyDescent="0.25">
      <c r="A1857" s="169" t="str" cm="1">
        <f t="array" ref="A1857">IFERROR(_xlfn.DAYS(RAW[[#This Row],[Date]],INDEX(Table1[Date hired],MATCH(TEXT(RAW[[#This Row],[UID]],0),TEXT(Table1[UID],0),0))),"")</f>
        <v/>
      </c>
    </row>
    <row r="1858" spans="1:1" x14ac:dyDescent="0.25">
      <c r="A1858" s="169" t="str" cm="1">
        <f t="array" ref="A1858">IFERROR(_xlfn.DAYS(RAW[[#This Row],[Date]],INDEX(Table1[Date hired],MATCH(TEXT(RAW[[#This Row],[UID]],0),TEXT(Table1[UID],0),0))),"")</f>
        <v/>
      </c>
    </row>
    <row r="1859" spans="1:1" x14ac:dyDescent="0.25">
      <c r="A1859" s="169" t="str" cm="1">
        <f t="array" ref="A1859">IFERROR(_xlfn.DAYS(RAW[[#This Row],[Date]],INDEX(Table1[Date hired],MATCH(TEXT(RAW[[#This Row],[UID]],0),TEXT(Table1[UID],0),0))),"")</f>
        <v/>
      </c>
    </row>
    <row r="1860" spans="1:1" x14ac:dyDescent="0.25">
      <c r="A1860" s="169" t="str" cm="1">
        <f t="array" ref="A1860">IFERROR(_xlfn.DAYS(RAW[[#This Row],[Date]],INDEX(Table1[Date hired],MATCH(TEXT(RAW[[#This Row],[UID]],0),TEXT(Table1[UID],0),0))),"")</f>
        <v/>
      </c>
    </row>
    <row r="1861" spans="1:1" x14ac:dyDescent="0.25">
      <c r="A1861" s="169" t="str" cm="1">
        <f t="array" ref="A1861">IFERROR(_xlfn.DAYS(RAW[[#This Row],[Date]],INDEX(Table1[Date hired],MATCH(TEXT(RAW[[#This Row],[UID]],0),TEXT(Table1[UID],0),0))),"")</f>
        <v/>
      </c>
    </row>
    <row r="1862" spans="1:1" x14ac:dyDescent="0.25">
      <c r="A1862" s="169" t="str" cm="1">
        <f t="array" ref="A1862">IFERROR(_xlfn.DAYS(RAW[[#This Row],[Date]],INDEX(Table1[Date hired],MATCH(TEXT(RAW[[#This Row],[UID]],0),TEXT(Table1[UID],0),0))),"")</f>
        <v/>
      </c>
    </row>
    <row r="1863" spans="1:1" x14ac:dyDescent="0.25">
      <c r="A1863" s="169" t="str" cm="1">
        <f t="array" ref="A1863">IFERROR(_xlfn.DAYS(RAW[[#This Row],[Date]],INDEX(Table1[Date hired],MATCH(TEXT(RAW[[#This Row],[UID]],0),TEXT(Table1[UID],0),0))),"")</f>
        <v/>
      </c>
    </row>
    <row r="1864" spans="1:1" x14ac:dyDescent="0.25">
      <c r="A1864" s="169" t="str" cm="1">
        <f t="array" ref="A1864">IFERROR(_xlfn.DAYS(RAW[[#This Row],[Date]],INDEX(Table1[Date hired],MATCH(TEXT(RAW[[#This Row],[UID]],0),TEXT(Table1[UID],0),0))),"")</f>
        <v/>
      </c>
    </row>
    <row r="1865" spans="1:1" x14ac:dyDescent="0.25">
      <c r="A1865" s="169" t="str" cm="1">
        <f t="array" ref="A1865">IFERROR(_xlfn.DAYS(RAW[[#This Row],[Date]],INDEX(Table1[Date hired],MATCH(TEXT(RAW[[#This Row],[UID]],0),TEXT(Table1[UID],0),0))),"")</f>
        <v/>
      </c>
    </row>
    <row r="1866" spans="1:1" x14ac:dyDescent="0.25">
      <c r="A1866" s="169" t="str" cm="1">
        <f t="array" ref="A1866">IFERROR(_xlfn.DAYS(RAW[[#This Row],[Date]],INDEX(Table1[Date hired],MATCH(TEXT(RAW[[#This Row],[UID]],0),TEXT(Table1[UID],0),0))),"")</f>
        <v/>
      </c>
    </row>
    <row r="1867" spans="1:1" x14ac:dyDescent="0.25">
      <c r="A1867" s="169" t="str" cm="1">
        <f t="array" ref="A1867">IFERROR(_xlfn.DAYS(RAW[[#This Row],[Date]],INDEX(Table1[Date hired],MATCH(TEXT(RAW[[#This Row],[UID]],0),TEXT(Table1[UID],0),0))),"")</f>
        <v/>
      </c>
    </row>
    <row r="1868" spans="1:1" x14ac:dyDescent="0.25">
      <c r="A1868" s="169" t="str" cm="1">
        <f t="array" ref="A1868">IFERROR(_xlfn.DAYS(RAW[[#This Row],[Date]],INDEX(Table1[Date hired],MATCH(TEXT(RAW[[#This Row],[UID]],0),TEXT(Table1[UID],0),0))),"")</f>
        <v/>
      </c>
    </row>
    <row r="1869" spans="1:1" x14ac:dyDescent="0.25">
      <c r="A1869" s="169" t="str" cm="1">
        <f t="array" ref="A1869">IFERROR(_xlfn.DAYS(RAW[[#This Row],[Date]],INDEX(Table1[Date hired],MATCH(TEXT(RAW[[#This Row],[UID]],0),TEXT(Table1[UID],0),0))),"")</f>
        <v/>
      </c>
    </row>
    <row r="1870" spans="1:1" x14ac:dyDescent="0.25">
      <c r="A1870" s="169" t="str" cm="1">
        <f t="array" ref="A1870">IFERROR(_xlfn.DAYS(RAW[[#This Row],[Date]],INDEX(Table1[Date hired],MATCH(TEXT(RAW[[#This Row],[UID]],0),TEXT(Table1[UID],0),0))),"")</f>
        <v/>
      </c>
    </row>
    <row r="1871" spans="1:1" x14ac:dyDescent="0.25">
      <c r="A1871" s="169" t="str" cm="1">
        <f t="array" ref="A1871">IFERROR(_xlfn.DAYS(RAW[[#This Row],[Date]],INDEX(Table1[Date hired],MATCH(TEXT(RAW[[#This Row],[UID]],0),TEXT(Table1[UID],0),0))),"")</f>
        <v/>
      </c>
    </row>
    <row r="1872" spans="1:1" x14ac:dyDescent="0.25">
      <c r="A1872" s="169" t="str" cm="1">
        <f t="array" ref="A1872">IFERROR(_xlfn.DAYS(RAW[[#This Row],[Date]],INDEX(Table1[Date hired],MATCH(TEXT(RAW[[#This Row],[UID]],0),TEXT(Table1[UID],0),0))),"")</f>
        <v/>
      </c>
    </row>
    <row r="1873" spans="1:1" x14ac:dyDescent="0.25">
      <c r="A1873" s="169" t="str" cm="1">
        <f t="array" ref="A1873">IFERROR(_xlfn.DAYS(RAW[[#This Row],[Date]],INDEX(Table1[Date hired],MATCH(TEXT(RAW[[#This Row],[UID]],0),TEXT(Table1[UID],0),0))),"")</f>
        <v/>
      </c>
    </row>
    <row r="1874" spans="1:1" x14ac:dyDescent="0.25">
      <c r="A1874" s="169" t="str" cm="1">
        <f t="array" ref="A1874">IFERROR(_xlfn.DAYS(RAW[[#This Row],[Date]],INDEX(Table1[Date hired],MATCH(TEXT(RAW[[#This Row],[UID]],0),TEXT(Table1[UID],0),0))),"")</f>
        <v/>
      </c>
    </row>
    <row r="1875" spans="1:1" x14ac:dyDescent="0.25">
      <c r="A1875" s="169" t="str" cm="1">
        <f t="array" ref="A1875">IFERROR(_xlfn.DAYS(RAW[[#This Row],[Date]],INDEX(Table1[Date hired],MATCH(TEXT(RAW[[#This Row],[UID]],0),TEXT(Table1[UID],0),0))),"")</f>
        <v/>
      </c>
    </row>
    <row r="1876" spans="1:1" x14ac:dyDescent="0.25">
      <c r="A1876" s="169" t="str" cm="1">
        <f t="array" ref="A1876">IFERROR(_xlfn.DAYS(RAW[[#This Row],[Date]],INDEX(Table1[Date hired],MATCH(TEXT(RAW[[#This Row],[UID]],0),TEXT(Table1[UID],0),0))),"")</f>
        <v/>
      </c>
    </row>
    <row r="1877" spans="1:1" x14ac:dyDescent="0.25">
      <c r="A1877" s="169" t="str" cm="1">
        <f t="array" ref="A1877">IFERROR(_xlfn.DAYS(RAW[[#This Row],[Date]],INDEX(Table1[Date hired],MATCH(TEXT(RAW[[#This Row],[UID]],0),TEXT(Table1[UID],0),0))),"")</f>
        <v/>
      </c>
    </row>
    <row r="1878" spans="1:1" x14ac:dyDescent="0.25">
      <c r="A1878" s="169" t="str" cm="1">
        <f t="array" ref="A1878">IFERROR(_xlfn.DAYS(RAW[[#This Row],[Date]],INDEX(Table1[Date hired],MATCH(TEXT(RAW[[#This Row],[UID]],0),TEXT(Table1[UID],0),0))),"")</f>
        <v/>
      </c>
    </row>
    <row r="1879" spans="1:1" x14ac:dyDescent="0.25">
      <c r="A1879" s="169" t="str" cm="1">
        <f t="array" ref="A1879">IFERROR(_xlfn.DAYS(RAW[[#This Row],[Date]],INDEX(Table1[Date hired],MATCH(TEXT(RAW[[#This Row],[UID]],0),TEXT(Table1[UID],0),0))),"")</f>
        <v/>
      </c>
    </row>
    <row r="1880" spans="1:1" x14ac:dyDescent="0.25">
      <c r="A1880" s="169" t="str" cm="1">
        <f t="array" ref="A1880">IFERROR(_xlfn.DAYS(RAW[[#This Row],[Date]],INDEX(Table1[Date hired],MATCH(TEXT(RAW[[#This Row],[UID]],0),TEXT(Table1[UID],0),0))),"")</f>
        <v/>
      </c>
    </row>
    <row r="1881" spans="1:1" x14ac:dyDescent="0.25">
      <c r="A1881" s="169" t="str" cm="1">
        <f t="array" ref="A1881">IFERROR(_xlfn.DAYS(RAW[[#This Row],[Date]],INDEX(Table1[Date hired],MATCH(TEXT(RAW[[#This Row],[UID]],0),TEXT(Table1[UID],0),0))),"")</f>
        <v/>
      </c>
    </row>
    <row r="1882" spans="1:1" x14ac:dyDescent="0.25">
      <c r="A1882" s="169" t="str" cm="1">
        <f t="array" ref="A1882">IFERROR(_xlfn.DAYS(RAW[[#This Row],[Date]],INDEX(Table1[Date hired],MATCH(TEXT(RAW[[#This Row],[UID]],0),TEXT(Table1[UID],0),0))),"")</f>
        <v/>
      </c>
    </row>
    <row r="1883" spans="1:1" x14ac:dyDescent="0.25">
      <c r="A1883" s="169" t="str" cm="1">
        <f t="array" ref="A1883">IFERROR(_xlfn.DAYS(RAW[[#This Row],[Date]],INDEX(Table1[Date hired],MATCH(TEXT(RAW[[#This Row],[UID]],0),TEXT(Table1[UID],0),0))),"")</f>
        <v/>
      </c>
    </row>
    <row r="1884" spans="1:1" x14ac:dyDescent="0.25">
      <c r="A1884" s="169" t="str" cm="1">
        <f t="array" ref="A1884">IFERROR(_xlfn.DAYS(RAW[[#This Row],[Date]],INDEX(Table1[Date hired],MATCH(TEXT(RAW[[#This Row],[UID]],0),TEXT(Table1[UID],0),0))),"")</f>
        <v/>
      </c>
    </row>
    <row r="1885" spans="1:1" x14ac:dyDescent="0.25">
      <c r="A1885" s="169" t="str" cm="1">
        <f t="array" ref="A1885">IFERROR(_xlfn.DAYS(RAW[[#This Row],[Date]],INDEX(Table1[Date hired],MATCH(TEXT(RAW[[#This Row],[UID]],0),TEXT(Table1[UID],0),0))),"")</f>
        <v/>
      </c>
    </row>
    <row r="1886" spans="1:1" x14ac:dyDescent="0.25">
      <c r="A1886" s="169" t="str" cm="1">
        <f t="array" ref="A1886">IFERROR(_xlfn.DAYS(RAW[[#This Row],[Date]],INDEX(Table1[Date hired],MATCH(TEXT(RAW[[#This Row],[UID]],0),TEXT(Table1[UID],0),0))),"")</f>
        <v/>
      </c>
    </row>
    <row r="1887" spans="1:1" x14ac:dyDescent="0.25">
      <c r="A1887" s="169" t="str" cm="1">
        <f t="array" ref="A1887">IFERROR(_xlfn.DAYS(RAW[[#This Row],[Date]],INDEX(Table1[Date hired],MATCH(TEXT(RAW[[#This Row],[UID]],0),TEXT(Table1[UID],0),0))),"")</f>
        <v/>
      </c>
    </row>
    <row r="1888" spans="1:1" x14ac:dyDescent="0.25">
      <c r="A1888" s="169" t="str" cm="1">
        <f t="array" ref="A1888">IFERROR(_xlfn.DAYS(RAW[[#This Row],[Date]],INDEX(Table1[Date hired],MATCH(TEXT(RAW[[#This Row],[UID]],0),TEXT(Table1[UID],0),0))),"")</f>
        <v/>
      </c>
    </row>
    <row r="1889" spans="1:1" x14ac:dyDescent="0.25">
      <c r="A1889" s="169" t="str" cm="1">
        <f t="array" ref="A1889">IFERROR(_xlfn.DAYS(RAW[[#This Row],[Date]],INDEX(Table1[Date hired],MATCH(TEXT(RAW[[#This Row],[UID]],0),TEXT(Table1[UID],0),0))),"")</f>
        <v/>
      </c>
    </row>
    <row r="1890" spans="1:1" x14ac:dyDescent="0.25">
      <c r="A1890" s="169" t="str" cm="1">
        <f t="array" ref="A1890">IFERROR(_xlfn.DAYS(RAW[[#This Row],[Date]],INDEX(Table1[Date hired],MATCH(TEXT(RAW[[#This Row],[UID]],0),TEXT(Table1[UID],0),0))),"")</f>
        <v/>
      </c>
    </row>
    <row r="1891" spans="1:1" x14ac:dyDescent="0.25">
      <c r="A1891" s="169" t="str" cm="1">
        <f t="array" ref="A1891">IFERROR(_xlfn.DAYS(RAW[[#This Row],[Date]],INDEX(Table1[Date hired],MATCH(TEXT(RAW[[#This Row],[UID]],0),TEXT(Table1[UID],0),0))),"")</f>
        <v/>
      </c>
    </row>
    <row r="1892" spans="1:1" x14ac:dyDescent="0.25">
      <c r="A1892" s="169" t="str" cm="1">
        <f t="array" ref="A1892">IFERROR(_xlfn.DAYS(RAW[[#This Row],[Date]],INDEX(Table1[Date hired],MATCH(TEXT(RAW[[#This Row],[UID]],0),TEXT(Table1[UID],0),0))),"")</f>
        <v/>
      </c>
    </row>
    <row r="1893" spans="1:1" x14ac:dyDescent="0.25">
      <c r="A1893" s="169" t="str" cm="1">
        <f t="array" ref="A1893">IFERROR(_xlfn.DAYS(RAW[[#This Row],[Date]],INDEX(Table1[Date hired],MATCH(TEXT(RAW[[#This Row],[UID]],0),TEXT(Table1[UID],0),0))),"")</f>
        <v/>
      </c>
    </row>
    <row r="1894" spans="1:1" x14ac:dyDescent="0.25">
      <c r="A1894" s="169" t="str" cm="1">
        <f t="array" ref="A1894">IFERROR(_xlfn.DAYS(RAW[[#This Row],[Date]],INDEX(Table1[Date hired],MATCH(TEXT(RAW[[#This Row],[UID]],0),TEXT(Table1[UID],0),0))),"")</f>
        <v/>
      </c>
    </row>
    <row r="1895" spans="1:1" x14ac:dyDescent="0.25">
      <c r="A1895" s="169" t="str" cm="1">
        <f t="array" ref="A1895">IFERROR(_xlfn.DAYS(RAW[[#This Row],[Date]],INDEX(Table1[Date hired],MATCH(TEXT(RAW[[#This Row],[UID]],0),TEXT(Table1[UID],0),0))),"")</f>
        <v/>
      </c>
    </row>
    <row r="1896" spans="1:1" x14ac:dyDescent="0.25">
      <c r="A1896" s="169" t="str" cm="1">
        <f t="array" ref="A1896">IFERROR(_xlfn.DAYS(RAW[[#This Row],[Date]],INDEX(Table1[Date hired],MATCH(TEXT(RAW[[#This Row],[UID]],0),TEXT(Table1[UID],0),0))),"")</f>
        <v/>
      </c>
    </row>
    <row r="1897" spans="1:1" x14ac:dyDescent="0.25">
      <c r="A1897" s="169" t="str" cm="1">
        <f t="array" ref="A1897">IFERROR(_xlfn.DAYS(RAW[[#This Row],[Date]],INDEX(Table1[Date hired],MATCH(TEXT(RAW[[#This Row],[UID]],0),TEXT(Table1[UID],0),0))),"")</f>
        <v/>
      </c>
    </row>
    <row r="1898" spans="1:1" x14ac:dyDescent="0.25">
      <c r="A1898" s="169" t="str" cm="1">
        <f t="array" ref="A1898">IFERROR(_xlfn.DAYS(RAW[[#This Row],[Date]],INDEX(Table1[Date hired],MATCH(TEXT(RAW[[#This Row],[UID]],0),TEXT(Table1[UID],0),0))),"")</f>
        <v/>
      </c>
    </row>
    <row r="1899" spans="1:1" x14ac:dyDescent="0.25">
      <c r="A1899" s="169" t="str" cm="1">
        <f t="array" ref="A1899">IFERROR(_xlfn.DAYS(RAW[[#This Row],[Date]],INDEX(Table1[Date hired],MATCH(TEXT(RAW[[#This Row],[UID]],0),TEXT(Table1[UID],0),0))),"")</f>
        <v/>
      </c>
    </row>
    <row r="1900" spans="1:1" x14ac:dyDescent="0.25">
      <c r="A1900" s="169" t="str" cm="1">
        <f t="array" ref="A1900">IFERROR(_xlfn.DAYS(RAW[[#This Row],[Date]],INDEX(Table1[Date hired],MATCH(TEXT(RAW[[#This Row],[UID]],0),TEXT(Table1[UID],0),0))),"")</f>
        <v/>
      </c>
    </row>
    <row r="1901" spans="1:1" x14ac:dyDescent="0.25">
      <c r="A1901" s="169" t="str" cm="1">
        <f t="array" ref="A1901">IFERROR(_xlfn.DAYS(RAW[[#This Row],[Date]],INDEX(Table1[Date hired],MATCH(TEXT(RAW[[#This Row],[UID]],0),TEXT(Table1[UID],0),0))),"")</f>
        <v/>
      </c>
    </row>
    <row r="1902" spans="1:1" x14ac:dyDescent="0.25">
      <c r="A1902" s="169" t="str" cm="1">
        <f t="array" ref="A1902">IFERROR(_xlfn.DAYS(RAW[[#This Row],[Date]],INDEX(Table1[Date hired],MATCH(TEXT(RAW[[#This Row],[UID]],0),TEXT(Table1[UID],0),0))),"")</f>
        <v/>
      </c>
    </row>
    <row r="1903" spans="1:1" x14ac:dyDescent="0.25">
      <c r="A1903" s="169" t="str" cm="1">
        <f t="array" ref="A1903">IFERROR(_xlfn.DAYS(RAW[[#This Row],[Date]],INDEX(Table1[Date hired],MATCH(TEXT(RAW[[#This Row],[UID]],0),TEXT(Table1[UID],0),0))),"")</f>
        <v/>
      </c>
    </row>
    <row r="1904" spans="1:1" x14ac:dyDescent="0.25">
      <c r="A1904" s="169" t="str" cm="1">
        <f t="array" ref="A1904">IFERROR(_xlfn.DAYS(RAW[[#This Row],[Date]],INDEX(Table1[Date hired],MATCH(TEXT(RAW[[#This Row],[UID]],0),TEXT(Table1[UID],0),0))),"")</f>
        <v/>
      </c>
    </row>
    <row r="1905" spans="1:1" x14ac:dyDescent="0.25">
      <c r="A1905" s="169" t="str" cm="1">
        <f t="array" ref="A1905">IFERROR(_xlfn.DAYS(RAW[[#This Row],[Date]],INDEX(Table1[Date hired],MATCH(TEXT(RAW[[#This Row],[UID]],0),TEXT(Table1[UID],0),0))),"")</f>
        <v/>
      </c>
    </row>
    <row r="1906" spans="1:1" x14ac:dyDescent="0.25">
      <c r="A1906" s="169" t="str" cm="1">
        <f t="array" ref="A1906">IFERROR(_xlfn.DAYS(RAW[[#This Row],[Date]],INDEX(Table1[Date hired],MATCH(TEXT(RAW[[#This Row],[UID]],0),TEXT(Table1[UID],0),0))),"")</f>
        <v/>
      </c>
    </row>
    <row r="1907" spans="1:1" x14ac:dyDescent="0.25">
      <c r="A1907" s="169" t="str" cm="1">
        <f t="array" ref="A1907">IFERROR(_xlfn.DAYS(RAW[[#This Row],[Date]],INDEX(Table1[Date hired],MATCH(TEXT(RAW[[#This Row],[UID]],0),TEXT(Table1[UID],0),0))),"")</f>
        <v/>
      </c>
    </row>
    <row r="1908" spans="1:1" x14ac:dyDescent="0.25">
      <c r="A1908" s="169" t="str" cm="1">
        <f t="array" ref="A1908">IFERROR(_xlfn.DAYS(RAW[[#This Row],[Date]],INDEX(Table1[Date hired],MATCH(TEXT(RAW[[#This Row],[UID]],0),TEXT(Table1[UID],0),0))),"")</f>
        <v/>
      </c>
    </row>
    <row r="1909" spans="1:1" x14ac:dyDescent="0.25">
      <c r="A1909" s="169" t="str" cm="1">
        <f t="array" ref="A1909">IFERROR(_xlfn.DAYS(RAW[[#This Row],[Date]],INDEX(Table1[Date hired],MATCH(TEXT(RAW[[#This Row],[UID]],0),TEXT(Table1[UID],0),0))),"")</f>
        <v/>
      </c>
    </row>
    <row r="1910" spans="1:1" x14ac:dyDescent="0.25">
      <c r="A1910" s="169" t="str" cm="1">
        <f t="array" ref="A1910">IFERROR(_xlfn.DAYS(RAW[[#This Row],[Date]],INDEX(Table1[Date hired],MATCH(TEXT(RAW[[#This Row],[UID]],0),TEXT(Table1[UID],0),0))),"")</f>
        <v/>
      </c>
    </row>
    <row r="1911" spans="1:1" x14ac:dyDescent="0.25">
      <c r="A1911" s="169" t="str" cm="1">
        <f t="array" ref="A1911">IFERROR(_xlfn.DAYS(RAW[[#This Row],[Date]],INDEX(Table1[Date hired],MATCH(TEXT(RAW[[#This Row],[UID]],0),TEXT(Table1[UID],0),0))),"")</f>
        <v/>
      </c>
    </row>
    <row r="1912" spans="1:1" x14ac:dyDescent="0.25">
      <c r="A1912" s="169" t="str" cm="1">
        <f t="array" ref="A1912">IFERROR(_xlfn.DAYS(RAW[[#This Row],[Date]],INDEX(Table1[Date hired],MATCH(TEXT(RAW[[#This Row],[UID]],0),TEXT(Table1[UID],0),0))),"")</f>
        <v/>
      </c>
    </row>
    <row r="1913" spans="1:1" x14ac:dyDescent="0.25">
      <c r="A1913" s="169" t="str" cm="1">
        <f t="array" ref="A1913">IFERROR(_xlfn.DAYS(RAW[[#This Row],[Date]],INDEX(Table1[Date hired],MATCH(TEXT(RAW[[#This Row],[UID]],0),TEXT(Table1[UID],0),0))),"")</f>
        <v/>
      </c>
    </row>
    <row r="1914" spans="1:1" x14ac:dyDescent="0.25">
      <c r="A1914" s="169" t="str" cm="1">
        <f t="array" ref="A1914">IFERROR(_xlfn.DAYS(RAW[[#This Row],[Date]],INDEX(Table1[Date hired],MATCH(TEXT(RAW[[#This Row],[UID]],0),TEXT(Table1[UID],0),0))),"")</f>
        <v/>
      </c>
    </row>
    <row r="1915" spans="1:1" x14ac:dyDescent="0.25">
      <c r="A1915" s="169" t="str" cm="1">
        <f t="array" ref="A1915">IFERROR(_xlfn.DAYS(RAW[[#This Row],[Date]],INDEX(Table1[Date hired],MATCH(TEXT(RAW[[#This Row],[UID]],0),TEXT(Table1[UID],0),0))),"")</f>
        <v/>
      </c>
    </row>
    <row r="1916" spans="1:1" x14ac:dyDescent="0.25">
      <c r="A1916" s="169" t="str" cm="1">
        <f t="array" ref="A1916">IFERROR(_xlfn.DAYS(RAW[[#This Row],[Date]],INDEX(Table1[Date hired],MATCH(TEXT(RAW[[#This Row],[UID]],0),TEXT(Table1[UID],0),0))),"")</f>
        <v/>
      </c>
    </row>
    <row r="1917" spans="1:1" x14ac:dyDescent="0.25">
      <c r="A1917" s="169" t="str" cm="1">
        <f t="array" ref="A1917">IFERROR(_xlfn.DAYS(RAW[[#This Row],[Date]],INDEX(Table1[Date hired],MATCH(TEXT(RAW[[#This Row],[UID]],0),TEXT(Table1[UID],0),0))),"")</f>
        <v/>
      </c>
    </row>
    <row r="1918" spans="1:1" x14ac:dyDescent="0.25">
      <c r="A1918" s="169" t="str" cm="1">
        <f t="array" ref="A1918">IFERROR(_xlfn.DAYS(RAW[[#This Row],[Date]],INDEX(Table1[Date hired],MATCH(TEXT(RAW[[#This Row],[UID]],0),TEXT(Table1[UID],0),0))),"")</f>
        <v/>
      </c>
    </row>
    <row r="1919" spans="1:1" x14ac:dyDescent="0.25">
      <c r="A1919" s="169" t="str" cm="1">
        <f t="array" ref="A1919">IFERROR(_xlfn.DAYS(RAW[[#This Row],[Date]],INDEX(Table1[Date hired],MATCH(TEXT(RAW[[#This Row],[UID]],0),TEXT(Table1[UID],0),0))),"")</f>
        <v/>
      </c>
    </row>
    <row r="1920" spans="1:1" x14ac:dyDescent="0.25">
      <c r="A1920" s="169" t="str" cm="1">
        <f t="array" ref="A1920">IFERROR(_xlfn.DAYS(RAW[[#This Row],[Date]],INDEX(Table1[Date hired],MATCH(TEXT(RAW[[#This Row],[UID]],0),TEXT(Table1[UID],0),0))),"")</f>
        <v/>
      </c>
    </row>
    <row r="1921" spans="1:1" x14ac:dyDescent="0.25">
      <c r="A1921" s="169" t="str" cm="1">
        <f t="array" ref="A1921">IFERROR(_xlfn.DAYS(RAW[[#This Row],[Date]],INDEX(Table1[Date hired],MATCH(TEXT(RAW[[#This Row],[UID]],0),TEXT(Table1[UID],0),0))),"")</f>
        <v/>
      </c>
    </row>
    <row r="1922" spans="1:1" x14ac:dyDescent="0.25">
      <c r="A1922" s="169" t="str" cm="1">
        <f t="array" ref="A1922">IFERROR(_xlfn.DAYS(RAW[[#This Row],[Date]],INDEX(Table1[Date hired],MATCH(TEXT(RAW[[#This Row],[UID]],0),TEXT(Table1[UID],0),0))),"")</f>
        <v/>
      </c>
    </row>
    <row r="1923" spans="1:1" x14ac:dyDescent="0.25">
      <c r="A1923" s="169" t="str" cm="1">
        <f t="array" ref="A1923">IFERROR(_xlfn.DAYS(RAW[[#This Row],[Date]],INDEX(Table1[Date hired],MATCH(TEXT(RAW[[#This Row],[UID]],0),TEXT(Table1[UID],0),0))),"")</f>
        <v/>
      </c>
    </row>
    <row r="1924" spans="1:1" x14ac:dyDescent="0.25">
      <c r="A1924" s="169" t="str" cm="1">
        <f t="array" ref="A1924">IFERROR(_xlfn.DAYS(RAW[[#This Row],[Date]],INDEX(Table1[Date hired],MATCH(TEXT(RAW[[#This Row],[UID]],0),TEXT(Table1[UID],0),0))),"")</f>
        <v/>
      </c>
    </row>
    <row r="1925" spans="1:1" x14ac:dyDescent="0.25">
      <c r="A1925" s="169" t="str" cm="1">
        <f t="array" ref="A1925">IFERROR(_xlfn.DAYS(RAW[[#This Row],[Date]],INDEX(Table1[Date hired],MATCH(TEXT(RAW[[#This Row],[UID]],0),TEXT(Table1[UID],0),0))),"")</f>
        <v/>
      </c>
    </row>
    <row r="1926" spans="1:1" x14ac:dyDescent="0.25">
      <c r="A1926" s="169" t="str" cm="1">
        <f t="array" ref="A1926">IFERROR(_xlfn.DAYS(RAW[[#This Row],[Date]],INDEX(Table1[Date hired],MATCH(TEXT(RAW[[#This Row],[UID]],0),TEXT(Table1[UID],0),0))),"")</f>
        <v/>
      </c>
    </row>
    <row r="1927" spans="1:1" x14ac:dyDescent="0.25">
      <c r="A1927" s="169" t="str" cm="1">
        <f t="array" ref="A1927">IFERROR(_xlfn.DAYS(RAW[[#This Row],[Date]],INDEX(Table1[Date hired],MATCH(TEXT(RAW[[#This Row],[UID]],0),TEXT(Table1[UID],0),0))),"")</f>
        <v/>
      </c>
    </row>
    <row r="1928" spans="1:1" x14ac:dyDescent="0.25">
      <c r="A1928" s="169" t="str" cm="1">
        <f t="array" ref="A1928">IFERROR(_xlfn.DAYS(RAW[[#This Row],[Date]],INDEX(Table1[Date hired],MATCH(TEXT(RAW[[#This Row],[UID]],0),TEXT(Table1[UID],0),0))),"")</f>
        <v/>
      </c>
    </row>
    <row r="1929" spans="1:1" x14ac:dyDescent="0.25">
      <c r="A1929" s="169" t="str" cm="1">
        <f t="array" ref="A1929">IFERROR(_xlfn.DAYS(RAW[[#This Row],[Date]],INDEX(Table1[Date hired],MATCH(TEXT(RAW[[#This Row],[UID]],0),TEXT(Table1[UID],0),0))),"")</f>
        <v/>
      </c>
    </row>
    <row r="1930" spans="1:1" x14ac:dyDescent="0.25">
      <c r="A1930" s="169" t="str" cm="1">
        <f t="array" ref="A1930">IFERROR(_xlfn.DAYS(RAW[[#This Row],[Date]],INDEX(Table1[Date hired],MATCH(TEXT(RAW[[#This Row],[UID]],0),TEXT(Table1[UID],0),0))),"")</f>
        <v/>
      </c>
    </row>
    <row r="1931" spans="1:1" x14ac:dyDescent="0.25">
      <c r="A1931" s="169" t="str" cm="1">
        <f t="array" ref="A1931">IFERROR(_xlfn.DAYS(RAW[[#This Row],[Date]],INDEX(Table1[Date hired],MATCH(TEXT(RAW[[#This Row],[UID]],0),TEXT(Table1[UID],0),0))),"")</f>
        <v/>
      </c>
    </row>
    <row r="1932" spans="1:1" x14ac:dyDescent="0.25">
      <c r="A1932" s="169" t="str" cm="1">
        <f t="array" ref="A1932">IFERROR(_xlfn.DAYS(RAW[[#This Row],[Date]],INDEX(Table1[Date hired],MATCH(TEXT(RAW[[#This Row],[UID]],0),TEXT(Table1[UID],0),0))),"")</f>
        <v/>
      </c>
    </row>
    <row r="1933" spans="1:1" x14ac:dyDescent="0.25">
      <c r="A1933" s="169" t="str" cm="1">
        <f t="array" ref="A1933">IFERROR(_xlfn.DAYS(RAW[[#This Row],[Date]],INDEX(Table1[Date hired],MATCH(TEXT(RAW[[#This Row],[UID]],0),TEXT(Table1[UID],0),0))),"")</f>
        <v/>
      </c>
    </row>
    <row r="1934" spans="1:1" x14ac:dyDescent="0.25">
      <c r="A1934" s="169" t="str" cm="1">
        <f t="array" ref="A1934">IFERROR(_xlfn.DAYS(RAW[[#This Row],[Date]],INDEX(Table1[Date hired],MATCH(TEXT(RAW[[#This Row],[UID]],0),TEXT(Table1[UID],0),0))),"")</f>
        <v/>
      </c>
    </row>
    <row r="1935" spans="1:1" x14ac:dyDescent="0.25">
      <c r="A1935" s="169" t="str" cm="1">
        <f t="array" ref="A1935">IFERROR(_xlfn.DAYS(RAW[[#This Row],[Date]],INDEX(Table1[Date hired],MATCH(TEXT(RAW[[#This Row],[UID]],0),TEXT(Table1[UID],0),0))),"")</f>
        <v/>
      </c>
    </row>
    <row r="1936" spans="1:1" x14ac:dyDescent="0.25">
      <c r="A1936" s="169" t="str" cm="1">
        <f t="array" ref="A1936">IFERROR(_xlfn.DAYS(RAW[[#This Row],[Date]],INDEX(Table1[Date hired],MATCH(TEXT(RAW[[#This Row],[UID]],0),TEXT(Table1[UID],0),0))),"")</f>
        <v/>
      </c>
    </row>
    <row r="1937" spans="1:1" x14ac:dyDescent="0.25">
      <c r="A1937" s="169" t="str" cm="1">
        <f t="array" ref="A1937">IFERROR(_xlfn.DAYS(RAW[[#This Row],[Date]],INDEX(Table1[Date hired],MATCH(TEXT(RAW[[#This Row],[UID]],0),TEXT(Table1[UID],0),0))),"")</f>
        <v/>
      </c>
    </row>
    <row r="1938" spans="1:1" x14ac:dyDescent="0.25">
      <c r="A1938" s="169" t="str" cm="1">
        <f t="array" ref="A1938">IFERROR(_xlfn.DAYS(RAW[[#This Row],[Date]],INDEX(Table1[Date hired],MATCH(TEXT(RAW[[#This Row],[UID]],0),TEXT(Table1[UID],0),0))),"")</f>
        <v/>
      </c>
    </row>
    <row r="1939" spans="1:1" x14ac:dyDescent="0.25">
      <c r="A1939" s="169" t="str" cm="1">
        <f t="array" ref="A1939">IFERROR(_xlfn.DAYS(RAW[[#This Row],[Date]],INDEX(Table1[Date hired],MATCH(TEXT(RAW[[#This Row],[UID]],0),TEXT(Table1[UID],0),0))),"")</f>
        <v/>
      </c>
    </row>
    <row r="1940" spans="1:1" x14ac:dyDescent="0.25">
      <c r="A1940" s="169" t="str" cm="1">
        <f t="array" ref="A1940">IFERROR(_xlfn.DAYS(RAW[[#This Row],[Date]],INDEX(Table1[Date hired],MATCH(TEXT(RAW[[#This Row],[UID]],0),TEXT(Table1[UID],0),0))),"")</f>
        <v/>
      </c>
    </row>
    <row r="1941" spans="1:1" x14ac:dyDescent="0.25">
      <c r="A1941" s="169" t="str" cm="1">
        <f t="array" ref="A1941">IFERROR(_xlfn.DAYS(RAW[[#This Row],[Date]],INDEX(Table1[Date hired],MATCH(TEXT(RAW[[#This Row],[UID]],0),TEXT(Table1[UID],0),0))),"")</f>
        <v/>
      </c>
    </row>
    <row r="1942" spans="1:1" x14ac:dyDescent="0.25">
      <c r="A1942" s="169" t="str" cm="1">
        <f t="array" ref="A1942">IFERROR(_xlfn.DAYS(RAW[[#This Row],[Date]],INDEX(Table1[Date hired],MATCH(TEXT(RAW[[#This Row],[UID]],0),TEXT(Table1[UID],0),0))),"")</f>
        <v/>
      </c>
    </row>
    <row r="1943" spans="1:1" x14ac:dyDescent="0.25">
      <c r="A1943" s="169" t="str" cm="1">
        <f t="array" ref="A1943">IFERROR(_xlfn.DAYS(RAW[[#This Row],[Date]],INDEX(Table1[Date hired],MATCH(TEXT(RAW[[#This Row],[UID]],0),TEXT(Table1[UID],0),0))),"")</f>
        <v/>
      </c>
    </row>
    <row r="1944" spans="1:1" x14ac:dyDescent="0.25">
      <c r="A1944" s="169" t="str" cm="1">
        <f t="array" ref="A1944">IFERROR(_xlfn.DAYS(RAW[[#This Row],[Date]],INDEX(Table1[Date hired],MATCH(TEXT(RAW[[#This Row],[UID]],0),TEXT(Table1[UID],0),0))),"")</f>
        <v/>
      </c>
    </row>
    <row r="1945" spans="1:1" x14ac:dyDescent="0.25">
      <c r="A1945" s="169" t="str" cm="1">
        <f t="array" ref="A1945">IFERROR(_xlfn.DAYS(RAW[[#This Row],[Date]],INDEX(Table1[Date hired],MATCH(TEXT(RAW[[#This Row],[UID]],0),TEXT(Table1[UID],0),0))),"")</f>
        <v/>
      </c>
    </row>
    <row r="1946" spans="1:1" x14ac:dyDescent="0.25">
      <c r="A1946" s="169" t="str" cm="1">
        <f t="array" ref="A1946">IFERROR(_xlfn.DAYS(RAW[[#This Row],[Date]],INDEX(Table1[Date hired],MATCH(TEXT(RAW[[#This Row],[UID]],0),TEXT(Table1[UID],0),0))),"")</f>
        <v/>
      </c>
    </row>
    <row r="1947" spans="1:1" x14ac:dyDescent="0.25">
      <c r="A1947" s="169" t="str" cm="1">
        <f t="array" ref="A1947">IFERROR(_xlfn.DAYS(RAW[[#This Row],[Date]],INDEX(Table1[Date hired],MATCH(TEXT(RAW[[#This Row],[UID]],0),TEXT(Table1[UID],0),0))),"")</f>
        <v/>
      </c>
    </row>
    <row r="1948" spans="1:1" x14ac:dyDescent="0.25">
      <c r="A1948" s="169" t="str" cm="1">
        <f t="array" ref="A1948">IFERROR(_xlfn.DAYS(RAW[[#This Row],[Date]],INDEX(Table1[Date hired],MATCH(TEXT(RAW[[#This Row],[UID]],0),TEXT(Table1[UID],0),0))),"")</f>
        <v/>
      </c>
    </row>
    <row r="1949" spans="1:1" x14ac:dyDescent="0.25">
      <c r="A1949" s="169" t="str" cm="1">
        <f t="array" ref="A1949">IFERROR(_xlfn.DAYS(RAW[[#This Row],[Date]],INDEX(Table1[Date hired],MATCH(TEXT(RAW[[#This Row],[UID]],0),TEXT(Table1[UID],0),0))),"")</f>
        <v/>
      </c>
    </row>
    <row r="1950" spans="1:1" x14ac:dyDescent="0.25">
      <c r="A1950" s="169" t="str" cm="1">
        <f t="array" ref="A1950">IFERROR(_xlfn.DAYS(RAW[[#This Row],[Date]],INDEX(Table1[Date hired],MATCH(TEXT(RAW[[#This Row],[UID]],0),TEXT(Table1[UID],0),0))),"")</f>
        <v/>
      </c>
    </row>
    <row r="1951" spans="1:1" x14ac:dyDescent="0.25">
      <c r="A1951" s="169" t="str" cm="1">
        <f t="array" ref="A1951">IFERROR(_xlfn.DAYS(RAW[[#This Row],[Date]],INDEX(Table1[Date hired],MATCH(TEXT(RAW[[#This Row],[UID]],0),TEXT(Table1[UID],0),0))),"")</f>
        <v/>
      </c>
    </row>
    <row r="1952" spans="1:1" x14ac:dyDescent="0.25">
      <c r="A1952" s="169" t="str" cm="1">
        <f t="array" ref="A1952">IFERROR(_xlfn.DAYS(RAW[[#This Row],[Date]],INDEX(Table1[Date hired],MATCH(TEXT(RAW[[#This Row],[UID]],0),TEXT(Table1[UID],0),0))),"")</f>
        <v/>
      </c>
    </row>
    <row r="1953" spans="1:1" x14ac:dyDescent="0.25">
      <c r="A1953" s="169" t="str" cm="1">
        <f t="array" ref="A1953">IFERROR(_xlfn.DAYS(RAW[[#This Row],[Date]],INDEX(Table1[Date hired],MATCH(TEXT(RAW[[#This Row],[UID]],0),TEXT(Table1[UID],0),0))),"")</f>
        <v/>
      </c>
    </row>
    <row r="1954" spans="1:1" x14ac:dyDescent="0.25">
      <c r="A1954" s="169" t="str" cm="1">
        <f t="array" ref="A1954">IFERROR(_xlfn.DAYS(RAW[[#This Row],[Date]],INDEX(Table1[Date hired],MATCH(TEXT(RAW[[#This Row],[UID]],0),TEXT(Table1[UID],0),0))),"")</f>
        <v/>
      </c>
    </row>
    <row r="1955" spans="1:1" x14ac:dyDescent="0.25">
      <c r="A1955" s="169" t="str" cm="1">
        <f t="array" ref="A1955">IFERROR(_xlfn.DAYS(RAW[[#This Row],[Date]],INDEX(Table1[Date hired],MATCH(TEXT(RAW[[#This Row],[UID]],0),TEXT(Table1[UID],0),0))),"")</f>
        <v/>
      </c>
    </row>
    <row r="1956" spans="1:1" x14ac:dyDescent="0.25">
      <c r="A1956" s="169" t="str" cm="1">
        <f t="array" ref="A1956">IFERROR(_xlfn.DAYS(RAW[[#This Row],[Date]],INDEX(Table1[Date hired],MATCH(TEXT(RAW[[#This Row],[UID]],0),TEXT(Table1[UID],0),0))),"")</f>
        <v/>
      </c>
    </row>
    <row r="1957" spans="1:1" x14ac:dyDescent="0.25">
      <c r="A1957" s="169" t="str" cm="1">
        <f t="array" ref="A1957">IFERROR(_xlfn.DAYS(RAW[[#This Row],[Date]],INDEX(Table1[Date hired],MATCH(TEXT(RAW[[#This Row],[UID]],0),TEXT(Table1[UID],0),0))),"")</f>
        <v/>
      </c>
    </row>
    <row r="1958" spans="1:1" x14ac:dyDescent="0.25">
      <c r="A1958" s="169" t="str" cm="1">
        <f t="array" ref="A1958">IFERROR(_xlfn.DAYS(RAW[[#This Row],[Date]],INDEX(Table1[Date hired],MATCH(TEXT(RAW[[#This Row],[UID]],0),TEXT(Table1[UID],0),0))),"")</f>
        <v/>
      </c>
    </row>
    <row r="1959" spans="1:1" x14ac:dyDescent="0.25">
      <c r="A1959" s="169" t="str" cm="1">
        <f t="array" ref="A1959">IFERROR(_xlfn.DAYS(RAW[[#This Row],[Date]],INDEX(Table1[Date hired],MATCH(TEXT(RAW[[#This Row],[UID]],0),TEXT(Table1[UID],0),0))),"")</f>
        <v/>
      </c>
    </row>
    <row r="1960" spans="1:1" x14ac:dyDescent="0.25">
      <c r="A1960" s="169" t="str" cm="1">
        <f t="array" ref="A1960">IFERROR(_xlfn.DAYS(RAW[[#This Row],[Date]],INDEX(Table1[Date hired],MATCH(TEXT(RAW[[#This Row],[UID]],0),TEXT(Table1[UID],0),0))),"")</f>
        <v/>
      </c>
    </row>
    <row r="1961" spans="1:1" x14ac:dyDescent="0.25">
      <c r="A1961" s="169" t="str" cm="1">
        <f t="array" ref="A1961">IFERROR(_xlfn.DAYS(RAW[[#This Row],[Date]],INDEX(Table1[Date hired],MATCH(TEXT(RAW[[#This Row],[UID]],0),TEXT(Table1[UID],0),0))),"")</f>
        <v/>
      </c>
    </row>
    <row r="1962" spans="1:1" x14ac:dyDescent="0.25">
      <c r="A1962" s="169" t="str" cm="1">
        <f t="array" ref="A1962">IFERROR(_xlfn.DAYS(RAW[[#This Row],[Date]],INDEX(Table1[Date hired],MATCH(TEXT(RAW[[#This Row],[UID]],0),TEXT(Table1[UID],0),0))),"")</f>
        <v/>
      </c>
    </row>
    <row r="1963" spans="1:1" x14ac:dyDescent="0.25">
      <c r="A1963" s="169" t="str" cm="1">
        <f t="array" ref="A1963">IFERROR(_xlfn.DAYS(RAW[[#This Row],[Date]],INDEX(Table1[Date hired],MATCH(TEXT(RAW[[#This Row],[UID]],0),TEXT(Table1[UID],0),0))),"")</f>
        <v/>
      </c>
    </row>
    <row r="1964" spans="1:1" x14ac:dyDescent="0.25">
      <c r="A1964" s="169" t="str" cm="1">
        <f t="array" ref="A1964">IFERROR(_xlfn.DAYS(RAW[[#This Row],[Date]],INDEX(Table1[Date hired],MATCH(TEXT(RAW[[#This Row],[UID]],0),TEXT(Table1[UID],0),0))),"")</f>
        <v/>
      </c>
    </row>
    <row r="1965" spans="1:1" x14ac:dyDescent="0.25">
      <c r="A1965" s="169" t="str" cm="1">
        <f t="array" ref="A1965">IFERROR(_xlfn.DAYS(RAW[[#This Row],[Date]],INDEX(Table1[Date hired],MATCH(TEXT(RAW[[#This Row],[UID]],0),TEXT(Table1[UID],0),0))),"")</f>
        <v/>
      </c>
    </row>
    <row r="1966" spans="1:1" x14ac:dyDescent="0.25">
      <c r="A1966" s="169" t="str" cm="1">
        <f t="array" ref="A1966">IFERROR(_xlfn.DAYS(RAW[[#This Row],[Date]],INDEX(Table1[Date hired],MATCH(TEXT(RAW[[#This Row],[UID]],0),TEXT(Table1[UID],0),0))),"")</f>
        <v/>
      </c>
    </row>
    <row r="1967" spans="1:1" x14ac:dyDescent="0.25">
      <c r="A1967" s="169" t="str" cm="1">
        <f t="array" ref="A1967">IFERROR(_xlfn.DAYS(RAW[[#This Row],[Date]],INDEX(Table1[Date hired],MATCH(TEXT(RAW[[#This Row],[UID]],0),TEXT(Table1[UID],0),0))),"")</f>
        <v/>
      </c>
    </row>
    <row r="1968" spans="1:1" x14ac:dyDescent="0.25">
      <c r="A1968" s="169" t="str" cm="1">
        <f t="array" ref="A1968">IFERROR(_xlfn.DAYS(RAW[[#This Row],[Date]],INDEX(Table1[Date hired],MATCH(TEXT(RAW[[#This Row],[UID]],0),TEXT(Table1[UID],0),0))),"")</f>
        <v/>
      </c>
    </row>
    <row r="1969" spans="1:1" x14ac:dyDescent="0.25">
      <c r="A1969" s="169" t="str" cm="1">
        <f t="array" ref="A1969">IFERROR(_xlfn.DAYS(RAW[[#This Row],[Date]],INDEX(Table1[Date hired],MATCH(TEXT(RAW[[#This Row],[UID]],0),TEXT(Table1[UID],0),0))),"")</f>
        <v/>
      </c>
    </row>
    <row r="1970" spans="1:1" x14ac:dyDescent="0.25">
      <c r="A1970" s="169" t="str" cm="1">
        <f t="array" ref="A1970">IFERROR(_xlfn.DAYS(RAW[[#This Row],[Date]],INDEX(Table1[Date hired],MATCH(TEXT(RAW[[#This Row],[UID]],0),TEXT(Table1[UID],0),0))),"")</f>
        <v/>
      </c>
    </row>
    <row r="1971" spans="1:1" x14ac:dyDescent="0.25">
      <c r="A1971" s="169" t="str" cm="1">
        <f t="array" ref="A1971">IFERROR(_xlfn.DAYS(RAW[[#This Row],[Date]],INDEX(Table1[Date hired],MATCH(TEXT(RAW[[#This Row],[UID]],0),TEXT(Table1[UID],0),0))),"")</f>
        <v/>
      </c>
    </row>
    <row r="1972" spans="1:1" x14ac:dyDescent="0.25">
      <c r="A1972" s="169" t="str" cm="1">
        <f t="array" ref="A1972">IFERROR(_xlfn.DAYS(RAW[[#This Row],[Date]],INDEX(Table1[Date hired],MATCH(TEXT(RAW[[#This Row],[UID]],0),TEXT(Table1[UID],0),0))),"")</f>
        <v/>
      </c>
    </row>
    <row r="1973" spans="1:1" x14ac:dyDescent="0.25">
      <c r="A1973" s="169" t="str" cm="1">
        <f t="array" ref="A1973">IFERROR(_xlfn.DAYS(RAW[[#This Row],[Date]],INDEX(Table1[Date hired],MATCH(TEXT(RAW[[#This Row],[UID]],0),TEXT(Table1[UID],0),0))),"")</f>
        <v/>
      </c>
    </row>
    <row r="1974" spans="1:1" x14ac:dyDescent="0.25">
      <c r="A1974" s="169" t="str" cm="1">
        <f t="array" ref="A1974">IFERROR(_xlfn.DAYS(RAW[[#This Row],[Date]],INDEX(Table1[Date hired],MATCH(TEXT(RAW[[#This Row],[UID]],0),TEXT(Table1[UID],0),0))),"")</f>
        <v/>
      </c>
    </row>
    <row r="1975" spans="1:1" x14ac:dyDescent="0.25">
      <c r="A1975" s="169" t="str" cm="1">
        <f t="array" ref="A1975">IFERROR(_xlfn.DAYS(RAW[[#This Row],[Date]],INDEX(Table1[Date hired],MATCH(TEXT(RAW[[#This Row],[UID]],0),TEXT(Table1[UID],0),0))),"")</f>
        <v/>
      </c>
    </row>
    <row r="1976" spans="1:1" x14ac:dyDescent="0.25">
      <c r="A1976" s="169" t="str" cm="1">
        <f t="array" ref="A1976">IFERROR(_xlfn.DAYS(RAW[[#This Row],[Date]],INDEX(Table1[Date hired],MATCH(TEXT(RAW[[#This Row],[UID]],0),TEXT(Table1[UID],0),0))),"")</f>
        <v/>
      </c>
    </row>
    <row r="1977" spans="1:1" x14ac:dyDescent="0.25">
      <c r="A1977" s="169" t="str" cm="1">
        <f t="array" ref="A1977">IFERROR(_xlfn.DAYS(RAW[[#This Row],[Date]],INDEX(Table1[Date hired],MATCH(TEXT(RAW[[#This Row],[UID]],0),TEXT(Table1[UID],0),0))),"")</f>
        <v/>
      </c>
    </row>
    <row r="1978" spans="1:1" x14ac:dyDescent="0.25">
      <c r="A1978" s="169" t="str" cm="1">
        <f t="array" ref="A1978">IFERROR(_xlfn.DAYS(RAW[[#This Row],[Date]],INDEX(Table1[Date hired],MATCH(TEXT(RAW[[#This Row],[UID]],0),TEXT(Table1[UID],0),0))),"")</f>
        <v/>
      </c>
    </row>
    <row r="1979" spans="1:1" x14ac:dyDescent="0.25">
      <c r="A1979" s="169" t="str" cm="1">
        <f t="array" ref="A1979">IFERROR(_xlfn.DAYS(RAW[[#This Row],[Date]],INDEX(Table1[Date hired],MATCH(TEXT(RAW[[#This Row],[UID]],0),TEXT(Table1[UID],0),0))),"")</f>
        <v/>
      </c>
    </row>
    <row r="1980" spans="1:1" x14ac:dyDescent="0.25">
      <c r="A1980" s="169" t="str" cm="1">
        <f t="array" ref="A1980">IFERROR(_xlfn.DAYS(RAW[[#This Row],[Date]],INDEX(Table1[Date hired],MATCH(TEXT(RAW[[#This Row],[UID]],0),TEXT(Table1[UID],0),0))),"")</f>
        <v/>
      </c>
    </row>
    <row r="1981" spans="1:1" x14ac:dyDescent="0.25">
      <c r="A1981" s="169" t="str" cm="1">
        <f t="array" ref="A1981">IFERROR(_xlfn.DAYS(RAW[[#This Row],[Date]],INDEX(Table1[Date hired],MATCH(TEXT(RAW[[#This Row],[UID]],0),TEXT(Table1[UID],0),0))),"")</f>
        <v/>
      </c>
    </row>
    <row r="1982" spans="1:1" x14ac:dyDescent="0.25">
      <c r="A1982" s="169" t="str" cm="1">
        <f t="array" ref="A1982">IFERROR(_xlfn.DAYS(RAW[[#This Row],[Date]],INDEX(Table1[Date hired],MATCH(TEXT(RAW[[#This Row],[UID]],0),TEXT(Table1[UID],0),0))),"")</f>
        <v/>
      </c>
    </row>
    <row r="1983" spans="1:1" x14ac:dyDescent="0.25">
      <c r="A1983" s="169" t="str" cm="1">
        <f t="array" ref="A1983">IFERROR(_xlfn.DAYS(RAW[[#This Row],[Date]],INDEX(Table1[Date hired],MATCH(TEXT(RAW[[#This Row],[UID]],0),TEXT(Table1[UID],0),0))),"")</f>
        <v/>
      </c>
    </row>
    <row r="1984" spans="1:1" x14ac:dyDescent="0.25">
      <c r="A1984" s="169" t="str" cm="1">
        <f t="array" ref="A1984">IFERROR(_xlfn.DAYS(RAW[[#This Row],[Date]],INDEX(Table1[Date hired],MATCH(TEXT(RAW[[#This Row],[UID]],0),TEXT(Table1[UID],0),0))),"")</f>
        <v/>
      </c>
    </row>
    <row r="1985" spans="1:1" x14ac:dyDescent="0.25">
      <c r="A1985" s="169" t="str" cm="1">
        <f t="array" ref="A1985">IFERROR(_xlfn.DAYS(RAW[[#This Row],[Date]],INDEX(Table1[Date hired],MATCH(TEXT(RAW[[#This Row],[UID]],0),TEXT(Table1[UID],0),0))),"")</f>
        <v/>
      </c>
    </row>
    <row r="1986" spans="1:1" x14ac:dyDescent="0.25">
      <c r="A1986" s="169" t="str" cm="1">
        <f t="array" ref="A1986">IFERROR(_xlfn.DAYS(RAW[[#This Row],[Date]],INDEX(Table1[Date hired],MATCH(TEXT(RAW[[#This Row],[UID]],0),TEXT(Table1[UID],0),0))),"")</f>
        <v/>
      </c>
    </row>
    <row r="1987" spans="1:1" x14ac:dyDescent="0.25">
      <c r="A1987" s="169" t="str" cm="1">
        <f t="array" ref="A1987">IFERROR(_xlfn.DAYS(RAW[[#This Row],[Date]],INDEX(Table1[Date hired],MATCH(TEXT(RAW[[#This Row],[UID]],0),TEXT(Table1[UID],0),0))),"")</f>
        <v/>
      </c>
    </row>
    <row r="1988" spans="1:1" x14ac:dyDescent="0.25">
      <c r="A1988" s="169" t="str" cm="1">
        <f t="array" ref="A1988">IFERROR(_xlfn.DAYS(RAW[[#This Row],[Date]],INDEX(Table1[Date hired],MATCH(TEXT(RAW[[#This Row],[UID]],0),TEXT(Table1[UID],0),0))),"")</f>
        <v/>
      </c>
    </row>
    <row r="1989" spans="1:1" x14ac:dyDescent="0.25">
      <c r="A1989" s="169" t="str" cm="1">
        <f t="array" ref="A1989">IFERROR(_xlfn.DAYS(RAW[[#This Row],[Date]],INDEX(Table1[Date hired],MATCH(TEXT(RAW[[#This Row],[UID]],0),TEXT(Table1[UID],0),0))),"")</f>
        <v/>
      </c>
    </row>
    <row r="1990" spans="1:1" x14ac:dyDescent="0.25">
      <c r="A1990" s="169" t="str" cm="1">
        <f t="array" ref="A1990">IFERROR(_xlfn.DAYS(RAW[[#This Row],[Date]],INDEX(Table1[Date hired],MATCH(TEXT(RAW[[#This Row],[UID]],0),TEXT(Table1[UID],0),0))),"")</f>
        <v/>
      </c>
    </row>
    <row r="1991" spans="1:1" x14ac:dyDescent="0.25">
      <c r="A1991" s="169" t="str" cm="1">
        <f t="array" ref="A1991">IFERROR(_xlfn.DAYS(RAW[[#This Row],[Date]],INDEX(Table1[Date hired],MATCH(TEXT(RAW[[#This Row],[UID]],0),TEXT(Table1[UID],0),0))),"")</f>
        <v/>
      </c>
    </row>
    <row r="1992" spans="1:1" x14ac:dyDescent="0.25">
      <c r="A1992" s="169" t="str" cm="1">
        <f t="array" ref="A1992">IFERROR(_xlfn.DAYS(RAW[[#This Row],[Date]],INDEX(Table1[Date hired],MATCH(TEXT(RAW[[#This Row],[UID]],0),TEXT(Table1[UID],0),0))),"")</f>
        <v/>
      </c>
    </row>
    <row r="1993" spans="1:1" x14ac:dyDescent="0.25">
      <c r="A1993" s="169" t="str" cm="1">
        <f t="array" ref="A1993">IFERROR(_xlfn.DAYS(RAW[[#This Row],[Date]],INDEX(Table1[Date hired],MATCH(TEXT(RAW[[#This Row],[UID]],0),TEXT(Table1[UID],0),0))),"")</f>
        <v/>
      </c>
    </row>
    <row r="1994" spans="1:1" x14ac:dyDescent="0.25">
      <c r="A1994" s="169" t="str" cm="1">
        <f t="array" ref="A1994">IFERROR(_xlfn.DAYS(RAW[[#This Row],[Date]],INDEX(Table1[Date hired],MATCH(TEXT(RAW[[#This Row],[UID]],0),TEXT(Table1[UID],0),0))),"")</f>
        <v/>
      </c>
    </row>
    <row r="1995" spans="1:1" x14ac:dyDescent="0.25">
      <c r="A1995" s="169" t="str" cm="1">
        <f t="array" ref="A1995">IFERROR(_xlfn.DAYS(RAW[[#This Row],[Date]],INDEX(Table1[Date hired],MATCH(TEXT(RAW[[#This Row],[UID]],0),TEXT(Table1[UID],0),0))),"")</f>
        <v/>
      </c>
    </row>
    <row r="1996" spans="1:1" x14ac:dyDescent="0.25">
      <c r="A1996" s="169" t="str" cm="1">
        <f t="array" ref="A1996">IFERROR(_xlfn.DAYS(RAW[[#This Row],[Date]],INDEX(Table1[Date hired],MATCH(TEXT(RAW[[#This Row],[UID]],0),TEXT(Table1[UID],0),0))),"")</f>
        <v/>
      </c>
    </row>
    <row r="1997" spans="1:1" x14ac:dyDescent="0.25">
      <c r="A1997" s="169" t="str" cm="1">
        <f t="array" ref="A1997">IFERROR(_xlfn.DAYS(RAW[[#This Row],[Date]],INDEX(Table1[Date hired],MATCH(TEXT(RAW[[#This Row],[UID]],0),TEXT(Table1[UID],0),0))),"")</f>
        <v/>
      </c>
    </row>
    <row r="1998" spans="1:1" x14ac:dyDescent="0.25">
      <c r="A1998" s="169" t="str" cm="1">
        <f t="array" ref="A1998">IFERROR(_xlfn.DAYS(RAW[[#This Row],[Date]],INDEX(Table1[Date hired],MATCH(TEXT(RAW[[#This Row],[UID]],0),TEXT(Table1[UID],0),0))),"")</f>
        <v/>
      </c>
    </row>
    <row r="1999" spans="1:1" x14ac:dyDescent="0.25">
      <c r="A1999" s="169" t="str" cm="1">
        <f t="array" ref="A1999">IFERROR(_xlfn.DAYS(RAW[[#This Row],[Date]],INDEX(Table1[Date hired],MATCH(TEXT(RAW[[#This Row],[UID]],0),TEXT(Table1[UID],0),0))),"")</f>
        <v/>
      </c>
    </row>
    <row r="2000" spans="1:1" x14ac:dyDescent="0.25">
      <c r="A2000" s="169" t="str" cm="1">
        <f t="array" ref="A2000">IFERROR(_xlfn.DAYS(RAW[[#This Row],[Date]],INDEX(Table1[Date hired],MATCH(TEXT(RAW[[#This Row],[UID]],0),TEXT(Table1[UID],0),0))),"")</f>
        <v/>
      </c>
    </row>
    <row r="2001" spans="1:1" x14ac:dyDescent="0.25">
      <c r="A2001" s="169" t="str" cm="1">
        <f t="array" ref="A2001">IFERROR(_xlfn.DAYS(RAW[[#This Row],[Date]],INDEX(Table1[Date hired],MATCH(TEXT(RAW[[#This Row],[UID]],0),TEXT(Table1[UID],0),0))),"")</f>
        <v/>
      </c>
    </row>
    <row r="2002" spans="1:1" x14ac:dyDescent="0.25">
      <c r="A2002" s="169" t="str" cm="1">
        <f t="array" ref="A2002">IFERROR(_xlfn.DAYS(RAW[[#This Row],[Date]],INDEX(Table1[Date hired],MATCH(TEXT(RAW[[#This Row],[UID]],0),TEXT(Table1[UID],0),0))),"")</f>
        <v/>
      </c>
    </row>
    <row r="2003" spans="1:1" x14ac:dyDescent="0.25">
      <c r="A2003" s="169" t="str" cm="1">
        <f t="array" ref="A2003">IFERROR(_xlfn.DAYS(RAW[[#This Row],[Date]],INDEX(Table1[Date hired],MATCH(TEXT(RAW[[#This Row],[UID]],0),TEXT(Table1[UID],0),0))),"")</f>
        <v/>
      </c>
    </row>
    <row r="2004" spans="1:1" x14ac:dyDescent="0.25">
      <c r="A2004" s="169" t="str" cm="1">
        <f t="array" ref="A2004">IFERROR(_xlfn.DAYS(RAW[[#This Row],[Date]],INDEX(Table1[Date hired],MATCH(TEXT(RAW[[#This Row],[UID]],0),TEXT(Table1[UID],0),0))),"")</f>
        <v/>
      </c>
    </row>
    <row r="2005" spans="1:1" x14ac:dyDescent="0.25">
      <c r="A2005" s="169" t="str" cm="1">
        <f t="array" ref="A2005">IFERROR(_xlfn.DAYS(RAW[[#This Row],[Date]],INDEX(Table1[Date hired],MATCH(TEXT(RAW[[#This Row],[UID]],0),TEXT(Table1[UID],0),0))),"")</f>
        <v/>
      </c>
    </row>
    <row r="2006" spans="1:1" x14ac:dyDescent="0.25">
      <c r="A2006" s="169" t="str" cm="1">
        <f t="array" ref="A2006">IFERROR(_xlfn.DAYS(RAW[[#This Row],[Date]],INDEX(Table1[Date hired],MATCH(TEXT(RAW[[#This Row],[UID]],0),TEXT(Table1[UID],0),0))),"")</f>
        <v/>
      </c>
    </row>
    <row r="2007" spans="1:1" x14ac:dyDescent="0.25">
      <c r="A2007" s="169" t="str" cm="1">
        <f t="array" ref="A2007">IFERROR(_xlfn.DAYS(RAW[[#This Row],[Date]],INDEX(Table1[Date hired],MATCH(TEXT(RAW[[#This Row],[UID]],0),TEXT(Table1[UID],0),0))),"")</f>
        <v/>
      </c>
    </row>
    <row r="2008" spans="1:1" x14ac:dyDescent="0.25">
      <c r="A2008" s="169" t="str" cm="1">
        <f t="array" ref="A2008">IFERROR(_xlfn.DAYS(RAW[[#This Row],[Date]],INDEX(Table1[Date hired],MATCH(TEXT(RAW[[#This Row],[UID]],0),TEXT(Table1[UID],0),0))),"")</f>
        <v/>
      </c>
    </row>
    <row r="2009" spans="1:1" x14ac:dyDescent="0.25">
      <c r="A2009" s="169" t="str" cm="1">
        <f t="array" ref="A2009">IFERROR(_xlfn.DAYS(RAW[[#This Row],[Date]],INDEX(Table1[Date hired],MATCH(TEXT(RAW[[#This Row],[UID]],0),TEXT(Table1[UID],0),0))),"")</f>
        <v/>
      </c>
    </row>
    <row r="2010" spans="1:1" x14ac:dyDescent="0.25">
      <c r="A2010" s="169" t="str" cm="1">
        <f t="array" ref="A2010">IFERROR(_xlfn.DAYS(RAW[[#This Row],[Date]],INDEX(Table1[Date hired],MATCH(TEXT(RAW[[#This Row],[UID]],0),TEXT(Table1[UID],0),0))),"")</f>
        <v/>
      </c>
    </row>
    <row r="2011" spans="1:1" x14ac:dyDescent="0.25">
      <c r="A2011" s="169" t="str" cm="1">
        <f t="array" ref="A2011">IFERROR(_xlfn.DAYS(RAW[[#This Row],[Date]],INDEX(Table1[Date hired],MATCH(TEXT(RAW[[#This Row],[UID]],0),TEXT(Table1[UID],0),0))),"")</f>
        <v/>
      </c>
    </row>
    <row r="2012" spans="1:1" x14ac:dyDescent="0.25">
      <c r="A2012" s="169" t="str" cm="1">
        <f t="array" ref="A2012">IFERROR(_xlfn.DAYS(RAW[[#This Row],[Date]],INDEX(Table1[Date hired],MATCH(TEXT(RAW[[#This Row],[UID]],0),TEXT(Table1[UID],0),0))),"")</f>
        <v/>
      </c>
    </row>
    <row r="2013" spans="1:1" x14ac:dyDescent="0.25">
      <c r="A2013" s="169" t="str" cm="1">
        <f t="array" ref="A2013">IFERROR(_xlfn.DAYS(RAW[[#This Row],[Date]],INDEX(Table1[Date hired],MATCH(TEXT(RAW[[#This Row],[UID]],0),TEXT(Table1[UID],0),0))),"")</f>
        <v/>
      </c>
    </row>
    <row r="2014" spans="1:1" x14ac:dyDescent="0.25">
      <c r="A2014" s="169" t="str" cm="1">
        <f t="array" ref="A2014">IFERROR(_xlfn.DAYS(RAW[[#This Row],[Date]],INDEX(Table1[Date hired],MATCH(TEXT(RAW[[#This Row],[UID]],0),TEXT(Table1[UID],0),0))),"")</f>
        <v/>
      </c>
    </row>
    <row r="2015" spans="1:1" x14ac:dyDescent="0.25">
      <c r="A2015" s="169" t="str" cm="1">
        <f t="array" ref="A2015">IFERROR(_xlfn.DAYS(RAW[[#This Row],[Date]],INDEX(Table1[Date hired],MATCH(TEXT(RAW[[#This Row],[UID]],0),TEXT(Table1[UID],0),0))),"")</f>
        <v/>
      </c>
    </row>
    <row r="2016" spans="1:1" x14ac:dyDescent="0.25">
      <c r="A2016" s="169" t="str" cm="1">
        <f t="array" ref="A2016">IFERROR(_xlfn.DAYS(RAW[[#This Row],[Date]],INDEX(Table1[Date hired],MATCH(TEXT(RAW[[#This Row],[UID]],0),TEXT(Table1[UID],0),0))),"")</f>
        <v/>
      </c>
    </row>
    <row r="2017" spans="1:1" x14ac:dyDescent="0.25">
      <c r="A2017" s="169" t="str" cm="1">
        <f t="array" ref="A2017">IFERROR(_xlfn.DAYS(RAW[[#This Row],[Date]],INDEX(Table1[Date hired],MATCH(TEXT(RAW[[#This Row],[UID]],0),TEXT(Table1[UID],0),0))),"")</f>
        <v/>
      </c>
    </row>
    <row r="2018" spans="1:1" x14ac:dyDescent="0.25">
      <c r="A2018" s="169" t="str" cm="1">
        <f t="array" ref="A2018">IFERROR(_xlfn.DAYS(RAW[[#This Row],[Date]],INDEX(Table1[Date hired],MATCH(TEXT(RAW[[#This Row],[UID]],0),TEXT(Table1[UID],0),0))),"")</f>
        <v/>
      </c>
    </row>
    <row r="2019" spans="1:1" x14ac:dyDescent="0.25">
      <c r="A2019" s="169" t="str" cm="1">
        <f t="array" ref="A2019">IFERROR(_xlfn.DAYS(RAW[[#This Row],[Date]],INDEX(Table1[Date hired],MATCH(TEXT(RAW[[#This Row],[UID]],0),TEXT(Table1[UID],0),0))),"")</f>
        <v/>
      </c>
    </row>
    <row r="2020" spans="1:1" x14ac:dyDescent="0.25">
      <c r="A2020" s="169" t="str" cm="1">
        <f t="array" ref="A2020">IFERROR(_xlfn.DAYS(RAW[[#This Row],[Date]],INDEX(Table1[Date hired],MATCH(TEXT(RAW[[#This Row],[UID]],0),TEXT(Table1[UID],0),0))),"")</f>
        <v/>
      </c>
    </row>
    <row r="2021" spans="1:1" x14ac:dyDescent="0.25">
      <c r="A2021" s="169" t="str" cm="1">
        <f t="array" ref="A2021">IFERROR(_xlfn.DAYS(RAW[[#This Row],[Date]],INDEX(Table1[Date hired],MATCH(TEXT(RAW[[#This Row],[UID]],0),TEXT(Table1[UID],0),0))),"")</f>
        <v/>
      </c>
    </row>
    <row r="2022" spans="1:1" x14ac:dyDescent="0.25">
      <c r="A2022" s="169" t="str" cm="1">
        <f t="array" ref="A2022">IFERROR(_xlfn.DAYS(RAW[[#This Row],[Date]],INDEX(Table1[Date hired],MATCH(TEXT(RAW[[#This Row],[UID]],0),TEXT(Table1[UID],0),0))),"")</f>
        <v/>
      </c>
    </row>
    <row r="2023" spans="1:1" x14ac:dyDescent="0.25">
      <c r="A2023" s="169" t="str" cm="1">
        <f t="array" ref="A2023">IFERROR(_xlfn.DAYS(RAW[[#This Row],[Date]],INDEX(Table1[Date hired],MATCH(TEXT(RAW[[#This Row],[UID]],0),TEXT(Table1[UID],0),0))),"")</f>
        <v/>
      </c>
    </row>
    <row r="2024" spans="1:1" x14ac:dyDescent="0.25">
      <c r="A2024" s="169" t="str" cm="1">
        <f t="array" ref="A2024">IFERROR(_xlfn.DAYS(RAW[[#This Row],[Date]],INDEX(Table1[Date hired],MATCH(TEXT(RAW[[#This Row],[UID]],0),TEXT(Table1[UID],0),0))),"")</f>
        <v/>
      </c>
    </row>
    <row r="2025" spans="1:1" x14ac:dyDescent="0.25">
      <c r="A2025" s="169" t="str" cm="1">
        <f t="array" ref="A2025">IFERROR(_xlfn.DAYS(RAW[[#This Row],[Date]],INDEX(Table1[Date hired],MATCH(TEXT(RAW[[#This Row],[UID]],0),TEXT(Table1[UID],0),0))),"")</f>
        <v/>
      </c>
    </row>
    <row r="2026" spans="1:1" x14ac:dyDescent="0.25">
      <c r="A2026" s="169" t="str" cm="1">
        <f t="array" ref="A2026">IFERROR(_xlfn.DAYS(RAW[[#This Row],[Date]],INDEX(Table1[Date hired],MATCH(TEXT(RAW[[#This Row],[UID]],0),TEXT(Table1[UID],0),0))),"")</f>
        <v/>
      </c>
    </row>
    <row r="2027" spans="1:1" x14ac:dyDescent="0.25">
      <c r="A2027" s="169" t="str" cm="1">
        <f t="array" ref="A2027">IFERROR(_xlfn.DAYS(RAW[[#This Row],[Date]],INDEX(Table1[Date hired],MATCH(TEXT(RAW[[#This Row],[UID]],0),TEXT(Table1[UID],0),0))),"")</f>
        <v/>
      </c>
    </row>
    <row r="2028" spans="1:1" x14ac:dyDescent="0.25">
      <c r="A2028" s="169" t="str" cm="1">
        <f t="array" ref="A2028">IFERROR(_xlfn.DAYS(RAW[[#This Row],[Date]],INDEX(Table1[Date hired],MATCH(TEXT(RAW[[#This Row],[UID]],0),TEXT(Table1[UID],0),0))),"")</f>
        <v/>
      </c>
    </row>
    <row r="2029" spans="1:1" x14ac:dyDescent="0.25">
      <c r="A2029" s="169" t="str" cm="1">
        <f t="array" ref="A2029">IFERROR(_xlfn.DAYS(RAW[[#This Row],[Date]],INDEX(Table1[Date hired],MATCH(TEXT(RAW[[#This Row],[UID]],0),TEXT(Table1[UID],0),0))),"")</f>
        <v/>
      </c>
    </row>
    <row r="2030" spans="1:1" x14ac:dyDescent="0.25">
      <c r="A2030" s="169" t="str" cm="1">
        <f t="array" ref="A2030">IFERROR(_xlfn.DAYS(RAW[[#This Row],[Date]],INDEX(Table1[Date hired],MATCH(TEXT(RAW[[#This Row],[UID]],0),TEXT(Table1[UID],0),0))),"")</f>
        <v/>
      </c>
    </row>
    <row r="2031" spans="1:1" x14ac:dyDescent="0.25">
      <c r="A2031" s="169" t="str" cm="1">
        <f t="array" ref="A2031">IFERROR(_xlfn.DAYS(RAW[[#This Row],[Date]],INDEX(Table1[Date hired],MATCH(TEXT(RAW[[#This Row],[UID]],0),TEXT(Table1[UID],0),0))),"")</f>
        <v/>
      </c>
    </row>
    <row r="2032" spans="1:1" x14ac:dyDescent="0.25">
      <c r="A2032" s="169" t="str" cm="1">
        <f t="array" ref="A2032">IFERROR(_xlfn.DAYS(RAW[[#This Row],[Date]],INDEX(Table1[Date hired],MATCH(TEXT(RAW[[#This Row],[UID]],0),TEXT(Table1[UID],0),0))),"")</f>
        <v/>
      </c>
    </row>
    <row r="2033" spans="1:1" x14ac:dyDescent="0.25">
      <c r="A2033" s="169" t="str" cm="1">
        <f t="array" ref="A2033">IFERROR(_xlfn.DAYS(RAW[[#This Row],[Date]],INDEX(Table1[Date hired],MATCH(TEXT(RAW[[#This Row],[UID]],0),TEXT(Table1[UID],0),0))),"")</f>
        <v/>
      </c>
    </row>
    <row r="2034" spans="1:1" x14ac:dyDescent="0.25">
      <c r="A2034" s="169" t="str" cm="1">
        <f t="array" ref="A2034">IFERROR(_xlfn.DAYS(RAW[[#This Row],[Date]],INDEX(Table1[Date hired],MATCH(TEXT(RAW[[#This Row],[UID]],0),TEXT(Table1[UID],0),0))),"")</f>
        <v/>
      </c>
    </row>
    <row r="2035" spans="1:1" x14ac:dyDescent="0.25">
      <c r="A2035" s="169" t="str" cm="1">
        <f t="array" ref="A2035">IFERROR(_xlfn.DAYS(RAW[[#This Row],[Date]],INDEX(Table1[Date hired],MATCH(TEXT(RAW[[#This Row],[UID]],0),TEXT(Table1[UID],0),0))),"")</f>
        <v/>
      </c>
    </row>
    <row r="2036" spans="1:1" x14ac:dyDescent="0.25">
      <c r="A2036" s="169" t="str" cm="1">
        <f t="array" ref="A2036">IFERROR(_xlfn.DAYS(RAW[[#This Row],[Date]],INDEX(Table1[Date hired],MATCH(TEXT(RAW[[#This Row],[UID]],0),TEXT(Table1[UID],0),0))),"")</f>
        <v/>
      </c>
    </row>
    <row r="2037" spans="1:1" x14ac:dyDescent="0.25">
      <c r="A2037" s="169" t="str" cm="1">
        <f t="array" ref="A2037">IFERROR(_xlfn.DAYS(RAW[[#This Row],[Date]],INDEX(Table1[Date hired],MATCH(TEXT(RAW[[#This Row],[UID]],0),TEXT(Table1[UID],0),0))),"")</f>
        <v/>
      </c>
    </row>
    <row r="2038" spans="1:1" x14ac:dyDescent="0.25">
      <c r="A2038" s="169" t="str" cm="1">
        <f t="array" ref="A2038">IFERROR(_xlfn.DAYS(RAW[[#This Row],[Date]],INDEX(Table1[Date hired],MATCH(TEXT(RAW[[#This Row],[UID]],0),TEXT(Table1[UID],0),0))),"")</f>
        <v/>
      </c>
    </row>
    <row r="2039" spans="1:1" x14ac:dyDescent="0.25">
      <c r="A2039" s="169" t="str" cm="1">
        <f t="array" ref="A2039">IFERROR(_xlfn.DAYS(RAW[[#This Row],[Date]],INDEX(Table1[Date hired],MATCH(TEXT(RAW[[#This Row],[UID]],0),TEXT(Table1[UID],0),0))),"")</f>
        <v/>
      </c>
    </row>
    <row r="2040" spans="1:1" x14ac:dyDescent="0.25">
      <c r="A2040" s="169" t="str" cm="1">
        <f t="array" ref="A2040">IFERROR(_xlfn.DAYS(RAW[[#This Row],[Date]],INDEX(Table1[Date hired],MATCH(TEXT(RAW[[#This Row],[UID]],0),TEXT(Table1[UID],0),0))),"")</f>
        <v/>
      </c>
    </row>
    <row r="2041" spans="1:1" x14ac:dyDescent="0.25">
      <c r="A2041" s="169" t="str" cm="1">
        <f t="array" ref="A2041">IFERROR(_xlfn.DAYS(RAW[[#This Row],[Date]],INDEX(Table1[Date hired],MATCH(TEXT(RAW[[#This Row],[UID]],0),TEXT(Table1[UID],0),0))),"")</f>
        <v/>
      </c>
    </row>
    <row r="2042" spans="1:1" x14ac:dyDescent="0.25">
      <c r="A2042" s="169" t="str" cm="1">
        <f t="array" ref="A2042">IFERROR(_xlfn.DAYS(RAW[[#This Row],[Date]],INDEX(Table1[Date hired],MATCH(TEXT(RAW[[#This Row],[UID]],0),TEXT(Table1[UID],0),0))),"")</f>
        <v/>
      </c>
    </row>
    <row r="2043" spans="1:1" x14ac:dyDescent="0.25">
      <c r="A2043" s="169" t="str" cm="1">
        <f t="array" ref="A2043">IFERROR(_xlfn.DAYS(RAW[[#This Row],[Date]],INDEX(Table1[Date hired],MATCH(TEXT(RAW[[#This Row],[UID]],0),TEXT(Table1[UID],0),0))),"")</f>
        <v/>
      </c>
    </row>
    <row r="2044" spans="1:1" x14ac:dyDescent="0.25">
      <c r="A2044" s="169" t="str" cm="1">
        <f t="array" ref="A2044">IFERROR(_xlfn.DAYS(RAW[[#This Row],[Date]],INDEX(Table1[Date hired],MATCH(TEXT(RAW[[#This Row],[UID]],0),TEXT(Table1[UID],0),0))),"")</f>
        <v/>
      </c>
    </row>
    <row r="2045" spans="1:1" x14ac:dyDescent="0.25">
      <c r="A2045" s="169" t="str" cm="1">
        <f t="array" ref="A2045">IFERROR(_xlfn.DAYS(RAW[[#This Row],[Date]],INDEX(Table1[Date hired],MATCH(TEXT(RAW[[#This Row],[UID]],0),TEXT(Table1[UID],0),0))),"")</f>
        <v/>
      </c>
    </row>
    <row r="2046" spans="1:1" x14ac:dyDescent="0.25">
      <c r="A2046" s="169" t="str" cm="1">
        <f t="array" ref="A2046">IFERROR(_xlfn.DAYS(RAW[[#This Row],[Date]],INDEX(Table1[Date hired],MATCH(TEXT(RAW[[#This Row],[UID]],0),TEXT(Table1[UID],0),0))),"")</f>
        <v/>
      </c>
    </row>
    <row r="2047" spans="1:1" x14ac:dyDescent="0.25">
      <c r="A2047" s="169" t="str" cm="1">
        <f t="array" ref="A2047">IFERROR(_xlfn.DAYS(RAW[[#This Row],[Date]],INDEX(Table1[Date hired],MATCH(TEXT(RAW[[#This Row],[UID]],0),TEXT(Table1[UID],0),0))),"")</f>
        <v/>
      </c>
    </row>
    <row r="2048" spans="1:1" x14ac:dyDescent="0.25">
      <c r="A2048" s="169" t="str" cm="1">
        <f t="array" ref="A2048">IFERROR(_xlfn.DAYS(RAW[[#This Row],[Date]],INDEX(Table1[Date hired],MATCH(TEXT(RAW[[#This Row],[UID]],0),TEXT(Table1[UID],0),0))),"")</f>
        <v/>
      </c>
    </row>
    <row r="2049" spans="1:1" x14ac:dyDescent="0.25">
      <c r="A2049" s="169" t="str" cm="1">
        <f t="array" ref="A2049">IFERROR(_xlfn.DAYS(RAW[[#This Row],[Date]],INDEX(Table1[Date hired],MATCH(TEXT(RAW[[#This Row],[UID]],0),TEXT(Table1[UID],0),0))),"")</f>
        <v/>
      </c>
    </row>
    <row r="2050" spans="1:1" x14ac:dyDescent="0.25">
      <c r="A2050" s="169" t="str" cm="1">
        <f t="array" ref="A2050">IFERROR(_xlfn.DAYS(RAW[[#This Row],[Date]],INDEX(Table1[Date hired],MATCH(TEXT(RAW[[#This Row],[UID]],0),TEXT(Table1[UID],0),0))),"")</f>
        <v/>
      </c>
    </row>
    <row r="2051" spans="1:1" x14ac:dyDescent="0.25">
      <c r="A2051" s="169" t="str" cm="1">
        <f t="array" ref="A2051">IFERROR(_xlfn.DAYS(RAW[[#This Row],[Date]],INDEX(Table1[Date hired],MATCH(TEXT(RAW[[#This Row],[UID]],0),TEXT(Table1[UID],0),0))),"")</f>
        <v/>
      </c>
    </row>
    <row r="2052" spans="1:1" x14ac:dyDescent="0.25">
      <c r="A2052" s="169" t="str" cm="1">
        <f t="array" ref="A2052">IFERROR(_xlfn.DAYS(RAW[[#This Row],[Date]],INDEX(Table1[Date hired],MATCH(TEXT(RAW[[#This Row],[UID]],0),TEXT(Table1[UID],0),0))),"")</f>
        <v/>
      </c>
    </row>
    <row r="2053" spans="1:1" x14ac:dyDescent="0.25">
      <c r="A2053" s="169" t="str" cm="1">
        <f t="array" ref="A2053">IFERROR(_xlfn.DAYS(RAW[[#This Row],[Date]],INDEX(Table1[Date hired],MATCH(TEXT(RAW[[#This Row],[UID]],0),TEXT(Table1[UID],0),0))),"")</f>
        <v/>
      </c>
    </row>
    <row r="2054" spans="1:1" x14ac:dyDescent="0.25">
      <c r="A2054" s="169" t="str" cm="1">
        <f t="array" ref="A2054">IFERROR(_xlfn.DAYS(RAW[[#This Row],[Date]],INDEX(Table1[Date hired],MATCH(TEXT(RAW[[#This Row],[UID]],0),TEXT(Table1[UID],0),0))),"")</f>
        <v/>
      </c>
    </row>
    <row r="2055" spans="1:1" x14ac:dyDescent="0.25">
      <c r="A2055" s="169" t="str" cm="1">
        <f t="array" ref="A2055">IFERROR(_xlfn.DAYS(RAW[[#This Row],[Date]],INDEX(Table1[Date hired],MATCH(TEXT(RAW[[#This Row],[UID]],0),TEXT(Table1[UID],0),0))),"")</f>
        <v/>
      </c>
    </row>
    <row r="2056" spans="1:1" x14ac:dyDescent="0.25">
      <c r="A2056" s="169" t="str" cm="1">
        <f t="array" ref="A2056">IFERROR(_xlfn.DAYS(RAW[[#This Row],[Date]],INDEX(Table1[Date hired],MATCH(TEXT(RAW[[#This Row],[UID]],0),TEXT(Table1[UID],0),0))),"")</f>
        <v/>
      </c>
    </row>
    <row r="2057" spans="1:1" x14ac:dyDescent="0.25">
      <c r="A2057" s="169" t="str" cm="1">
        <f t="array" ref="A2057">IFERROR(_xlfn.DAYS(RAW[[#This Row],[Date]],INDEX(Table1[Date hired],MATCH(TEXT(RAW[[#This Row],[UID]],0),TEXT(Table1[UID],0),0))),"")</f>
        <v/>
      </c>
    </row>
    <row r="2058" spans="1:1" x14ac:dyDescent="0.25">
      <c r="A2058" s="169" t="str" cm="1">
        <f t="array" ref="A2058">IFERROR(_xlfn.DAYS(RAW[[#This Row],[Date]],INDEX(Table1[Date hired],MATCH(TEXT(RAW[[#This Row],[UID]],0),TEXT(Table1[UID],0),0))),"")</f>
        <v/>
      </c>
    </row>
    <row r="2059" spans="1:1" x14ac:dyDescent="0.25">
      <c r="A2059" s="169" t="str" cm="1">
        <f t="array" ref="A2059">IFERROR(_xlfn.DAYS(RAW[[#This Row],[Date]],INDEX(Table1[Date hired],MATCH(TEXT(RAW[[#This Row],[UID]],0),TEXT(Table1[UID],0),0))),"")</f>
        <v/>
      </c>
    </row>
    <row r="2060" spans="1:1" x14ac:dyDescent="0.25">
      <c r="A2060" s="169" t="str" cm="1">
        <f t="array" ref="A2060">IFERROR(_xlfn.DAYS(RAW[[#This Row],[Date]],INDEX(Table1[Date hired],MATCH(TEXT(RAW[[#This Row],[UID]],0),TEXT(Table1[UID],0),0))),"")</f>
        <v/>
      </c>
    </row>
    <row r="2061" spans="1:1" x14ac:dyDescent="0.25">
      <c r="A2061" s="169" t="str" cm="1">
        <f t="array" ref="A2061">IFERROR(_xlfn.DAYS(RAW[[#This Row],[Date]],INDEX(Table1[Date hired],MATCH(TEXT(RAW[[#This Row],[UID]],0),TEXT(Table1[UID],0),0))),"")</f>
        <v/>
      </c>
    </row>
    <row r="2062" spans="1:1" x14ac:dyDescent="0.25">
      <c r="A2062" s="169" t="str" cm="1">
        <f t="array" ref="A2062">IFERROR(_xlfn.DAYS(RAW[[#This Row],[Date]],INDEX(Table1[Date hired],MATCH(TEXT(RAW[[#This Row],[UID]],0),TEXT(Table1[UID],0),0))),"")</f>
        <v/>
      </c>
    </row>
    <row r="2063" spans="1:1" x14ac:dyDescent="0.25">
      <c r="A2063" s="169" t="str" cm="1">
        <f t="array" ref="A2063">IFERROR(_xlfn.DAYS(RAW[[#This Row],[Date]],INDEX(Table1[Date hired],MATCH(TEXT(RAW[[#This Row],[UID]],0),TEXT(Table1[UID],0),0))),"")</f>
        <v/>
      </c>
    </row>
    <row r="2064" spans="1:1" x14ac:dyDescent="0.25">
      <c r="A2064" s="169" t="str" cm="1">
        <f t="array" ref="A2064">IFERROR(_xlfn.DAYS(RAW[[#This Row],[Date]],INDEX(Table1[Date hired],MATCH(TEXT(RAW[[#This Row],[UID]],0),TEXT(Table1[UID],0),0))),"")</f>
        <v/>
      </c>
    </row>
    <row r="2065" spans="1:1" x14ac:dyDescent="0.25">
      <c r="A2065" s="169" t="str" cm="1">
        <f t="array" ref="A2065">IFERROR(_xlfn.DAYS(RAW[[#This Row],[Date]],INDEX(Table1[Date hired],MATCH(TEXT(RAW[[#This Row],[UID]],0),TEXT(Table1[UID],0),0))),"")</f>
        <v/>
      </c>
    </row>
    <row r="2066" spans="1:1" x14ac:dyDescent="0.25">
      <c r="A2066" s="169" t="str" cm="1">
        <f t="array" ref="A2066">IFERROR(_xlfn.DAYS(RAW[[#This Row],[Date]],INDEX(Table1[Date hired],MATCH(TEXT(RAW[[#This Row],[UID]],0),TEXT(Table1[UID],0),0))),"")</f>
        <v/>
      </c>
    </row>
    <row r="2067" spans="1:1" x14ac:dyDescent="0.25">
      <c r="A2067" s="169" t="str" cm="1">
        <f t="array" ref="A2067">IFERROR(_xlfn.DAYS(RAW[[#This Row],[Date]],INDEX(Table1[Date hired],MATCH(TEXT(RAW[[#This Row],[UID]],0),TEXT(Table1[UID],0),0))),"")</f>
        <v/>
      </c>
    </row>
    <row r="2068" spans="1:1" x14ac:dyDescent="0.25">
      <c r="A2068" s="169" t="str" cm="1">
        <f t="array" ref="A2068">IFERROR(_xlfn.DAYS(RAW[[#This Row],[Date]],INDEX(Table1[Date hired],MATCH(TEXT(RAW[[#This Row],[UID]],0),TEXT(Table1[UID],0),0))),"")</f>
        <v/>
      </c>
    </row>
    <row r="2069" spans="1:1" x14ac:dyDescent="0.25">
      <c r="A2069" s="169" t="str" cm="1">
        <f t="array" ref="A2069">IFERROR(_xlfn.DAYS(RAW[[#This Row],[Date]],INDEX(Table1[Date hired],MATCH(TEXT(RAW[[#This Row],[UID]],0),TEXT(Table1[UID],0),0))),"")</f>
        <v/>
      </c>
    </row>
    <row r="2070" spans="1:1" x14ac:dyDescent="0.25">
      <c r="A2070" s="169" t="str" cm="1">
        <f t="array" ref="A2070">IFERROR(_xlfn.DAYS(RAW[[#This Row],[Date]],INDEX(Table1[Date hired],MATCH(TEXT(RAW[[#This Row],[UID]],0),TEXT(Table1[UID],0),0))),"")</f>
        <v/>
      </c>
    </row>
    <row r="2071" spans="1:1" x14ac:dyDescent="0.25">
      <c r="A2071" s="169" t="str" cm="1">
        <f t="array" ref="A2071">IFERROR(_xlfn.DAYS(RAW[[#This Row],[Date]],INDEX(Table1[Date hired],MATCH(TEXT(RAW[[#This Row],[UID]],0),TEXT(Table1[UID],0),0))),"")</f>
        <v/>
      </c>
    </row>
    <row r="2072" spans="1:1" x14ac:dyDescent="0.25">
      <c r="A2072" s="169" t="str" cm="1">
        <f t="array" ref="A2072">IFERROR(_xlfn.DAYS(RAW[[#This Row],[Date]],INDEX(Table1[Date hired],MATCH(TEXT(RAW[[#This Row],[UID]],0),TEXT(Table1[UID],0),0))),"")</f>
        <v/>
      </c>
    </row>
    <row r="2073" spans="1:1" x14ac:dyDescent="0.25">
      <c r="A2073" s="169" t="str" cm="1">
        <f t="array" ref="A2073">IFERROR(_xlfn.DAYS(RAW[[#This Row],[Date]],INDEX(Table1[Date hired],MATCH(TEXT(RAW[[#This Row],[UID]],0),TEXT(Table1[UID],0),0))),"")</f>
        <v/>
      </c>
    </row>
    <row r="2074" spans="1:1" x14ac:dyDescent="0.25">
      <c r="A2074" s="169" t="str" cm="1">
        <f t="array" ref="A2074">IFERROR(_xlfn.DAYS(RAW[[#This Row],[Date]],INDEX(Table1[Date hired],MATCH(TEXT(RAW[[#This Row],[UID]],0),TEXT(Table1[UID],0),0))),"")</f>
        <v/>
      </c>
    </row>
    <row r="2075" spans="1:1" x14ac:dyDescent="0.25">
      <c r="A2075" s="169" t="str" cm="1">
        <f t="array" ref="A2075">IFERROR(_xlfn.DAYS(RAW[[#This Row],[Date]],INDEX(Table1[Date hired],MATCH(TEXT(RAW[[#This Row],[UID]],0),TEXT(Table1[UID],0),0))),"")</f>
        <v/>
      </c>
    </row>
    <row r="2076" spans="1:1" x14ac:dyDescent="0.25">
      <c r="A2076" s="169" t="str" cm="1">
        <f t="array" ref="A2076">IFERROR(_xlfn.DAYS(RAW[[#This Row],[Date]],INDEX(Table1[Date hired],MATCH(TEXT(RAW[[#This Row],[UID]],0),TEXT(Table1[UID],0),0))),"")</f>
        <v/>
      </c>
    </row>
    <row r="2077" spans="1:1" x14ac:dyDescent="0.25">
      <c r="A2077" s="169" t="str" cm="1">
        <f t="array" ref="A2077">IFERROR(_xlfn.DAYS(RAW[[#This Row],[Date]],INDEX(Table1[Date hired],MATCH(TEXT(RAW[[#This Row],[UID]],0),TEXT(Table1[UID],0),0))),"")</f>
        <v/>
      </c>
    </row>
    <row r="2078" spans="1:1" x14ac:dyDescent="0.25">
      <c r="A2078" s="169" t="str" cm="1">
        <f t="array" ref="A2078">IFERROR(_xlfn.DAYS(RAW[[#This Row],[Date]],INDEX(Table1[Date hired],MATCH(TEXT(RAW[[#This Row],[UID]],0),TEXT(Table1[UID],0),0))),"")</f>
        <v/>
      </c>
    </row>
    <row r="2079" spans="1:1" x14ac:dyDescent="0.25">
      <c r="A2079" s="169" t="str" cm="1">
        <f t="array" ref="A2079">IFERROR(_xlfn.DAYS(RAW[[#This Row],[Date]],INDEX(Table1[Date hired],MATCH(TEXT(RAW[[#This Row],[UID]],0),TEXT(Table1[UID],0),0))),"")</f>
        <v/>
      </c>
    </row>
    <row r="2080" spans="1:1" x14ac:dyDescent="0.25">
      <c r="A2080" s="169" t="str" cm="1">
        <f t="array" ref="A2080">IFERROR(_xlfn.DAYS(RAW[[#This Row],[Date]],INDEX(Table1[Date hired],MATCH(TEXT(RAW[[#This Row],[UID]],0),TEXT(Table1[UID],0),0))),"")</f>
        <v/>
      </c>
    </row>
    <row r="2081" spans="1:1" x14ac:dyDescent="0.25">
      <c r="A2081" s="169" t="str" cm="1">
        <f t="array" ref="A2081">IFERROR(_xlfn.DAYS(RAW[[#This Row],[Date]],INDEX(Table1[Date hired],MATCH(TEXT(RAW[[#This Row],[UID]],0),TEXT(Table1[UID],0),0))),"")</f>
        <v/>
      </c>
    </row>
    <row r="2082" spans="1:1" x14ac:dyDescent="0.25">
      <c r="A2082" s="169" t="str" cm="1">
        <f t="array" ref="A2082">IFERROR(_xlfn.DAYS(RAW[[#This Row],[Date]],INDEX(Table1[Date hired],MATCH(TEXT(RAW[[#This Row],[UID]],0),TEXT(Table1[UID],0),0))),"")</f>
        <v/>
      </c>
    </row>
    <row r="2083" spans="1:1" x14ac:dyDescent="0.25">
      <c r="A2083" s="169" t="str" cm="1">
        <f t="array" ref="A2083">IFERROR(_xlfn.DAYS(RAW[[#This Row],[Date]],INDEX(Table1[Date hired],MATCH(TEXT(RAW[[#This Row],[UID]],0),TEXT(Table1[UID],0),0))),"")</f>
        <v/>
      </c>
    </row>
    <row r="2084" spans="1:1" x14ac:dyDescent="0.25">
      <c r="A2084" s="169" t="str" cm="1">
        <f t="array" ref="A2084">IFERROR(_xlfn.DAYS(RAW[[#This Row],[Date]],INDEX(Table1[Date hired],MATCH(TEXT(RAW[[#This Row],[UID]],0),TEXT(Table1[UID],0),0))),"")</f>
        <v/>
      </c>
    </row>
    <row r="2085" spans="1:1" x14ac:dyDescent="0.25">
      <c r="A2085" s="169" t="str" cm="1">
        <f t="array" ref="A2085">IFERROR(_xlfn.DAYS(RAW[[#This Row],[Date]],INDEX(Table1[Date hired],MATCH(TEXT(RAW[[#This Row],[UID]],0),TEXT(Table1[UID],0),0))),"")</f>
        <v/>
      </c>
    </row>
    <row r="2086" spans="1:1" x14ac:dyDescent="0.25">
      <c r="A2086" s="169" t="str" cm="1">
        <f t="array" ref="A2086">IFERROR(_xlfn.DAYS(RAW[[#This Row],[Date]],INDEX(Table1[Date hired],MATCH(TEXT(RAW[[#This Row],[UID]],0),TEXT(Table1[UID],0),0))),"")</f>
        <v/>
      </c>
    </row>
    <row r="2087" spans="1:1" x14ac:dyDescent="0.25">
      <c r="A2087" s="169" t="str" cm="1">
        <f t="array" ref="A2087">IFERROR(_xlfn.DAYS(RAW[[#This Row],[Date]],INDEX(Table1[Date hired],MATCH(TEXT(RAW[[#This Row],[UID]],0),TEXT(Table1[UID],0),0))),"")</f>
        <v/>
      </c>
    </row>
    <row r="2088" spans="1:1" x14ac:dyDescent="0.25">
      <c r="A2088" s="169" t="str" cm="1">
        <f t="array" ref="A2088">IFERROR(_xlfn.DAYS(RAW[[#This Row],[Date]],INDEX(Table1[Date hired],MATCH(TEXT(RAW[[#This Row],[UID]],0),TEXT(Table1[UID],0),0))),"")</f>
        <v/>
      </c>
    </row>
    <row r="2089" spans="1:1" x14ac:dyDescent="0.25">
      <c r="A2089" s="169" t="str" cm="1">
        <f t="array" ref="A2089">IFERROR(_xlfn.DAYS(RAW[[#This Row],[Date]],INDEX(Table1[Date hired],MATCH(TEXT(RAW[[#This Row],[UID]],0),TEXT(Table1[UID],0),0))),"")</f>
        <v/>
      </c>
    </row>
    <row r="2090" spans="1:1" x14ac:dyDescent="0.25">
      <c r="A2090" s="169" t="str" cm="1">
        <f t="array" ref="A2090">IFERROR(_xlfn.DAYS(RAW[[#This Row],[Date]],INDEX(Table1[Date hired],MATCH(TEXT(RAW[[#This Row],[UID]],0),TEXT(Table1[UID],0),0))),"")</f>
        <v/>
      </c>
    </row>
    <row r="2091" spans="1:1" x14ac:dyDescent="0.25">
      <c r="A2091" s="169" t="str" cm="1">
        <f t="array" ref="A2091">IFERROR(_xlfn.DAYS(RAW[[#This Row],[Date]],INDEX(Table1[Date hired],MATCH(TEXT(RAW[[#This Row],[UID]],0),TEXT(Table1[UID],0),0))),"")</f>
        <v/>
      </c>
    </row>
    <row r="2092" spans="1:1" x14ac:dyDescent="0.25">
      <c r="A2092" s="169" t="str" cm="1">
        <f t="array" ref="A2092">IFERROR(_xlfn.DAYS(RAW[[#This Row],[Date]],INDEX(Table1[Date hired],MATCH(TEXT(RAW[[#This Row],[UID]],0),TEXT(Table1[UID],0),0))),"")</f>
        <v/>
      </c>
    </row>
    <row r="2093" spans="1:1" x14ac:dyDescent="0.25">
      <c r="A2093" s="169" t="str" cm="1">
        <f t="array" ref="A2093">IFERROR(_xlfn.DAYS(RAW[[#This Row],[Date]],INDEX(Table1[Date hired],MATCH(TEXT(RAW[[#This Row],[UID]],0),TEXT(Table1[UID],0),0))),"")</f>
        <v/>
      </c>
    </row>
    <row r="2094" spans="1:1" x14ac:dyDescent="0.25">
      <c r="A2094" s="169" t="str" cm="1">
        <f t="array" ref="A2094">IFERROR(_xlfn.DAYS(RAW[[#This Row],[Date]],INDEX(Table1[Date hired],MATCH(TEXT(RAW[[#This Row],[UID]],0),TEXT(Table1[UID],0),0))),"")</f>
        <v/>
      </c>
    </row>
    <row r="2095" spans="1:1" x14ac:dyDescent="0.25">
      <c r="A2095" s="169" t="str" cm="1">
        <f t="array" ref="A2095">IFERROR(_xlfn.DAYS(RAW[[#This Row],[Date]],INDEX(Table1[Date hired],MATCH(TEXT(RAW[[#This Row],[UID]],0),TEXT(Table1[UID],0),0))),"")</f>
        <v/>
      </c>
    </row>
    <row r="2096" spans="1:1" x14ac:dyDescent="0.25">
      <c r="A2096" s="169" t="str" cm="1">
        <f t="array" ref="A2096">IFERROR(_xlfn.DAYS(RAW[[#This Row],[Date]],INDEX(Table1[Date hired],MATCH(TEXT(RAW[[#This Row],[UID]],0),TEXT(Table1[UID],0),0))),"")</f>
        <v/>
      </c>
    </row>
    <row r="2097" spans="1:1" x14ac:dyDescent="0.25">
      <c r="A2097" s="169" t="str" cm="1">
        <f t="array" ref="A2097">IFERROR(_xlfn.DAYS(RAW[[#This Row],[Date]],INDEX(Table1[Date hired],MATCH(TEXT(RAW[[#This Row],[UID]],0),TEXT(Table1[UID],0),0))),"")</f>
        <v/>
      </c>
    </row>
    <row r="2098" spans="1:1" x14ac:dyDescent="0.25">
      <c r="A2098" s="169" t="str" cm="1">
        <f t="array" ref="A2098">IFERROR(_xlfn.DAYS(RAW[[#This Row],[Date]],INDEX(Table1[Date hired],MATCH(TEXT(RAW[[#This Row],[UID]],0),TEXT(Table1[UID],0),0))),"")</f>
        <v/>
      </c>
    </row>
    <row r="2099" spans="1:1" x14ac:dyDescent="0.25">
      <c r="A2099" s="169" t="str" cm="1">
        <f t="array" ref="A2099">IFERROR(_xlfn.DAYS(RAW[[#This Row],[Date]],INDEX(Table1[Date hired],MATCH(TEXT(RAW[[#This Row],[UID]],0),TEXT(Table1[UID],0),0))),"")</f>
        <v/>
      </c>
    </row>
    <row r="2100" spans="1:1" x14ac:dyDescent="0.25">
      <c r="A2100" s="169" t="str" cm="1">
        <f t="array" ref="A2100">IFERROR(_xlfn.DAYS(RAW[[#This Row],[Date]],INDEX(Table1[Date hired],MATCH(TEXT(RAW[[#This Row],[UID]],0),TEXT(Table1[UID],0),0))),"")</f>
        <v/>
      </c>
    </row>
    <row r="2101" spans="1:1" x14ac:dyDescent="0.25">
      <c r="A2101" s="169" t="str" cm="1">
        <f t="array" ref="A2101">IFERROR(_xlfn.DAYS(RAW[[#This Row],[Date]],INDEX(Table1[Date hired],MATCH(TEXT(RAW[[#This Row],[UID]],0),TEXT(Table1[UID],0),0))),"")</f>
        <v/>
      </c>
    </row>
    <row r="2102" spans="1:1" x14ac:dyDescent="0.25">
      <c r="A2102" s="169" t="str" cm="1">
        <f t="array" ref="A2102">IFERROR(_xlfn.DAYS(RAW[[#This Row],[Date]],INDEX(Table1[Date hired],MATCH(TEXT(RAW[[#This Row],[UID]],0),TEXT(Table1[UID],0),0))),"")</f>
        <v/>
      </c>
    </row>
    <row r="2103" spans="1:1" x14ac:dyDescent="0.25">
      <c r="A2103" s="169" t="str" cm="1">
        <f t="array" ref="A2103">IFERROR(_xlfn.DAYS(RAW[[#This Row],[Date]],INDEX(Table1[Date hired],MATCH(TEXT(RAW[[#This Row],[UID]],0),TEXT(Table1[UID],0),0))),"")</f>
        <v/>
      </c>
    </row>
    <row r="2104" spans="1:1" x14ac:dyDescent="0.25">
      <c r="A2104" s="169" t="str" cm="1">
        <f t="array" ref="A2104">IFERROR(_xlfn.DAYS(RAW[[#This Row],[Date]],INDEX(Table1[Date hired],MATCH(TEXT(RAW[[#This Row],[UID]],0),TEXT(Table1[UID],0),0))),"")</f>
        <v/>
      </c>
    </row>
    <row r="2105" spans="1:1" x14ac:dyDescent="0.25">
      <c r="A2105" s="169" t="str" cm="1">
        <f t="array" ref="A2105">IFERROR(_xlfn.DAYS(RAW[[#This Row],[Date]],INDEX(Table1[Date hired],MATCH(TEXT(RAW[[#This Row],[UID]],0),TEXT(Table1[UID],0),0))),"")</f>
        <v/>
      </c>
    </row>
    <row r="2106" spans="1:1" x14ac:dyDescent="0.25">
      <c r="A2106" s="169" t="str" cm="1">
        <f t="array" ref="A2106">IFERROR(_xlfn.DAYS(RAW[[#This Row],[Date]],INDEX(Table1[Date hired],MATCH(TEXT(RAW[[#This Row],[UID]],0),TEXT(Table1[UID],0),0))),"")</f>
        <v/>
      </c>
    </row>
    <row r="2107" spans="1:1" x14ac:dyDescent="0.25">
      <c r="A2107" s="169" t="str" cm="1">
        <f t="array" ref="A2107">IFERROR(_xlfn.DAYS(RAW[[#This Row],[Date]],INDEX(Table1[Date hired],MATCH(TEXT(RAW[[#This Row],[UID]],0),TEXT(Table1[UID],0),0))),"")</f>
        <v/>
      </c>
    </row>
    <row r="2108" spans="1:1" x14ac:dyDescent="0.25">
      <c r="A2108" s="169" t="str" cm="1">
        <f t="array" ref="A2108">IFERROR(_xlfn.DAYS(RAW[[#This Row],[Date]],INDEX(Table1[Date hired],MATCH(TEXT(RAW[[#This Row],[UID]],0),TEXT(Table1[UID],0),0))),"")</f>
        <v/>
      </c>
    </row>
    <row r="2109" spans="1:1" x14ac:dyDescent="0.25">
      <c r="A2109" s="169" t="str" cm="1">
        <f t="array" ref="A2109">IFERROR(_xlfn.DAYS(RAW[[#This Row],[Date]],INDEX(Table1[Date hired],MATCH(TEXT(RAW[[#This Row],[UID]],0),TEXT(Table1[UID],0),0))),"")</f>
        <v/>
      </c>
    </row>
    <row r="2110" spans="1:1" x14ac:dyDescent="0.25">
      <c r="A2110" s="169" t="str" cm="1">
        <f t="array" ref="A2110">IFERROR(_xlfn.DAYS(RAW[[#This Row],[Date]],INDEX(Table1[Date hired],MATCH(TEXT(RAW[[#This Row],[UID]],0),TEXT(Table1[UID],0),0))),"")</f>
        <v/>
      </c>
    </row>
    <row r="2111" spans="1:1" x14ac:dyDescent="0.25">
      <c r="A2111" s="169" t="str" cm="1">
        <f t="array" ref="A2111">IFERROR(_xlfn.DAYS(RAW[[#This Row],[Date]],INDEX(Table1[Date hired],MATCH(TEXT(RAW[[#This Row],[UID]],0),TEXT(Table1[UID],0),0))),"")</f>
        <v/>
      </c>
    </row>
    <row r="2112" spans="1:1" x14ac:dyDescent="0.25">
      <c r="A2112" s="169" t="str" cm="1">
        <f t="array" ref="A2112">IFERROR(_xlfn.DAYS(RAW[[#This Row],[Date]],INDEX(Table1[Date hired],MATCH(TEXT(RAW[[#This Row],[UID]],0),TEXT(Table1[UID],0),0))),"")</f>
        <v/>
      </c>
    </row>
    <row r="2113" spans="1:1" x14ac:dyDescent="0.25">
      <c r="A2113" s="169" t="str" cm="1">
        <f t="array" ref="A2113">IFERROR(_xlfn.DAYS(RAW[[#This Row],[Date]],INDEX(Table1[Date hired],MATCH(TEXT(RAW[[#This Row],[UID]],0),TEXT(Table1[UID],0),0))),"")</f>
        <v/>
      </c>
    </row>
    <row r="2114" spans="1:1" x14ac:dyDescent="0.25">
      <c r="A2114" s="169" t="str" cm="1">
        <f t="array" ref="A2114">IFERROR(_xlfn.DAYS(RAW[[#This Row],[Date]],INDEX(Table1[Date hired],MATCH(TEXT(RAW[[#This Row],[UID]],0),TEXT(Table1[UID],0),0))),"")</f>
        <v/>
      </c>
    </row>
    <row r="2115" spans="1:1" x14ac:dyDescent="0.25">
      <c r="A2115" s="169" t="str" cm="1">
        <f t="array" ref="A2115">IFERROR(_xlfn.DAYS(RAW[[#This Row],[Date]],INDEX(Table1[Date hired],MATCH(TEXT(RAW[[#This Row],[UID]],0),TEXT(Table1[UID],0),0))),"")</f>
        <v/>
      </c>
    </row>
    <row r="2116" spans="1:1" x14ac:dyDescent="0.25">
      <c r="A2116" s="169" t="str" cm="1">
        <f t="array" ref="A2116">IFERROR(_xlfn.DAYS(RAW[[#This Row],[Date]],INDEX(Table1[Date hired],MATCH(TEXT(RAW[[#This Row],[UID]],0),TEXT(Table1[UID],0),0))),"")</f>
        <v/>
      </c>
    </row>
    <row r="2117" spans="1:1" x14ac:dyDescent="0.25">
      <c r="A2117" s="169" t="str" cm="1">
        <f t="array" ref="A2117">IFERROR(_xlfn.DAYS(RAW[[#This Row],[Date]],INDEX(Table1[Date hired],MATCH(TEXT(RAW[[#This Row],[UID]],0),TEXT(Table1[UID],0),0))),"")</f>
        <v/>
      </c>
    </row>
    <row r="2118" spans="1:1" x14ac:dyDescent="0.25">
      <c r="A2118" s="169" t="str" cm="1">
        <f t="array" ref="A2118">IFERROR(_xlfn.DAYS(RAW[[#This Row],[Date]],INDEX(Table1[Date hired],MATCH(TEXT(RAW[[#This Row],[UID]],0),TEXT(Table1[UID],0),0))),"")</f>
        <v/>
      </c>
    </row>
    <row r="2119" spans="1:1" x14ac:dyDescent="0.25">
      <c r="A2119" s="169" t="str" cm="1">
        <f t="array" ref="A2119">IFERROR(_xlfn.DAYS(RAW[[#This Row],[Date]],INDEX(Table1[Date hired],MATCH(TEXT(RAW[[#This Row],[UID]],0),TEXT(Table1[UID],0),0))),"")</f>
        <v/>
      </c>
    </row>
    <row r="2120" spans="1:1" x14ac:dyDescent="0.25">
      <c r="A2120" s="169" t="str" cm="1">
        <f t="array" ref="A2120">IFERROR(_xlfn.DAYS(RAW[[#This Row],[Date]],INDEX(Table1[Date hired],MATCH(TEXT(RAW[[#This Row],[UID]],0),TEXT(Table1[UID],0),0))),"")</f>
        <v/>
      </c>
    </row>
    <row r="2121" spans="1:1" x14ac:dyDescent="0.25">
      <c r="A2121" s="169" t="str" cm="1">
        <f t="array" ref="A2121">IFERROR(_xlfn.DAYS(RAW[[#This Row],[Date]],INDEX(Table1[Date hired],MATCH(TEXT(RAW[[#This Row],[UID]],0),TEXT(Table1[UID],0),0))),"")</f>
        <v/>
      </c>
    </row>
    <row r="2122" spans="1:1" x14ac:dyDescent="0.25">
      <c r="A2122" s="169" t="str" cm="1">
        <f t="array" ref="A2122">IFERROR(_xlfn.DAYS(RAW[[#This Row],[Date]],INDEX(Table1[Date hired],MATCH(TEXT(RAW[[#This Row],[UID]],0),TEXT(Table1[UID],0),0))),"")</f>
        <v/>
      </c>
    </row>
    <row r="2123" spans="1:1" x14ac:dyDescent="0.25">
      <c r="A2123" s="169" t="str" cm="1">
        <f t="array" ref="A2123">IFERROR(_xlfn.DAYS(RAW[[#This Row],[Date]],INDEX(Table1[Date hired],MATCH(TEXT(RAW[[#This Row],[UID]],0),TEXT(Table1[UID],0),0))),"")</f>
        <v/>
      </c>
    </row>
    <row r="2124" spans="1:1" x14ac:dyDescent="0.25">
      <c r="A2124" s="169" t="str" cm="1">
        <f t="array" ref="A2124">IFERROR(_xlfn.DAYS(RAW[[#This Row],[Date]],INDEX(Table1[Date hired],MATCH(TEXT(RAW[[#This Row],[UID]],0),TEXT(Table1[UID],0),0))),"")</f>
        <v/>
      </c>
    </row>
    <row r="2125" spans="1:1" x14ac:dyDescent="0.25">
      <c r="A2125" s="169" t="str" cm="1">
        <f t="array" ref="A2125">IFERROR(_xlfn.DAYS(RAW[[#This Row],[Date]],INDEX(Table1[Date hired],MATCH(TEXT(RAW[[#This Row],[UID]],0),TEXT(Table1[UID],0),0))),"")</f>
        <v/>
      </c>
    </row>
    <row r="2126" spans="1:1" x14ac:dyDescent="0.25">
      <c r="A2126" s="169" t="str" cm="1">
        <f t="array" ref="A2126">IFERROR(_xlfn.DAYS(RAW[[#This Row],[Date]],INDEX(Table1[Date hired],MATCH(TEXT(RAW[[#This Row],[UID]],0),TEXT(Table1[UID],0),0))),"")</f>
        <v/>
      </c>
    </row>
    <row r="2127" spans="1:1" x14ac:dyDescent="0.25">
      <c r="A2127" s="169" t="str" cm="1">
        <f t="array" ref="A2127">IFERROR(_xlfn.DAYS(RAW[[#This Row],[Date]],INDEX(Table1[Date hired],MATCH(TEXT(RAW[[#This Row],[UID]],0),TEXT(Table1[UID],0),0))),"")</f>
        <v/>
      </c>
    </row>
    <row r="2128" spans="1:1" x14ac:dyDescent="0.25">
      <c r="A2128" s="169" t="str" cm="1">
        <f t="array" ref="A2128">IFERROR(_xlfn.DAYS(RAW[[#This Row],[Date]],INDEX(Table1[Date hired],MATCH(TEXT(RAW[[#This Row],[UID]],0),TEXT(Table1[UID],0),0))),"")</f>
        <v/>
      </c>
    </row>
    <row r="2129" spans="1:1" x14ac:dyDescent="0.25">
      <c r="A2129" s="169" t="str" cm="1">
        <f t="array" ref="A2129">IFERROR(_xlfn.DAYS(RAW[[#This Row],[Date]],INDEX(Table1[Date hired],MATCH(TEXT(RAW[[#This Row],[UID]],0),TEXT(Table1[UID],0),0))),"")</f>
        <v/>
      </c>
    </row>
    <row r="2130" spans="1:1" x14ac:dyDescent="0.25">
      <c r="A2130" s="169" t="str" cm="1">
        <f t="array" ref="A2130">IFERROR(_xlfn.DAYS(RAW[[#This Row],[Date]],INDEX(Table1[Date hired],MATCH(TEXT(RAW[[#This Row],[UID]],0),TEXT(Table1[UID],0),0))),"")</f>
        <v/>
      </c>
    </row>
    <row r="2131" spans="1:1" x14ac:dyDescent="0.25">
      <c r="A2131" s="169" t="str" cm="1">
        <f t="array" ref="A2131">IFERROR(_xlfn.DAYS(RAW[[#This Row],[Date]],INDEX(Table1[Date hired],MATCH(TEXT(RAW[[#This Row],[UID]],0),TEXT(Table1[UID],0),0))),"")</f>
        <v/>
      </c>
    </row>
    <row r="2132" spans="1:1" x14ac:dyDescent="0.25">
      <c r="A2132" s="169" t="str" cm="1">
        <f t="array" ref="A2132">IFERROR(_xlfn.DAYS(RAW[[#This Row],[Date]],INDEX(Table1[Date hired],MATCH(TEXT(RAW[[#This Row],[UID]],0),TEXT(Table1[UID],0),0))),"")</f>
        <v/>
      </c>
    </row>
    <row r="2133" spans="1:1" x14ac:dyDescent="0.25">
      <c r="A2133" s="169" t="str" cm="1">
        <f t="array" ref="A2133">IFERROR(_xlfn.DAYS(RAW[[#This Row],[Date]],INDEX(Table1[Date hired],MATCH(TEXT(RAW[[#This Row],[UID]],0),TEXT(Table1[UID],0),0))),"")</f>
        <v/>
      </c>
    </row>
    <row r="2134" spans="1:1" x14ac:dyDescent="0.25">
      <c r="A2134" s="169" t="str" cm="1">
        <f t="array" ref="A2134">IFERROR(_xlfn.DAYS(RAW[[#This Row],[Date]],INDEX(Table1[Date hired],MATCH(TEXT(RAW[[#This Row],[UID]],0),TEXT(Table1[UID],0),0))),"")</f>
        <v/>
      </c>
    </row>
    <row r="2135" spans="1:1" x14ac:dyDescent="0.25">
      <c r="A2135" s="169" t="str" cm="1">
        <f t="array" ref="A2135">IFERROR(_xlfn.DAYS(RAW[[#This Row],[Date]],INDEX(Table1[Date hired],MATCH(TEXT(RAW[[#This Row],[UID]],0),TEXT(Table1[UID],0),0))),"")</f>
        <v/>
      </c>
    </row>
    <row r="2136" spans="1:1" x14ac:dyDescent="0.25">
      <c r="A2136" s="169" t="str" cm="1">
        <f t="array" ref="A2136">IFERROR(_xlfn.DAYS(RAW[[#This Row],[Date]],INDEX(Table1[Date hired],MATCH(TEXT(RAW[[#This Row],[UID]],0),TEXT(Table1[UID],0),0))),"")</f>
        <v/>
      </c>
    </row>
    <row r="2137" spans="1:1" x14ac:dyDescent="0.25">
      <c r="A2137" s="169" t="str" cm="1">
        <f t="array" ref="A2137">IFERROR(_xlfn.DAYS(RAW[[#This Row],[Date]],INDEX(Table1[Date hired],MATCH(TEXT(RAW[[#This Row],[UID]],0),TEXT(Table1[UID],0),0))),"")</f>
        <v/>
      </c>
    </row>
    <row r="2138" spans="1:1" x14ac:dyDescent="0.25">
      <c r="A2138" s="169" t="str" cm="1">
        <f t="array" ref="A2138">IFERROR(_xlfn.DAYS(RAW[[#This Row],[Date]],INDEX(Table1[Date hired],MATCH(TEXT(RAW[[#This Row],[UID]],0),TEXT(Table1[UID],0),0))),"")</f>
        <v/>
      </c>
    </row>
    <row r="2139" spans="1:1" x14ac:dyDescent="0.25">
      <c r="A2139" s="169" t="str" cm="1">
        <f t="array" ref="A2139">IFERROR(_xlfn.DAYS(RAW[[#This Row],[Date]],INDEX(Table1[Date hired],MATCH(TEXT(RAW[[#This Row],[UID]],0),TEXT(Table1[UID],0),0))),"")</f>
        <v/>
      </c>
    </row>
    <row r="2140" spans="1:1" x14ac:dyDescent="0.25">
      <c r="A2140" s="169" t="str" cm="1">
        <f t="array" ref="A2140">IFERROR(_xlfn.DAYS(RAW[[#This Row],[Date]],INDEX(Table1[Date hired],MATCH(TEXT(RAW[[#This Row],[UID]],0),TEXT(Table1[UID],0),0))),"")</f>
        <v/>
      </c>
    </row>
    <row r="2141" spans="1:1" x14ac:dyDescent="0.25">
      <c r="A2141" s="169" t="str" cm="1">
        <f t="array" ref="A2141">IFERROR(_xlfn.DAYS(RAW[[#This Row],[Date]],INDEX(Table1[Date hired],MATCH(TEXT(RAW[[#This Row],[UID]],0),TEXT(Table1[UID],0),0))),"")</f>
        <v/>
      </c>
    </row>
    <row r="2142" spans="1:1" x14ac:dyDescent="0.25">
      <c r="A2142" s="169" t="str" cm="1">
        <f t="array" ref="A2142">IFERROR(_xlfn.DAYS(RAW[[#This Row],[Date]],INDEX(Table1[Date hired],MATCH(TEXT(RAW[[#This Row],[UID]],0),TEXT(Table1[UID],0),0))),"")</f>
        <v/>
      </c>
    </row>
    <row r="2143" spans="1:1" x14ac:dyDescent="0.25">
      <c r="A2143" s="169" t="str" cm="1">
        <f t="array" ref="A2143">IFERROR(_xlfn.DAYS(RAW[[#This Row],[Date]],INDEX(Table1[Date hired],MATCH(TEXT(RAW[[#This Row],[UID]],0),TEXT(Table1[UID],0),0))),"")</f>
        <v/>
      </c>
    </row>
    <row r="2144" spans="1:1" x14ac:dyDescent="0.25">
      <c r="A2144" s="169" t="str" cm="1">
        <f t="array" ref="A2144">IFERROR(_xlfn.DAYS(RAW[[#This Row],[Date]],INDEX(Table1[Date hired],MATCH(TEXT(RAW[[#This Row],[UID]],0),TEXT(Table1[UID],0),0))),"")</f>
        <v/>
      </c>
    </row>
    <row r="2145" spans="1:1" x14ac:dyDescent="0.25">
      <c r="A2145" s="169" t="str" cm="1">
        <f t="array" ref="A2145">IFERROR(_xlfn.DAYS(RAW[[#This Row],[Date]],INDEX(Table1[Date hired],MATCH(TEXT(RAW[[#This Row],[UID]],0),TEXT(Table1[UID],0),0))),"")</f>
        <v/>
      </c>
    </row>
    <row r="2146" spans="1:1" x14ac:dyDescent="0.25">
      <c r="A2146" s="169" t="str" cm="1">
        <f t="array" ref="A2146">IFERROR(_xlfn.DAYS(RAW[[#This Row],[Date]],INDEX(Table1[Date hired],MATCH(TEXT(RAW[[#This Row],[UID]],0),TEXT(Table1[UID],0),0))),"")</f>
        <v/>
      </c>
    </row>
    <row r="2147" spans="1:1" x14ac:dyDescent="0.25">
      <c r="A2147" s="169" t="str" cm="1">
        <f t="array" ref="A2147">IFERROR(_xlfn.DAYS(RAW[[#This Row],[Date]],INDEX(Table1[Date hired],MATCH(TEXT(RAW[[#This Row],[UID]],0),TEXT(Table1[UID],0),0))),"")</f>
        <v/>
      </c>
    </row>
    <row r="2148" spans="1:1" x14ac:dyDescent="0.25">
      <c r="A2148" s="169" t="str" cm="1">
        <f t="array" ref="A2148">IFERROR(_xlfn.DAYS(RAW[[#This Row],[Date]],INDEX(Table1[Date hired],MATCH(TEXT(RAW[[#This Row],[UID]],0),TEXT(Table1[UID],0),0))),"")</f>
        <v/>
      </c>
    </row>
    <row r="2149" spans="1:1" x14ac:dyDescent="0.25">
      <c r="A2149" s="169" t="str" cm="1">
        <f t="array" ref="A2149">IFERROR(_xlfn.DAYS(RAW[[#This Row],[Date]],INDEX(Table1[Date hired],MATCH(TEXT(RAW[[#This Row],[UID]],0),TEXT(Table1[UID],0),0))),"")</f>
        <v/>
      </c>
    </row>
    <row r="2150" spans="1:1" x14ac:dyDescent="0.25">
      <c r="A2150" s="169" t="str" cm="1">
        <f t="array" ref="A2150">IFERROR(_xlfn.DAYS(RAW[[#This Row],[Date]],INDEX(Table1[Date hired],MATCH(TEXT(RAW[[#This Row],[UID]],0),TEXT(Table1[UID],0),0))),"")</f>
        <v/>
      </c>
    </row>
    <row r="2151" spans="1:1" x14ac:dyDescent="0.25">
      <c r="A2151" s="169" t="str" cm="1">
        <f t="array" ref="A2151">IFERROR(_xlfn.DAYS(RAW[[#This Row],[Date]],INDEX(Table1[Date hired],MATCH(TEXT(RAW[[#This Row],[UID]],0),TEXT(Table1[UID],0),0))),"")</f>
        <v/>
      </c>
    </row>
    <row r="2152" spans="1:1" x14ac:dyDescent="0.25">
      <c r="A2152" s="169" t="str" cm="1">
        <f t="array" ref="A2152">IFERROR(_xlfn.DAYS(RAW[[#This Row],[Date]],INDEX(Table1[Date hired],MATCH(TEXT(RAW[[#This Row],[UID]],0),TEXT(Table1[UID],0),0))),"")</f>
        <v/>
      </c>
    </row>
    <row r="2153" spans="1:1" x14ac:dyDescent="0.25">
      <c r="A2153" s="169" t="str" cm="1">
        <f t="array" ref="A2153">IFERROR(_xlfn.DAYS(RAW[[#This Row],[Date]],INDEX(Table1[Date hired],MATCH(TEXT(RAW[[#This Row],[UID]],0),TEXT(Table1[UID],0),0))),"")</f>
        <v/>
      </c>
    </row>
    <row r="2154" spans="1:1" x14ac:dyDescent="0.25">
      <c r="A2154" s="169" t="str" cm="1">
        <f t="array" ref="A2154">IFERROR(_xlfn.DAYS(RAW[[#This Row],[Date]],INDEX(Table1[Date hired],MATCH(TEXT(RAW[[#This Row],[UID]],0),TEXT(Table1[UID],0),0))),"")</f>
        <v/>
      </c>
    </row>
    <row r="2155" spans="1:1" x14ac:dyDescent="0.25">
      <c r="A2155" s="169" t="str" cm="1">
        <f t="array" ref="A2155">IFERROR(_xlfn.DAYS(RAW[[#This Row],[Date]],INDEX(Table1[Date hired],MATCH(TEXT(RAW[[#This Row],[UID]],0),TEXT(Table1[UID],0),0))),"")</f>
        <v/>
      </c>
    </row>
    <row r="2156" spans="1:1" x14ac:dyDescent="0.25">
      <c r="A2156" s="169" t="str" cm="1">
        <f t="array" ref="A2156">IFERROR(_xlfn.DAYS(RAW[[#This Row],[Date]],INDEX(Table1[Date hired],MATCH(TEXT(RAW[[#This Row],[UID]],0),TEXT(Table1[UID],0),0))),"")</f>
        <v/>
      </c>
    </row>
    <row r="2157" spans="1:1" x14ac:dyDescent="0.25">
      <c r="A2157" s="169" t="str" cm="1">
        <f t="array" ref="A2157">IFERROR(_xlfn.DAYS(RAW[[#This Row],[Date]],INDEX(Table1[Date hired],MATCH(TEXT(RAW[[#This Row],[UID]],0),TEXT(Table1[UID],0),0))),"")</f>
        <v/>
      </c>
    </row>
    <row r="2158" spans="1:1" x14ac:dyDescent="0.25">
      <c r="A2158" s="169" t="str" cm="1">
        <f t="array" ref="A2158">IFERROR(_xlfn.DAYS(RAW[[#This Row],[Date]],INDEX(Table1[Date hired],MATCH(TEXT(RAW[[#This Row],[UID]],0),TEXT(Table1[UID],0),0))),"")</f>
        <v/>
      </c>
    </row>
    <row r="2159" spans="1:1" x14ac:dyDescent="0.25">
      <c r="A2159" s="169" t="str" cm="1">
        <f t="array" ref="A2159">IFERROR(_xlfn.DAYS(RAW[[#This Row],[Date]],INDEX(Table1[Date hired],MATCH(TEXT(RAW[[#This Row],[UID]],0),TEXT(Table1[UID],0),0))),"")</f>
        <v/>
      </c>
    </row>
    <row r="2160" spans="1:1" x14ac:dyDescent="0.25">
      <c r="A2160" s="169" t="str" cm="1">
        <f t="array" ref="A2160">IFERROR(_xlfn.DAYS(RAW[[#This Row],[Date]],INDEX(Table1[Date hired],MATCH(TEXT(RAW[[#This Row],[UID]],0),TEXT(Table1[UID],0),0))),"")</f>
        <v/>
      </c>
    </row>
    <row r="2161" spans="1:1" x14ac:dyDescent="0.25">
      <c r="A2161" s="169" t="str" cm="1">
        <f t="array" ref="A2161">IFERROR(_xlfn.DAYS(RAW[[#This Row],[Date]],INDEX(Table1[Date hired],MATCH(TEXT(RAW[[#This Row],[UID]],0),TEXT(Table1[UID],0),0))),"")</f>
        <v/>
      </c>
    </row>
    <row r="2162" spans="1:1" x14ac:dyDescent="0.25">
      <c r="A2162" s="169" t="str" cm="1">
        <f t="array" ref="A2162">IFERROR(_xlfn.DAYS(RAW[[#This Row],[Date]],INDEX(Table1[Date hired],MATCH(TEXT(RAW[[#This Row],[UID]],0),TEXT(Table1[UID],0),0))),"")</f>
        <v/>
      </c>
    </row>
    <row r="2163" spans="1:1" x14ac:dyDescent="0.25">
      <c r="A2163" s="169" t="str" cm="1">
        <f t="array" ref="A2163">IFERROR(_xlfn.DAYS(RAW[[#This Row],[Date]],INDEX(Table1[Date hired],MATCH(TEXT(RAW[[#This Row],[UID]],0),TEXT(Table1[UID],0),0))),"")</f>
        <v/>
      </c>
    </row>
    <row r="2164" spans="1:1" x14ac:dyDescent="0.25">
      <c r="A2164" s="169" t="str" cm="1">
        <f t="array" ref="A2164">IFERROR(_xlfn.DAYS(RAW[[#This Row],[Date]],INDEX(Table1[Date hired],MATCH(TEXT(RAW[[#This Row],[UID]],0),TEXT(Table1[UID],0),0))),"")</f>
        <v/>
      </c>
    </row>
    <row r="2165" spans="1:1" x14ac:dyDescent="0.25">
      <c r="A2165" s="169" t="str" cm="1">
        <f t="array" ref="A2165">IFERROR(_xlfn.DAYS(RAW[[#This Row],[Date]],INDEX(Table1[Date hired],MATCH(TEXT(RAW[[#This Row],[UID]],0),TEXT(Table1[UID],0),0))),"")</f>
        <v/>
      </c>
    </row>
    <row r="2166" spans="1:1" x14ac:dyDescent="0.25">
      <c r="A2166" s="169" t="str" cm="1">
        <f t="array" ref="A2166">IFERROR(_xlfn.DAYS(RAW[[#This Row],[Date]],INDEX(Table1[Date hired],MATCH(TEXT(RAW[[#This Row],[UID]],0),TEXT(Table1[UID],0),0))),"")</f>
        <v/>
      </c>
    </row>
    <row r="2167" spans="1:1" x14ac:dyDescent="0.25">
      <c r="A2167" s="169" t="str" cm="1">
        <f t="array" ref="A2167">IFERROR(_xlfn.DAYS(RAW[[#This Row],[Date]],INDEX(Table1[Date hired],MATCH(TEXT(RAW[[#This Row],[UID]],0),TEXT(Table1[UID],0),0))),"")</f>
        <v/>
      </c>
    </row>
    <row r="2168" spans="1:1" x14ac:dyDescent="0.25">
      <c r="A2168" s="169" t="str" cm="1">
        <f t="array" ref="A2168">IFERROR(_xlfn.DAYS(RAW[[#This Row],[Date]],INDEX(Table1[Date hired],MATCH(TEXT(RAW[[#This Row],[UID]],0),TEXT(Table1[UID],0),0))),"")</f>
        <v/>
      </c>
    </row>
    <row r="2169" spans="1:1" x14ac:dyDescent="0.25">
      <c r="A2169" s="169" t="str" cm="1">
        <f t="array" ref="A2169">IFERROR(_xlfn.DAYS(RAW[[#This Row],[Date]],INDEX(Table1[Date hired],MATCH(TEXT(RAW[[#This Row],[UID]],0),TEXT(Table1[UID],0),0))),"")</f>
        <v/>
      </c>
    </row>
    <row r="2170" spans="1:1" x14ac:dyDescent="0.25">
      <c r="A2170" s="169" t="str" cm="1">
        <f t="array" ref="A2170">IFERROR(_xlfn.DAYS(RAW[[#This Row],[Date]],INDEX(Table1[Date hired],MATCH(TEXT(RAW[[#This Row],[UID]],0),TEXT(Table1[UID],0),0))),"")</f>
        <v/>
      </c>
    </row>
    <row r="2171" spans="1:1" x14ac:dyDescent="0.25">
      <c r="A2171" s="169" t="str" cm="1">
        <f t="array" ref="A2171">IFERROR(_xlfn.DAYS(RAW[[#This Row],[Date]],INDEX(Table1[Date hired],MATCH(TEXT(RAW[[#This Row],[UID]],0),TEXT(Table1[UID],0),0))),"")</f>
        <v/>
      </c>
    </row>
    <row r="2172" spans="1:1" x14ac:dyDescent="0.25">
      <c r="A2172" s="169" t="str" cm="1">
        <f t="array" ref="A2172">IFERROR(_xlfn.DAYS(RAW[[#This Row],[Date]],INDEX(Table1[Date hired],MATCH(TEXT(RAW[[#This Row],[UID]],0),TEXT(Table1[UID],0),0))),"")</f>
        <v/>
      </c>
    </row>
    <row r="2173" spans="1:1" x14ac:dyDescent="0.25">
      <c r="A2173" s="169" t="str" cm="1">
        <f t="array" ref="A2173">IFERROR(_xlfn.DAYS(RAW[[#This Row],[Date]],INDEX(Table1[Date hired],MATCH(TEXT(RAW[[#This Row],[UID]],0),TEXT(Table1[UID],0),0))),"")</f>
        <v/>
      </c>
    </row>
    <row r="2174" spans="1:1" x14ac:dyDescent="0.25">
      <c r="A2174" s="169" t="str" cm="1">
        <f t="array" ref="A2174">IFERROR(_xlfn.DAYS(RAW[[#This Row],[Date]],INDEX(Table1[Date hired],MATCH(TEXT(RAW[[#This Row],[UID]],0),TEXT(Table1[UID],0),0))),"")</f>
        <v/>
      </c>
    </row>
    <row r="2175" spans="1:1" x14ac:dyDescent="0.25">
      <c r="A2175" s="169" t="str" cm="1">
        <f t="array" ref="A2175">IFERROR(_xlfn.DAYS(RAW[[#This Row],[Date]],INDEX(Table1[Date hired],MATCH(TEXT(RAW[[#This Row],[UID]],0),TEXT(Table1[UID],0),0))),"")</f>
        <v/>
      </c>
    </row>
    <row r="2176" spans="1:1" x14ac:dyDescent="0.25">
      <c r="A2176" s="169" t="str" cm="1">
        <f t="array" ref="A2176">IFERROR(_xlfn.DAYS(RAW[[#This Row],[Date]],INDEX(Table1[Date hired],MATCH(TEXT(RAW[[#This Row],[UID]],0),TEXT(Table1[UID],0),0))),"")</f>
        <v/>
      </c>
    </row>
    <row r="2177" spans="1:1" x14ac:dyDescent="0.25">
      <c r="A2177" s="169" t="str" cm="1">
        <f t="array" ref="A2177">IFERROR(_xlfn.DAYS(RAW[[#This Row],[Date]],INDEX(Table1[Date hired],MATCH(TEXT(RAW[[#This Row],[UID]],0),TEXT(Table1[UID],0),0))),"")</f>
        <v/>
      </c>
    </row>
    <row r="2178" spans="1:1" x14ac:dyDescent="0.25">
      <c r="A2178" s="169" t="str" cm="1">
        <f t="array" ref="A2178">IFERROR(_xlfn.DAYS(RAW[[#This Row],[Date]],INDEX(Table1[Date hired],MATCH(TEXT(RAW[[#This Row],[UID]],0),TEXT(Table1[UID],0),0))),"")</f>
        <v/>
      </c>
    </row>
    <row r="2179" spans="1:1" x14ac:dyDescent="0.25">
      <c r="A2179" s="169" t="str" cm="1">
        <f t="array" ref="A2179">IFERROR(_xlfn.DAYS(RAW[[#This Row],[Date]],INDEX(Table1[Date hired],MATCH(TEXT(RAW[[#This Row],[UID]],0),TEXT(Table1[UID],0),0))),"")</f>
        <v/>
      </c>
    </row>
    <row r="2180" spans="1:1" x14ac:dyDescent="0.25">
      <c r="A2180" s="169" t="str" cm="1">
        <f t="array" ref="A2180">IFERROR(_xlfn.DAYS(RAW[[#This Row],[Date]],INDEX(Table1[Date hired],MATCH(TEXT(RAW[[#This Row],[UID]],0),TEXT(Table1[UID],0),0))),"")</f>
        <v/>
      </c>
    </row>
    <row r="2181" spans="1:1" x14ac:dyDescent="0.25">
      <c r="A2181" s="169" t="str" cm="1">
        <f t="array" ref="A2181">IFERROR(_xlfn.DAYS(RAW[[#This Row],[Date]],INDEX(Table1[Date hired],MATCH(TEXT(RAW[[#This Row],[UID]],0),TEXT(Table1[UID],0),0))),"")</f>
        <v/>
      </c>
    </row>
    <row r="2182" spans="1:1" x14ac:dyDescent="0.25">
      <c r="A2182" s="169" t="str" cm="1">
        <f t="array" ref="A2182">IFERROR(_xlfn.DAYS(RAW[[#This Row],[Date]],INDEX(Table1[Date hired],MATCH(TEXT(RAW[[#This Row],[UID]],0),TEXT(Table1[UID],0),0))),"")</f>
        <v/>
      </c>
    </row>
    <row r="2183" spans="1:1" x14ac:dyDescent="0.25">
      <c r="A2183" s="169" t="str" cm="1">
        <f t="array" ref="A2183">IFERROR(_xlfn.DAYS(RAW[[#This Row],[Date]],INDEX(Table1[Date hired],MATCH(TEXT(RAW[[#This Row],[UID]],0),TEXT(Table1[UID],0),0))),"")</f>
        <v/>
      </c>
    </row>
    <row r="2184" spans="1:1" x14ac:dyDescent="0.25">
      <c r="A2184" s="169" t="str" cm="1">
        <f t="array" ref="A2184">IFERROR(_xlfn.DAYS(RAW[[#This Row],[Date]],INDEX(Table1[Date hired],MATCH(TEXT(RAW[[#This Row],[UID]],0),TEXT(Table1[UID],0),0))),"")</f>
        <v/>
      </c>
    </row>
    <row r="2185" spans="1:1" x14ac:dyDescent="0.25">
      <c r="A2185" s="169" t="str" cm="1">
        <f t="array" ref="A2185">IFERROR(_xlfn.DAYS(RAW[[#This Row],[Date]],INDEX(Table1[Date hired],MATCH(TEXT(RAW[[#This Row],[UID]],0),TEXT(Table1[UID],0),0))),"")</f>
        <v/>
      </c>
    </row>
    <row r="2186" spans="1:1" x14ac:dyDescent="0.25">
      <c r="A2186" s="169" t="str" cm="1">
        <f t="array" ref="A2186">IFERROR(_xlfn.DAYS(RAW[[#This Row],[Date]],INDEX(Table1[Date hired],MATCH(TEXT(RAW[[#This Row],[UID]],0),TEXT(Table1[UID],0),0))),"")</f>
        <v/>
      </c>
    </row>
    <row r="2187" spans="1:1" x14ac:dyDescent="0.25">
      <c r="A2187" s="169" t="str" cm="1">
        <f t="array" ref="A2187">IFERROR(_xlfn.DAYS(RAW[[#This Row],[Date]],INDEX(Table1[Date hired],MATCH(TEXT(RAW[[#This Row],[UID]],0),TEXT(Table1[UID],0),0))),"")</f>
        <v/>
      </c>
    </row>
    <row r="2188" spans="1:1" x14ac:dyDescent="0.25">
      <c r="A2188" s="169" t="str" cm="1">
        <f t="array" ref="A2188">IFERROR(_xlfn.DAYS(RAW[[#This Row],[Date]],INDEX(Table1[Date hired],MATCH(TEXT(RAW[[#This Row],[UID]],0),TEXT(Table1[UID],0),0))),"")</f>
        <v/>
      </c>
    </row>
    <row r="2189" spans="1:1" x14ac:dyDescent="0.25">
      <c r="A2189" s="169" t="str" cm="1">
        <f t="array" ref="A2189">IFERROR(_xlfn.DAYS(RAW[[#This Row],[Date]],INDEX(Table1[Date hired],MATCH(TEXT(RAW[[#This Row],[UID]],0),TEXT(Table1[UID],0),0))),"")</f>
        <v/>
      </c>
    </row>
    <row r="2190" spans="1:1" x14ac:dyDescent="0.25">
      <c r="A2190" s="169" t="str" cm="1">
        <f t="array" ref="A2190">IFERROR(_xlfn.DAYS(RAW[[#This Row],[Date]],INDEX(Table1[Date hired],MATCH(TEXT(RAW[[#This Row],[UID]],0),TEXT(Table1[UID],0),0))),"")</f>
        <v/>
      </c>
    </row>
    <row r="2191" spans="1:1" x14ac:dyDescent="0.25">
      <c r="A2191" s="169" t="str" cm="1">
        <f t="array" ref="A2191">IFERROR(_xlfn.DAYS(RAW[[#This Row],[Date]],INDEX(Table1[Date hired],MATCH(TEXT(RAW[[#This Row],[UID]],0),TEXT(Table1[UID],0),0))),"")</f>
        <v/>
      </c>
    </row>
    <row r="2192" spans="1:1" x14ac:dyDescent="0.25">
      <c r="A2192" s="169" t="str" cm="1">
        <f t="array" ref="A2192">IFERROR(_xlfn.DAYS(RAW[[#This Row],[Date]],INDEX(Table1[Date hired],MATCH(TEXT(RAW[[#This Row],[UID]],0),TEXT(Table1[UID],0),0))),"")</f>
        <v/>
      </c>
    </row>
    <row r="2193" spans="1:1" x14ac:dyDescent="0.25">
      <c r="A2193" s="169" t="str" cm="1">
        <f t="array" ref="A2193">IFERROR(_xlfn.DAYS(RAW[[#This Row],[Date]],INDEX(Table1[Date hired],MATCH(TEXT(RAW[[#This Row],[UID]],0),TEXT(Table1[UID],0),0))),"")</f>
        <v/>
      </c>
    </row>
    <row r="2194" spans="1:1" x14ac:dyDescent="0.25">
      <c r="A2194" s="169" t="str" cm="1">
        <f t="array" ref="A2194">IFERROR(_xlfn.DAYS(RAW[[#This Row],[Date]],INDEX(Table1[Date hired],MATCH(TEXT(RAW[[#This Row],[UID]],0),TEXT(Table1[UID],0),0))),"")</f>
        <v/>
      </c>
    </row>
    <row r="2195" spans="1:1" x14ac:dyDescent="0.25">
      <c r="A2195" s="169" t="str" cm="1">
        <f t="array" ref="A2195">IFERROR(_xlfn.DAYS(RAW[[#This Row],[Date]],INDEX(Table1[Date hired],MATCH(TEXT(RAW[[#This Row],[UID]],0),TEXT(Table1[UID],0),0))),"")</f>
        <v/>
      </c>
    </row>
    <row r="2196" spans="1:1" x14ac:dyDescent="0.25">
      <c r="A2196" s="169" t="str" cm="1">
        <f t="array" ref="A2196">IFERROR(_xlfn.DAYS(RAW[[#This Row],[Date]],INDEX(Table1[Date hired],MATCH(TEXT(RAW[[#This Row],[UID]],0),TEXT(Table1[UID],0),0))),"")</f>
        <v/>
      </c>
    </row>
    <row r="2197" spans="1:1" x14ac:dyDescent="0.25">
      <c r="A2197" s="169" t="str" cm="1">
        <f t="array" ref="A2197">IFERROR(_xlfn.DAYS(RAW[[#This Row],[Date]],INDEX(Table1[Date hired],MATCH(TEXT(RAW[[#This Row],[UID]],0),TEXT(Table1[UID],0),0))),"")</f>
        <v/>
      </c>
    </row>
    <row r="2198" spans="1:1" x14ac:dyDescent="0.25">
      <c r="A2198" s="169" t="str" cm="1">
        <f t="array" ref="A2198">IFERROR(_xlfn.DAYS(RAW[[#This Row],[Date]],INDEX(Table1[Date hired],MATCH(TEXT(RAW[[#This Row],[UID]],0),TEXT(Table1[UID],0),0))),"")</f>
        <v/>
      </c>
    </row>
    <row r="2199" spans="1:1" x14ac:dyDescent="0.25">
      <c r="A2199" s="169" t="str" cm="1">
        <f t="array" ref="A2199">IFERROR(_xlfn.DAYS(RAW[[#This Row],[Date]],INDEX(Table1[Date hired],MATCH(TEXT(RAW[[#This Row],[UID]],0),TEXT(Table1[UID],0),0))),"")</f>
        <v/>
      </c>
    </row>
    <row r="2200" spans="1:1" x14ac:dyDescent="0.25">
      <c r="A2200" s="169" t="str" cm="1">
        <f t="array" ref="A2200">IFERROR(_xlfn.DAYS(RAW[[#This Row],[Date]],INDEX(Table1[Date hired],MATCH(TEXT(RAW[[#This Row],[UID]],0),TEXT(Table1[UID],0),0))),"")</f>
        <v/>
      </c>
    </row>
    <row r="2201" spans="1:1" x14ac:dyDescent="0.25">
      <c r="A2201" s="169" t="str" cm="1">
        <f t="array" ref="A2201">IFERROR(_xlfn.DAYS(RAW[[#This Row],[Date]],INDEX(Table1[Date hired],MATCH(TEXT(RAW[[#This Row],[UID]],0),TEXT(Table1[UID],0),0))),"")</f>
        <v/>
      </c>
    </row>
    <row r="2202" spans="1:1" x14ac:dyDescent="0.25">
      <c r="A2202" s="169" t="str" cm="1">
        <f t="array" ref="A2202">IFERROR(_xlfn.DAYS(RAW[[#This Row],[Date]],INDEX(Table1[Date hired],MATCH(TEXT(RAW[[#This Row],[UID]],0),TEXT(Table1[UID],0),0))),"")</f>
        <v/>
      </c>
    </row>
    <row r="2203" spans="1:1" x14ac:dyDescent="0.25">
      <c r="A2203" s="169" t="str" cm="1">
        <f t="array" ref="A2203">IFERROR(_xlfn.DAYS(RAW[[#This Row],[Date]],INDEX(Table1[Date hired],MATCH(TEXT(RAW[[#This Row],[UID]],0),TEXT(Table1[UID],0),0))),"")</f>
        <v/>
      </c>
    </row>
    <row r="2204" spans="1:1" x14ac:dyDescent="0.25">
      <c r="A2204" s="169" t="str" cm="1">
        <f t="array" ref="A2204">IFERROR(_xlfn.DAYS(RAW[[#This Row],[Date]],INDEX(Table1[Date hired],MATCH(TEXT(RAW[[#This Row],[UID]],0),TEXT(Table1[UID],0),0))),"")</f>
        <v/>
      </c>
    </row>
    <row r="2205" spans="1:1" x14ac:dyDescent="0.25">
      <c r="A2205" s="169" t="str" cm="1">
        <f t="array" ref="A2205">IFERROR(_xlfn.DAYS(RAW[[#This Row],[Date]],INDEX(Table1[Date hired],MATCH(TEXT(RAW[[#This Row],[UID]],0),TEXT(Table1[UID],0),0))),"")</f>
        <v/>
      </c>
    </row>
    <row r="2206" spans="1:1" x14ac:dyDescent="0.25">
      <c r="A2206" s="169" t="str" cm="1">
        <f t="array" ref="A2206">IFERROR(_xlfn.DAYS(RAW[[#This Row],[Date]],INDEX(Table1[Date hired],MATCH(TEXT(RAW[[#This Row],[UID]],0),TEXT(Table1[UID],0),0))),"")</f>
        <v/>
      </c>
    </row>
    <row r="2207" spans="1:1" x14ac:dyDescent="0.25">
      <c r="A2207" s="169" t="str" cm="1">
        <f t="array" ref="A2207">IFERROR(_xlfn.DAYS(RAW[[#This Row],[Date]],INDEX(Table1[Date hired],MATCH(TEXT(RAW[[#This Row],[UID]],0),TEXT(Table1[UID],0),0))),"")</f>
        <v/>
      </c>
    </row>
    <row r="2208" spans="1:1" x14ac:dyDescent="0.25">
      <c r="A2208" s="169" t="str" cm="1">
        <f t="array" ref="A2208">IFERROR(_xlfn.DAYS(RAW[[#This Row],[Date]],INDEX(Table1[Date hired],MATCH(TEXT(RAW[[#This Row],[UID]],0),TEXT(Table1[UID],0),0))),"")</f>
        <v/>
      </c>
    </row>
    <row r="2209" spans="1:1" x14ac:dyDescent="0.25">
      <c r="A2209" s="169" t="str" cm="1">
        <f t="array" ref="A2209">IFERROR(_xlfn.DAYS(RAW[[#This Row],[Date]],INDEX(Table1[Date hired],MATCH(TEXT(RAW[[#This Row],[UID]],0),TEXT(Table1[UID],0),0))),"")</f>
        <v/>
      </c>
    </row>
    <row r="2210" spans="1:1" x14ac:dyDescent="0.25">
      <c r="A2210" s="169" t="str" cm="1">
        <f t="array" ref="A2210">IFERROR(_xlfn.DAYS(RAW[[#This Row],[Date]],INDEX(Table1[Date hired],MATCH(TEXT(RAW[[#This Row],[UID]],0),TEXT(Table1[UID],0),0))),"")</f>
        <v/>
      </c>
    </row>
    <row r="2211" spans="1:1" x14ac:dyDescent="0.25">
      <c r="A2211" s="169" t="str" cm="1">
        <f t="array" ref="A2211">IFERROR(_xlfn.DAYS(RAW[[#This Row],[Date]],INDEX(Table1[Date hired],MATCH(TEXT(RAW[[#This Row],[UID]],0),TEXT(Table1[UID],0),0))),"")</f>
        <v/>
      </c>
    </row>
    <row r="2212" spans="1:1" x14ac:dyDescent="0.25">
      <c r="A2212" s="169" t="str" cm="1">
        <f t="array" ref="A2212">IFERROR(_xlfn.DAYS(RAW[[#This Row],[Date]],INDEX(Table1[Date hired],MATCH(TEXT(RAW[[#This Row],[UID]],0),TEXT(Table1[UID],0),0))),"")</f>
        <v/>
      </c>
    </row>
    <row r="2213" spans="1:1" x14ac:dyDescent="0.25">
      <c r="A2213" s="169" t="str" cm="1">
        <f t="array" ref="A2213">IFERROR(_xlfn.DAYS(RAW[[#This Row],[Date]],INDEX(Table1[Date hired],MATCH(TEXT(RAW[[#This Row],[UID]],0),TEXT(Table1[UID],0),0))),"")</f>
        <v/>
      </c>
    </row>
    <row r="2214" spans="1:1" x14ac:dyDescent="0.25">
      <c r="A2214" s="169" t="str" cm="1">
        <f t="array" ref="A2214">IFERROR(_xlfn.DAYS(RAW[[#This Row],[Date]],INDEX(Table1[Date hired],MATCH(TEXT(RAW[[#This Row],[UID]],0),TEXT(Table1[UID],0),0))),"")</f>
        <v/>
      </c>
    </row>
    <row r="2215" spans="1:1" x14ac:dyDescent="0.25">
      <c r="A2215" s="169" t="str" cm="1">
        <f t="array" ref="A2215">IFERROR(_xlfn.DAYS(RAW[[#This Row],[Date]],INDEX(Table1[Date hired],MATCH(TEXT(RAW[[#This Row],[UID]],0),TEXT(Table1[UID],0),0))),"")</f>
        <v/>
      </c>
    </row>
    <row r="2216" spans="1:1" x14ac:dyDescent="0.25">
      <c r="A2216" s="169" t="str" cm="1">
        <f t="array" ref="A2216">IFERROR(_xlfn.DAYS(RAW[[#This Row],[Date]],INDEX(Table1[Date hired],MATCH(TEXT(RAW[[#This Row],[UID]],0),TEXT(Table1[UID],0),0))),"")</f>
        <v/>
      </c>
    </row>
    <row r="2217" spans="1:1" x14ac:dyDescent="0.25">
      <c r="A2217" s="169" t="str" cm="1">
        <f t="array" ref="A2217">IFERROR(_xlfn.DAYS(RAW[[#This Row],[Date]],INDEX(Table1[Date hired],MATCH(TEXT(RAW[[#This Row],[UID]],0),TEXT(Table1[UID],0),0))),"")</f>
        <v/>
      </c>
    </row>
    <row r="2218" spans="1:1" x14ac:dyDescent="0.25">
      <c r="A2218" s="169" t="str" cm="1">
        <f t="array" ref="A2218">IFERROR(_xlfn.DAYS(RAW[[#This Row],[Date]],INDEX(Table1[Date hired],MATCH(TEXT(RAW[[#This Row],[UID]],0),TEXT(Table1[UID],0),0))),"")</f>
        <v/>
      </c>
    </row>
    <row r="2219" spans="1:1" x14ac:dyDescent="0.25">
      <c r="A2219" s="169" t="str" cm="1">
        <f t="array" ref="A2219">IFERROR(_xlfn.DAYS(RAW[[#This Row],[Date]],INDEX(Table1[Date hired],MATCH(TEXT(RAW[[#This Row],[UID]],0),TEXT(Table1[UID],0),0))),"")</f>
        <v/>
      </c>
    </row>
    <row r="2220" spans="1:1" x14ac:dyDescent="0.25">
      <c r="A2220" s="169" t="str" cm="1">
        <f t="array" ref="A2220">IFERROR(_xlfn.DAYS(RAW[[#This Row],[Date]],INDEX(Table1[Date hired],MATCH(TEXT(RAW[[#This Row],[UID]],0),TEXT(Table1[UID],0),0))),"")</f>
        <v/>
      </c>
    </row>
    <row r="2221" spans="1:1" x14ac:dyDescent="0.25">
      <c r="A2221" s="169" t="str" cm="1">
        <f t="array" ref="A2221">IFERROR(_xlfn.DAYS(RAW[[#This Row],[Date]],INDEX(Table1[Date hired],MATCH(TEXT(RAW[[#This Row],[UID]],0),TEXT(Table1[UID],0),0))),"")</f>
        <v/>
      </c>
    </row>
    <row r="2222" spans="1:1" x14ac:dyDescent="0.25">
      <c r="A2222" s="169" t="str" cm="1">
        <f t="array" ref="A2222">IFERROR(_xlfn.DAYS(RAW[[#This Row],[Date]],INDEX(Table1[Date hired],MATCH(TEXT(RAW[[#This Row],[UID]],0),TEXT(Table1[UID],0),0))),"")</f>
        <v/>
      </c>
    </row>
    <row r="2223" spans="1:1" x14ac:dyDescent="0.25">
      <c r="A2223" s="169" t="str" cm="1">
        <f t="array" ref="A2223">IFERROR(_xlfn.DAYS(RAW[[#This Row],[Date]],INDEX(Table1[Date hired],MATCH(TEXT(RAW[[#This Row],[UID]],0),TEXT(Table1[UID],0),0))),"")</f>
        <v/>
      </c>
    </row>
    <row r="2224" spans="1:1" x14ac:dyDescent="0.25">
      <c r="A2224" s="169" t="str" cm="1">
        <f t="array" ref="A2224">IFERROR(_xlfn.DAYS(RAW[[#This Row],[Date]],INDEX(Table1[Date hired],MATCH(TEXT(RAW[[#This Row],[UID]],0),TEXT(Table1[UID],0),0))),"")</f>
        <v/>
      </c>
    </row>
    <row r="2225" spans="1:1" x14ac:dyDescent="0.25">
      <c r="A2225" s="169" t="str" cm="1">
        <f t="array" ref="A2225">IFERROR(_xlfn.DAYS(RAW[[#This Row],[Date]],INDEX(Table1[Date hired],MATCH(TEXT(RAW[[#This Row],[UID]],0),TEXT(Table1[UID],0),0))),"")</f>
        <v/>
      </c>
    </row>
    <row r="2226" spans="1:1" x14ac:dyDescent="0.25">
      <c r="A2226" s="169" t="str" cm="1">
        <f t="array" ref="A2226">IFERROR(_xlfn.DAYS(RAW[[#This Row],[Date]],INDEX(Table1[Date hired],MATCH(TEXT(RAW[[#This Row],[UID]],0),TEXT(Table1[UID],0),0))),"")</f>
        <v/>
      </c>
    </row>
    <row r="2227" spans="1:1" x14ac:dyDescent="0.25">
      <c r="A2227" s="169" t="str" cm="1">
        <f t="array" ref="A2227">IFERROR(_xlfn.DAYS(RAW[[#This Row],[Date]],INDEX(Table1[Date hired],MATCH(TEXT(RAW[[#This Row],[UID]],0),TEXT(Table1[UID],0),0))),"")</f>
        <v/>
      </c>
    </row>
    <row r="2228" spans="1:1" x14ac:dyDescent="0.25">
      <c r="A2228" s="169" t="str" cm="1">
        <f t="array" ref="A2228">IFERROR(_xlfn.DAYS(RAW[[#This Row],[Date]],INDEX(Table1[Date hired],MATCH(TEXT(RAW[[#This Row],[UID]],0),TEXT(Table1[UID],0),0))),"")</f>
        <v/>
      </c>
    </row>
    <row r="2229" spans="1:1" x14ac:dyDescent="0.25">
      <c r="A2229" s="169" t="str" cm="1">
        <f t="array" ref="A2229">IFERROR(_xlfn.DAYS(RAW[[#This Row],[Date]],INDEX(Table1[Date hired],MATCH(TEXT(RAW[[#This Row],[UID]],0),TEXT(Table1[UID],0),0))),"")</f>
        <v/>
      </c>
    </row>
    <row r="2230" spans="1:1" x14ac:dyDescent="0.25">
      <c r="A2230" s="169" t="str" cm="1">
        <f t="array" ref="A2230">IFERROR(_xlfn.DAYS(RAW[[#This Row],[Date]],INDEX(Table1[Date hired],MATCH(TEXT(RAW[[#This Row],[UID]],0),TEXT(Table1[UID],0),0))),"")</f>
        <v/>
      </c>
    </row>
    <row r="2231" spans="1:1" x14ac:dyDescent="0.25">
      <c r="A2231" s="169" t="str" cm="1">
        <f t="array" ref="A2231">IFERROR(_xlfn.DAYS(RAW[[#This Row],[Date]],INDEX(Table1[Date hired],MATCH(TEXT(RAW[[#This Row],[UID]],0),TEXT(Table1[UID],0),0))),"")</f>
        <v/>
      </c>
    </row>
    <row r="2232" spans="1:1" x14ac:dyDescent="0.25">
      <c r="A2232" s="169" t="str" cm="1">
        <f t="array" ref="A2232">IFERROR(_xlfn.DAYS(RAW[[#This Row],[Date]],INDEX(Table1[Date hired],MATCH(TEXT(RAW[[#This Row],[UID]],0),TEXT(Table1[UID],0),0))),"")</f>
        <v/>
      </c>
    </row>
    <row r="2233" spans="1:1" x14ac:dyDescent="0.25">
      <c r="A2233" s="169" t="str" cm="1">
        <f t="array" ref="A2233">IFERROR(_xlfn.DAYS(RAW[[#This Row],[Date]],INDEX(Table1[Date hired],MATCH(TEXT(RAW[[#This Row],[UID]],0),TEXT(Table1[UID],0),0))),"")</f>
        <v/>
      </c>
    </row>
    <row r="2234" spans="1:1" x14ac:dyDescent="0.25">
      <c r="A2234" s="169" t="str" cm="1">
        <f t="array" ref="A2234">IFERROR(_xlfn.DAYS(RAW[[#This Row],[Date]],INDEX(Table1[Date hired],MATCH(TEXT(RAW[[#This Row],[UID]],0),TEXT(Table1[UID],0),0))),"")</f>
        <v/>
      </c>
    </row>
    <row r="2235" spans="1:1" x14ac:dyDescent="0.25">
      <c r="A2235" s="169" t="str" cm="1">
        <f t="array" ref="A2235">IFERROR(_xlfn.DAYS(RAW[[#This Row],[Date]],INDEX(Table1[Date hired],MATCH(TEXT(RAW[[#This Row],[UID]],0),TEXT(Table1[UID],0),0))),"")</f>
        <v/>
      </c>
    </row>
    <row r="2236" spans="1:1" x14ac:dyDescent="0.25">
      <c r="A2236" s="169" t="str" cm="1">
        <f t="array" ref="A2236">IFERROR(_xlfn.DAYS(RAW[[#This Row],[Date]],INDEX(Table1[Date hired],MATCH(TEXT(RAW[[#This Row],[UID]],0),TEXT(Table1[UID],0),0))),"")</f>
        <v/>
      </c>
    </row>
    <row r="2237" spans="1:1" x14ac:dyDescent="0.25">
      <c r="A2237" s="169" t="str" cm="1">
        <f t="array" ref="A2237">IFERROR(_xlfn.DAYS(RAW[[#This Row],[Date]],INDEX(Table1[Date hired],MATCH(TEXT(RAW[[#This Row],[UID]],0),TEXT(Table1[UID],0),0))),"")</f>
        <v/>
      </c>
    </row>
    <row r="2238" spans="1:1" x14ac:dyDescent="0.25">
      <c r="A2238" s="169" t="str" cm="1">
        <f t="array" ref="A2238">IFERROR(_xlfn.DAYS(RAW[[#This Row],[Date]],INDEX(Table1[Date hired],MATCH(TEXT(RAW[[#This Row],[UID]],0),TEXT(Table1[UID],0),0))),"")</f>
        <v/>
      </c>
    </row>
    <row r="2239" spans="1:1" x14ac:dyDescent="0.25">
      <c r="A2239" s="169" t="str" cm="1">
        <f t="array" ref="A2239">IFERROR(_xlfn.DAYS(RAW[[#This Row],[Date]],INDEX(Table1[Date hired],MATCH(TEXT(RAW[[#This Row],[UID]],0),TEXT(Table1[UID],0),0))),"")</f>
        <v/>
      </c>
    </row>
    <row r="2240" spans="1:1" x14ac:dyDescent="0.25">
      <c r="A2240" s="169" t="str" cm="1">
        <f t="array" ref="A2240">IFERROR(_xlfn.DAYS(RAW[[#This Row],[Date]],INDEX(Table1[Date hired],MATCH(TEXT(RAW[[#This Row],[UID]],0),TEXT(Table1[UID],0),0))),"")</f>
        <v/>
      </c>
    </row>
    <row r="2241" spans="1:1" x14ac:dyDescent="0.25">
      <c r="A2241" s="169" t="str" cm="1">
        <f t="array" ref="A2241">IFERROR(_xlfn.DAYS(RAW[[#This Row],[Date]],INDEX(Table1[Date hired],MATCH(TEXT(RAW[[#This Row],[UID]],0),TEXT(Table1[UID],0),0))),"")</f>
        <v/>
      </c>
    </row>
    <row r="2242" spans="1:1" x14ac:dyDescent="0.25">
      <c r="A2242" s="169" t="str" cm="1">
        <f t="array" ref="A2242">IFERROR(_xlfn.DAYS(RAW[[#This Row],[Date]],INDEX(Table1[Date hired],MATCH(TEXT(RAW[[#This Row],[UID]],0),TEXT(Table1[UID],0),0))),"")</f>
        <v/>
      </c>
    </row>
    <row r="2243" spans="1:1" x14ac:dyDescent="0.25">
      <c r="A2243" s="169" t="str" cm="1">
        <f t="array" ref="A2243">IFERROR(_xlfn.DAYS(RAW[[#This Row],[Date]],INDEX(Table1[Date hired],MATCH(TEXT(RAW[[#This Row],[UID]],0),TEXT(Table1[UID],0),0))),"")</f>
        <v/>
      </c>
    </row>
    <row r="2244" spans="1:1" x14ac:dyDescent="0.25">
      <c r="A2244" s="169" t="str" cm="1">
        <f t="array" ref="A2244">IFERROR(_xlfn.DAYS(RAW[[#This Row],[Date]],INDEX(Table1[Date hired],MATCH(TEXT(RAW[[#This Row],[UID]],0),TEXT(Table1[UID],0),0))),"")</f>
        <v/>
      </c>
    </row>
    <row r="2245" spans="1:1" x14ac:dyDescent="0.25">
      <c r="A2245" s="169" t="str" cm="1">
        <f t="array" ref="A2245">IFERROR(_xlfn.DAYS(RAW[[#This Row],[Date]],INDEX(Table1[Date hired],MATCH(TEXT(RAW[[#This Row],[UID]],0),TEXT(Table1[UID],0),0))),"")</f>
        <v/>
      </c>
    </row>
    <row r="2246" spans="1:1" x14ac:dyDescent="0.25">
      <c r="A2246" s="169" t="str" cm="1">
        <f t="array" ref="A2246">IFERROR(_xlfn.DAYS(RAW[[#This Row],[Date]],INDEX(Table1[Date hired],MATCH(TEXT(RAW[[#This Row],[UID]],0),TEXT(Table1[UID],0),0))),"")</f>
        <v/>
      </c>
    </row>
    <row r="2247" spans="1:1" x14ac:dyDescent="0.25">
      <c r="A2247" s="169" t="str" cm="1">
        <f t="array" ref="A2247">IFERROR(_xlfn.DAYS(RAW[[#This Row],[Date]],INDEX(Table1[Date hired],MATCH(TEXT(RAW[[#This Row],[UID]],0),TEXT(Table1[UID],0),0))),"")</f>
        <v/>
      </c>
    </row>
    <row r="2248" spans="1:1" x14ac:dyDescent="0.25">
      <c r="A2248" s="169" t="str" cm="1">
        <f t="array" ref="A2248">IFERROR(_xlfn.DAYS(RAW[[#This Row],[Date]],INDEX(Table1[Date hired],MATCH(TEXT(RAW[[#This Row],[UID]],0),TEXT(Table1[UID],0),0))),"")</f>
        <v/>
      </c>
    </row>
    <row r="2249" spans="1:1" x14ac:dyDescent="0.25">
      <c r="A2249" s="169" t="str" cm="1">
        <f t="array" ref="A2249">IFERROR(_xlfn.DAYS(RAW[[#This Row],[Date]],INDEX(Table1[Date hired],MATCH(TEXT(RAW[[#This Row],[UID]],0),TEXT(Table1[UID],0),0))),"")</f>
        <v/>
      </c>
    </row>
    <row r="2250" spans="1:1" x14ac:dyDescent="0.25">
      <c r="A2250" s="169" t="str" cm="1">
        <f t="array" ref="A2250">IFERROR(_xlfn.DAYS(RAW[[#This Row],[Date]],INDEX(Table1[Date hired],MATCH(TEXT(RAW[[#This Row],[UID]],0),TEXT(Table1[UID],0),0))),"")</f>
        <v/>
      </c>
    </row>
    <row r="2251" spans="1:1" x14ac:dyDescent="0.25">
      <c r="A2251" s="169" t="str" cm="1">
        <f t="array" ref="A2251">IFERROR(_xlfn.DAYS(RAW[[#This Row],[Date]],INDEX(Table1[Date hired],MATCH(TEXT(RAW[[#This Row],[UID]],0),TEXT(Table1[UID],0),0))),"")</f>
        <v/>
      </c>
    </row>
    <row r="2252" spans="1:1" x14ac:dyDescent="0.25">
      <c r="A2252" s="169" t="str" cm="1">
        <f t="array" ref="A2252">IFERROR(_xlfn.DAYS(RAW[[#This Row],[Date]],INDEX(Table1[Date hired],MATCH(TEXT(RAW[[#This Row],[UID]],0),TEXT(Table1[UID],0),0))),"")</f>
        <v/>
      </c>
    </row>
    <row r="2253" spans="1:1" x14ac:dyDescent="0.25">
      <c r="A2253" s="169" t="str" cm="1">
        <f t="array" ref="A2253">IFERROR(_xlfn.DAYS(RAW[[#This Row],[Date]],INDEX(Table1[Date hired],MATCH(TEXT(RAW[[#This Row],[UID]],0),TEXT(Table1[UID],0),0))),"")</f>
        <v/>
      </c>
    </row>
    <row r="2254" spans="1:1" x14ac:dyDescent="0.25">
      <c r="A2254" s="169" t="str" cm="1">
        <f t="array" ref="A2254">IFERROR(_xlfn.DAYS(RAW[[#This Row],[Date]],INDEX(Table1[Date hired],MATCH(TEXT(RAW[[#This Row],[UID]],0),TEXT(Table1[UID],0),0))),"")</f>
        <v/>
      </c>
    </row>
    <row r="2255" spans="1:1" x14ac:dyDescent="0.25">
      <c r="A2255" s="169" t="str" cm="1">
        <f t="array" ref="A2255">IFERROR(_xlfn.DAYS(RAW[[#This Row],[Date]],INDEX(Table1[Date hired],MATCH(TEXT(RAW[[#This Row],[UID]],0),TEXT(Table1[UID],0),0))),"")</f>
        <v/>
      </c>
    </row>
    <row r="2256" spans="1:1" x14ac:dyDescent="0.25">
      <c r="A2256" s="169" t="str" cm="1">
        <f t="array" ref="A2256">IFERROR(_xlfn.DAYS(RAW[[#This Row],[Date]],INDEX(Table1[Date hired],MATCH(TEXT(RAW[[#This Row],[UID]],0),TEXT(Table1[UID],0),0))),"")</f>
        <v/>
      </c>
    </row>
    <row r="2257" spans="1:1" x14ac:dyDescent="0.25">
      <c r="A2257" s="169" t="str" cm="1">
        <f t="array" ref="A2257">IFERROR(_xlfn.DAYS(RAW[[#This Row],[Date]],INDEX(Table1[Date hired],MATCH(TEXT(RAW[[#This Row],[UID]],0),TEXT(Table1[UID],0),0))),"")</f>
        <v/>
      </c>
    </row>
    <row r="2258" spans="1:1" x14ac:dyDescent="0.25">
      <c r="A2258" s="169" t="str" cm="1">
        <f t="array" ref="A2258">IFERROR(_xlfn.DAYS(RAW[[#This Row],[Date]],INDEX(Table1[Date hired],MATCH(TEXT(RAW[[#This Row],[UID]],0),TEXT(Table1[UID],0),0))),"")</f>
        <v/>
      </c>
    </row>
    <row r="2259" spans="1:1" x14ac:dyDescent="0.25">
      <c r="A2259" s="169" t="str" cm="1">
        <f t="array" ref="A2259">IFERROR(_xlfn.DAYS(RAW[[#This Row],[Date]],INDEX(Table1[Date hired],MATCH(TEXT(RAW[[#This Row],[UID]],0),TEXT(Table1[UID],0),0))),"")</f>
        <v/>
      </c>
    </row>
    <row r="2260" spans="1:1" x14ac:dyDescent="0.25">
      <c r="A2260" s="169" t="str" cm="1">
        <f t="array" ref="A2260">IFERROR(_xlfn.DAYS(RAW[[#This Row],[Date]],INDEX(Table1[Date hired],MATCH(TEXT(RAW[[#This Row],[UID]],0),TEXT(Table1[UID],0),0))),"")</f>
        <v/>
      </c>
    </row>
    <row r="2261" spans="1:1" x14ac:dyDescent="0.25">
      <c r="A2261" s="169" t="str" cm="1">
        <f t="array" ref="A2261">IFERROR(_xlfn.DAYS(RAW[[#This Row],[Date]],INDEX(Table1[Date hired],MATCH(TEXT(RAW[[#This Row],[UID]],0),TEXT(Table1[UID],0),0))),"")</f>
        <v/>
      </c>
    </row>
    <row r="2262" spans="1:1" x14ac:dyDescent="0.25">
      <c r="A2262" s="169" t="str" cm="1">
        <f t="array" ref="A2262">IFERROR(_xlfn.DAYS(RAW[[#This Row],[Date]],INDEX(Table1[Date hired],MATCH(TEXT(RAW[[#This Row],[UID]],0),TEXT(Table1[UID],0),0))),"")</f>
        <v/>
      </c>
    </row>
    <row r="2263" spans="1:1" x14ac:dyDescent="0.25">
      <c r="A2263" s="169" t="str" cm="1">
        <f t="array" ref="A2263">IFERROR(_xlfn.DAYS(RAW[[#This Row],[Date]],INDEX(Table1[Date hired],MATCH(TEXT(RAW[[#This Row],[UID]],0),TEXT(Table1[UID],0),0))),"")</f>
        <v/>
      </c>
    </row>
    <row r="2264" spans="1:1" x14ac:dyDescent="0.25">
      <c r="A2264" s="169" t="str" cm="1">
        <f t="array" ref="A2264">IFERROR(_xlfn.DAYS(RAW[[#This Row],[Date]],INDEX(Table1[Date hired],MATCH(TEXT(RAW[[#This Row],[UID]],0),TEXT(Table1[UID],0),0))),"")</f>
        <v/>
      </c>
    </row>
    <row r="2265" spans="1:1" x14ac:dyDescent="0.25">
      <c r="A2265" s="169" t="str" cm="1">
        <f t="array" ref="A2265">IFERROR(_xlfn.DAYS(RAW[[#This Row],[Date]],INDEX(Table1[Date hired],MATCH(TEXT(RAW[[#This Row],[UID]],0),TEXT(Table1[UID],0),0))),"")</f>
        <v/>
      </c>
    </row>
    <row r="2266" spans="1:1" x14ac:dyDescent="0.25">
      <c r="A2266" s="169" t="str" cm="1">
        <f t="array" ref="A2266">IFERROR(_xlfn.DAYS(RAW[[#This Row],[Date]],INDEX(Table1[Date hired],MATCH(TEXT(RAW[[#This Row],[UID]],0),TEXT(Table1[UID],0),0))),"")</f>
        <v/>
      </c>
    </row>
    <row r="2267" spans="1:1" x14ac:dyDescent="0.25">
      <c r="A2267" s="169" t="str" cm="1">
        <f t="array" ref="A2267">IFERROR(_xlfn.DAYS(RAW[[#This Row],[Date]],INDEX(Table1[Date hired],MATCH(TEXT(RAW[[#This Row],[UID]],0),TEXT(Table1[UID],0),0))),"")</f>
        <v/>
      </c>
    </row>
    <row r="2268" spans="1:1" x14ac:dyDescent="0.25">
      <c r="A2268" s="169" t="str" cm="1">
        <f t="array" ref="A2268">IFERROR(_xlfn.DAYS(RAW[[#This Row],[Date]],INDEX(Table1[Date hired],MATCH(TEXT(RAW[[#This Row],[UID]],0),TEXT(Table1[UID],0),0))),"")</f>
        <v/>
      </c>
    </row>
    <row r="2269" spans="1:1" x14ac:dyDescent="0.25">
      <c r="A2269" s="169" t="str" cm="1">
        <f t="array" ref="A2269">IFERROR(_xlfn.DAYS(RAW[[#This Row],[Date]],INDEX(Table1[Date hired],MATCH(TEXT(RAW[[#This Row],[UID]],0),TEXT(Table1[UID],0),0))),"")</f>
        <v/>
      </c>
    </row>
    <row r="2270" spans="1:1" x14ac:dyDescent="0.25">
      <c r="A2270" s="169" t="str" cm="1">
        <f t="array" ref="A2270">IFERROR(_xlfn.DAYS(RAW[[#This Row],[Date]],INDEX(Table1[Date hired],MATCH(TEXT(RAW[[#This Row],[UID]],0),TEXT(Table1[UID],0),0))),"")</f>
        <v/>
      </c>
    </row>
    <row r="2271" spans="1:1" x14ac:dyDescent="0.25">
      <c r="A2271" s="169" t="str" cm="1">
        <f t="array" ref="A2271">IFERROR(_xlfn.DAYS(RAW[[#This Row],[Date]],INDEX(Table1[Date hired],MATCH(TEXT(RAW[[#This Row],[UID]],0),TEXT(Table1[UID],0),0))),"")</f>
        <v/>
      </c>
    </row>
    <row r="2272" spans="1:1" x14ac:dyDescent="0.25">
      <c r="A2272" s="169" t="str" cm="1">
        <f t="array" ref="A2272">IFERROR(_xlfn.DAYS(RAW[[#This Row],[Date]],INDEX(Table1[Date hired],MATCH(TEXT(RAW[[#This Row],[UID]],0),TEXT(Table1[UID],0),0))),"")</f>
        <v/>
      </c>
    </row>
    <row r="2273" spans="1:1" x14ac:dyDescent="0.25">
      <c r="A2273" s="169" t="str" cm="1">
        <f t="array" ref="A2273">IFERROR(_xlfn.DAYS(RAW[[#This Row],[Date]],INDEX(Table1[Date hired],MATCH(TEXT(RAW[[#This Row],[UID]],0),TEXT(Table1[UID],0),0))),"")</f>
        <v/>
      </c>
    </row>
    <row r="2274" spans="1:1" x14ac:dyDescent="0.25">
      <c r="A2274" s="169" t="str" cm="1">
        <f t="array" ref="A2274">IFERROR(_xlfn.DAYS(RAW[[#This Row],[Date]],INDEX(Table1[Date hired],MATCH(TEXT(RAW[[#This Row],[UID]],0),TEXT(Table1[UID],0),0))),"")</f>
        <v/>
      </c>
    </row>
    <row r="2275" spans="1:1" x14ac:dyDescent="0.25">
      <c r="A2275" s="169" t="str" cm="1">
        <f t="array" ref="A2275">IFERROR(_xlfn.DAYS(RAW[[#This Row],[Date]],INDEX(Table1[Date hired],MATCH(TEXT(RAW[[#This Row],[UID]],0),TEXT(Table1[UID],0),0))),"")</f>
        <v/>
      </c>
    </row>
    <row r="2276" spans="1:1" x14ac:dyDescent="0.25">
      <c r="A2276" s="169" t="str" cm="1">
        <f t="array" ref="A2276">IFERROR(_xlfn.DAYS(RAW[[#This Row],[Date]],INDEX(Table1[Date hired],MATCH(TEXT(RAW[[#This Row],[UID]],0),TEXT(Table1[UID],0),0))),"")</f>
        <v/>
      </c>
    </row>
    <row r="2277" spans="1:1" x14ac:dyDescent="0.25">
      <c r="A2277" s="169" t="str" cm="1">
        <f t="array" ref="A2277">IFERROR(_xlfn.DAYS(RAW[[#This Row],[Date]],INDEX(Table1[Date hired],MATCH(TEXT(RAW[[#This Row],[UID]],0),TEXT(Table1[UID],0),0))),"")</f>
        <v/>
      </c>
    </row>
    <row r="2278" spans="1:1" x14ac:dyDescent="0.25">
      <c r="A2278" s="169" t="str" cm="1">
        <f t="array" ref="A2278">IFERROR(_xlfn.DAYS(RAW[[#This Row],[Date]],INDEX(Table1[Date hired],MATCH(TEXT(RAW[[#This Row],[UID]],0),TEXT(Table1[UID],0),0))),"")</f>
        <v/>
      </c>
    </row>
    <row r="2279" spans="1:1" x14ac:dyDescent="0.25">
      <c r="A2279" s="169" t="str" cm="1">
        <f t="array" ref="A2279">IFERROR(_xlfn.DAYS(RAW[[#This Row],[Date]],INDEX(Table1[Date hired],MATCH(TEXT(RAW[[#This Row],[UID]],0),TEXT(Table1[UID],0),0))),"")</f>
        <v/>
      </c>
    </row>
    <row r="2280" spans="1:1" x14ac:dyDescent="0.25">
      <c r="A2280" s="169" t="str" cm="1">
        <f t="array" ref="A2280">IFERROR(_xlfn.DAYS(RAW[[#This Row],[Date]],INDEX(Table1[Date hired],MATCH(TEXT(RAW[[#This Row],[UID]],0),TEXT(Table1[UID],0),0))),"")</f>
        <v/>
      </c>
    </row>
    <row r="2281" spans="1:1" x14ac:dyDescent="0.25">
      <c r="A2281" s="169" t="str" cm="1">
        <f t="array" ref="A2281">IFERROR(_xlfn.DAYS(RAW[[#This Row],[Date]],INDEX(Table1[Date hired],MATCH(TEXT(RAW[[#This Row],[UID]],0),TEXT(Table1[UID],0),0))),"")</f>
        <v/>
      </c>
    </row>
    <row r="2282" spans="1:1" x14ac:dyDescent="0.25">
      <c r="A2282" s="169" t="str" cm="1">
        <f t="array" ref="A2282">IFERROR(_xlfn.DAYS(RAW[[#This Row],[Date]],INDEX(Table1[Date hired],MATCH(TEXT(RAW[[#This Row],[UID]],0),TEXT(Table1[UID],0),0))),"")</f>
        <v/>
      </c>
    </row>
    <row r="2283" spans="1:1" x14ac:dyDescent="0.25">
      <c r="A2283" s="169" t="str" cm="1">
        <f t="array" ref="A2283">IFERROR(_xlfn.DAYS(RAW[[#This Row],[Date]],INDEX(Table1[Date hired],MATCH(TEXT(RAW[[#This Row],[UID]],0),TEXT(Table1[UID],0),0))),"")</f>
        <v/>
      </c>
    </row>
    <row r="2284" spans="1:1" x14ac:dyDescent="0.25">
      <c r="A2284" s="169" t="str" cm="1">
        <f t="array" ref="A2284">IFERROR(_xlfn.DAYS(RAW[[#This Row],[Date]],INDEX(Table1[Date hired],MATCH(TEXT(RAW[[#This Row],[UID]],0),TEXT(Table1[UID],0),0))),"")</f>
        <v/>
      </c>
    </row>
    <row r="2285" spans="1:1" x14ac:dyDescent="0.25">
      <c r="A2285" s="169" t="str" cm="1">
        <f t="array" ref="A2285">IFERROR(_xlfn.DAYS(RAW[[#This Row],[Date]],INDEX(Table1[Date hired],MATCH(TEXT(RAW[[#This Row],[UID]],0),TEXT(Table1[UID],0),0))),"")</f>
        <v/>
      </c>
    </row>
    <row r="2286" spans="1:1" x14ac:dyDescent="0.25">
      <c r="A2286" s="169" t="str" cm="1">
        <f t="array" ref="A2286">IFERROR(_xlfn.DAYS(RAW[[#This Row],[Date]],INDEX(Table1[Date hired],MATCH(TEXT(RAW[[#This Row],[UID]],0),TEXT(Table1[UID],0),0))),"")</f>
        <v/>
      </c>
    </row>
    <row r="2287" spans="1:1" x14ac:dyDescent="0.25">
      <c r="A2287" s="169" t="str" cm="1">
        <f t="array" ref="A2287">IFERROR(_xlfn.DAYS(RAW[[#This Row],[Date]],INDEX(Table1[Date hired],MATCH(TEXT(RAW[[#This Row],[UID]],0),TEXT(Table1[UID],0),0))),"")</f>
        <v/>
      </c>
    </row>
    <row r="2288" spans="1:1" x14ac:dyDescent="0.25">
      <c r="A2288" s="169" t="str" cm="1">
        <f t="array" ref="A2288">IFERROR(_xlfn.DAYS(RAW[[#This Row],[Date]],INDEX(Table1[Date hired],MATCH(TEXT(RAW[[#This Row],[UID]],0),TEXT(Table1[UID],0),0))),"")</f>
        <v/>
      </c>
    </row>
    <row r="2289" spans="1:1" x14ac:dyDescent="0.25">
      <c r="A2289" s="169" t="str" cm="1">
        <f t="array" ref="A2289">IFERROR(_xlfn.DAYS(RAW[[#This Row],[Date]],INDEX(Table1[Date hired],MATCH(TEXT(RAW[[#This Row],[UID]],0),TEXT(Table1[UID],0),0))),"")</f>
        <v/>
      </c>
    </row>
    <row r="2290" spans="1:1" x14ac:dyDescent="0.25">
      <c r="A2290" s="169" t="str" cm="1">
        <f t="array" ref="A2290">IFERROR(_xlfn.DAYS(RAW[[#This Row],[Date]],INDEX(Table1[Date hired],MATCH(TEXT(RAW[[#This Row],[UID]],0),TEXT(Table1[UID],0),0))),"")</f>
        <v/>
      </c>
    </row>
    <row r="2291" spans="1:1" x14ac:dyDescent="0.25">
      <c r="A2291" s="169" t="str" cm="1">
        <f t="array" ref="A2291">IFERROR(_xlfn.DAYS(RAW[[#This Row],[Date]],INDEX(Table1[Date hired],MATCH(TEXT(RAW[[#This Row],[UID]],0),TEXT(Table1[UID],0),0))),"")</f>
        <v/>
      </c>
    </row>
    <row r="2292" spans="1:1" x14ac:dyDescent="0.25">
      <c r="A2292" s="169" t="str" cm="1">
        <f t="array" ref="A2292">IFERROR(_xlfn.DAYS(RAW[[#This Row],[Date]],INDEX(Table1[Date hired],MATCH(TEXT(RAW[[#This Row],[UID]],0),TEXT(Table1[UID],0),0))),"")</f>
        <v/>
      </c>
    </row>
    <row r="2293" spans="1:1" x14ac:dyDescent="0.25">
      <c r="A2293" s="169" t="str" cm="1">
        <f t="array" ref="A2293">IFERROR(_xlfn.DAYS(RAW[[#This Row],[Date]],INDEX(Table1[Date hired],MATCH(TEXT(RAW[[#This Row],[UID]],0),TEXT(Table1[UID],0),0))),"")</f>
        <v/>
      </c>
    </row>
    <row r="2294" spans="1:1" x14ac:dyDescent="0.25">
      <c r="A2294" s="169" t="str" cm="1">
        <f t="array" ref="A2294">IFERROR(_xlfn.DAYS(RAW[[#This Row],[Date]],INDEX(Table1[Date hired],MATCH(TEXT(RAW[[#This Row],[UID]],0),TEXT(Table1[UID],0),0))),"")</f>
        <v/>
      </c>
    </row>
    <row r="2295" spans="1:1" x14ac:dyDescent="0.25">
      <c r="A2295" s="169" t="str" cm="1">
        <f t="array" ref="A2295">IFERROR(_xlfn.DAYS(RAW[[#This Row],[Date]],INDEX(Table1[Date hired],MATCH(TEXT(RAW[[#This Row],[UID]],0),TEXT(Table1[UID],0),0))),"")</f>
        <v/>
      </c>
    </row>
    <row r="2296" spans="1:1" x14ac:dyDescent="0.25">
      <c r="A2296" s="169" t="str" cm="1">
        <f t="array" ref="A2296">IFERROR(_xlfn.DAYS(RAW[[#This Row],[Date]],INDEX(Table1[Date hired],MATCH(TEXT(RAW[[#This Row],[UID]],0),TEXT(Table1[UID],0),0))),"")</f>
        <v/>
      </c>
    </row>
    <row r="2297" spans="1:1" x14ac:dyDescent="0.25">
      <c r="A2297" s="169" t="str" cm="1">
        <f t="array" ref="A2297">IFERROR(_xlfn.DAYS(RAW[[#This Row],[Date]],INDEX(Table1[Date hired],MATCH(TEXT(RAW[[#This Row],[UID]],0),TEXT(Table1[UID],0),0))),"")</f>
        <v/>
      </c>
    </row>
    <row r="2298" spans="1:1" x14ac:dyDescent="0.25">
      <c r="A2298" s="169" t="str" cm="1">
        <f t="array" ref="A2298">IFERROR(_xlfn.DAYS(RAW[[#This Row],[Date]],INDEX(Table1[Date hired],MATCH(TEXT(RAW[[#This Row],[UID]],0),TEXT(Table1[UID],0),0))),"")</f>
        <v/>
      </c>
    </row>
    <row r="2299" spans="1:1" x14ac:dyDescent="0.25">
      <c r="A2299" s="169" t="str" cm="1">
        <f t="array" ref="A2299">IFERROR(_xlfn.DAYS(RAW[[#This Row],[Date]],INDEX(Table1[Date hired],MATCH(TEXT(RAW[[#This Row],[UID]],0),TEXT(Table1[UID],0),0))),"")</f>
        <v/>
      </c>
    </row>
    <row r="2300" spans="1:1" x14ac:dyDescent="0.25">
      <c r="A2300" s="169" t="str" cm="1">
        <f t="array" ref="A2300">IFERROR(_xlfn.DAYS(RAW[[#This Row],[Date]],INDEX(Table1[Date hired],MATCH(TEXT(RAW[[#This Row],[UID]],0),TEXT(Table1[UID],0),0))),"")</f>
        <v/>
      </c>
    </row>
    <row r="2301" spans="1:1" x14ac:dyDescent="0.25">
      <c r="A2301" s="169" t="str" cm="1">
        <f t="array" ref="A2301">IFERROR(_xlfn.DAYS(RAW[[#This Row],[Date]],INDEX(Table1[Date hired],MATCH(TEXT(RAW[[#This Row],[UID]],0),TEXT(Table1[UID],0),0))),"")</f>
        <v/>
      </c>
    </row>
    <row r="2302" spans="1:1" x14ac:dyDescent="0.25">
      <c r="A2302" s="169" t="str" cm="1">
        <f t="array" ref="A2302">IFERROR(_xlfn.DAYS(RAW[[#This Row],[Date]],INDEX(Table1[Date hired],MATCH(TEXT(RAW[[#This Row],[UID]],0),TEXT(Table1[UID],0),0))),"")</f>
        <v/>
      </c>
    </row>
    <row r="2303" spans="1:1" x14ac:dyDescent="0.25">
      <c r="A2303" s="169" t="str" cm="1">
        <f t="array" ref="A2303">IFERROR(_xlfn.DAYS(RAW[[#This Row],[Date]],INDEX(Table1[Date hired],MATCH(TEXT(RAW[[#This Row],[UID]],0),TEXT(Table1[UID],0),0))),"")</f>
        <v/>
      </c>
    </row>
    <row r="2304" spans="1:1" x14ac:dyDescent="0.25">
      <c r="A2304" s="169" t="str" cm="1">
        <f t="array" ref="A2304">IFERROR(_xlfn.DAYS(RAW[[#This Row],[Date]],INDEX(Table1[Date hired],MATCH(TEXT(RAW[[#This Row],[UID]],0),TEXT(Table1[UID],0),0))),"")</f>
        <v/>
      </c>
    </row>
    <row r="2305" spans="1:1" x14ac:dyDescent="0.25">
      <c r="A2305" s="169" t="str" cm="1">
        <f t="array" ref="A2305">IFERROR(_xlfn.DAYS(RAW[[#This Row],[Date]],INDEX(Table1[Date hired],MATCH(TEXT(RAW[[#This Row],[UID]],0),TEXT(Table1[UID],0),0))),"")</f>
        <v/>
      </c>
    </row>
    <row r="2306" spans="1:1" x14ac:dyDescent="0.25">
      <c r="A2306" s="169" t="str" cm="1">
        <f t="array" ref="A2306">IFERROR(_xlfn.DAYS(RAW[[#This Row],[Date]],INDEX(Table1[Date hired],MATCH(TEXT(RAW[[#This Row],[UID]],0),TEXT(Table1[UID],0),0))),"")</f>
        <v/>
      </c>
    </row>
    <row r="2307" spans="1:1" x14ac:dyDescent="0.25">
      <c r="A2307" s="169" t="str" cm="1">
        <f t="array" ref="A2307">IFERROR(_xlfn.DAYS(RAW[[#This Row],[Date]],INDEX(Table1[Date hired],MATCH(TEXT(RAW[[#This Row],[UID]],0),TEXT(Table1[UID],0),0))),"")</f>
        <v/>
      </c>
    </row>
    <row r="2308" spans="1:1" x14ac:dyDescent="0.25">
      <c r="A2308" s="169" t="str" cm="1">
        <f t="array" ref="A2308">IFERROR(_xlfn.DAYS(RAW[[#This Row],[Date]],INDEX(Table1[Date hired],MATCH(TEXT(RAW[[#This Row],[UID]],0),TEXT(Table1[UID],0),0))),"")</f>
        <v/>
      </c>
    </row>
    <row r="2309" spans="1:1" x14ac:dyDescent="0.25">
      <c r="A2309" s="169" t="str" cm="1">
        <f t="array" ref="A2309">IFERROR(_xlfn.DAYS(RAW[[#This Row],[Date]],INDEX(Table1[Date hired],MATCH(TEXT(RAW[[#This Row],[UID]],0),TEXT(Table1[UID],0),0))),"")</f>
        <v/>
      </c>
    </row>
    <row r="2310" spans="1:1" x14ac:dyDescent="0.25">
      <c r="A2310" s="169" t="str" cm="1">
        <f t="array" ref="A2310">IFERROR(_xlfn.DAYS(RAW[[#This Row],[Date]],INDEX(Table1[Date hired],MATCH(TEXT(RAW[[#This Row],[UID]],0),TEXT(Table1[UID],0),0))),"")</f>
        <v/>
      </c>
    </row>
    <row r="2311" spans="1:1" x14ac:dyDescent="0.25">
      <c r="A2311" s="169" t="str" cm="1">
        <f t="array" ref="A2311">IFERROR(_xlfn.DAYS(RAW[[#This Row],[Date]],INDEX(Table1[Date hired],MATCH(TEXT(RAW[[#This Row],[UID]],0),TEXT(Table1[UID],0),0))),"")</f>
        <v/>
      </c>
    </row>
    <row r="2312" spans="1:1" x14ac:dyDescent="0.25">
      <c r="A2312" s="169" t="str" cm="1">
        <f t="array" ref="A2312">IFERROR(_xlfn.DAYS(RAW[[#This Row],[Date]],INDEX(Table1[Date hired],MATCH(TEXT(RAW[[#This Row],[UID]],0),TEXT(Table1[UID],0),0))),"")</f>
        <v/>
      </c>
    </row>
    <row r="2313" spans="1:1" x14ac:dyDescent="0.25">
      <c r="A2313" s="169" t="str" cm="1">
        <f t="array" ref="A2313">IFERROR(_xlfn.DAYS(RAW[[#This Row],[Date]],INDEX(Table1[Date hired],MATCH(TEXT(RAW[[#This Row],[UID]],0),TEXT(Table1[UID],0),0))),"")</f>
        <v/>
      </c>
    </row>
    <row r="2314" spans="1:1" x14ac:dyDescent="0.25">
      <c r="A2314" s="169" t="str" cm="1">
        <f t="array" ref="A2314">IFERROR(_xlfn.DAYS(RAW[[#This Row],[Date]],INDEX(Table1[Date hired],MATCH(TEXT(RAW[[#This Row],[UID]],0),TEXT(Table1[UID],0),0))),"")</f>
        <v/>
      </c>
    </row>
    <row r="2315" spans="1:1" x14ac:dyDescent="0.25">
      <c r="A2315" s="169" t="str" cm="1">
        <f t="array" ref="A2315">IFERROR(_xlfn.DAYS(RAW[[#This Row],[Date]],INDEX(Table1[Date hired],MATCH(TEXT(RAW[[#This Row],[UID]],0),TEXT(Table1[UID],0),0))),"")</f>
        <v/>
      </c>
    </row>
    <row r="2316" spans="1:1" x14ac:dyDescent="0.25">
      <c r="A2316" s="169" t="str" cm="1">
        <f t="array" ref="A2316">IFERROR(_xlfn.DAYS(RAW[[#This Row],[Date]],INDEX(Table1[Date hired],MATCH(TEXT(RAW[[#This Row],[UID]],0),TEXT(Table1[UID],0),0))),"")</f>
        <v/>
      </c>
    </row>
    <row r="2317" spans="1:1" x14ac:dyDescent="0.25">
      <c r="A2317" s="169" t="str" cm="1">
        <f t="array" ref="A2317">IFERROR(_xlfn.DAYS(RAW[[#This Row],[Date]],INDEX(Table1[Date hired],MATCH(TEXT(RAW[[#This Row],[UID]],0),TEXT(Table1[UID],0),0))),"")</f>
        <v/>
      </c>
    </row>
    <row r="2318" spans="1:1" x14ac:dyDescent="0.25">
      <c r="A2318" s="169" t="str" cm="1">
        <f t="array" ref="A2318">IFERROR(_xlfn.DAYS(RAW[[#This Row],[Date]],INDEX(Table1[Date hired],MATCH(TEXT(RAW[[#This Row],[UID]],0),TEXT(Table1[UID],0),0))),"")</f>
        <v/>
      </c>
    </row>
    <row r="2319" spans="1:1" x14ac:dyDescent="0.25">
      <c r="A2319" s="169" t="str" cm="1">
        <f t="array" ref="A2319">IFERROR(_xlfn.DAYS(RAW[[#This Row],[Date]],INDEX(Table1[Date hired],MATCH(TEXT(RAW[[#This Row],[UID]],0),TEXT(Table1[UID],0),0))),"")</f>
        <v/>
      </c>
    </row>
    <row r="2320" spans="1:1" x14ac:dyDescent="0.25">
      <c r="A2320" s="169" t="str" cm="1">
        <f t="array" ref="A2320">IFERROR(_xlfn.DAYS(RAW[[#This Row],[Date]],INDEX(Table1[Date hired],MATCH(TEXT(RAW[[#This Row],[UID]],0),TEXT(Table1[UID],0),0))),"")</f>
        <v/>
      </c>
    </row>
    <row r="2321" spans="1:1" x14ac:dyDescent="0.25">
      <c r="A2321" s="169" t="str" cm="1">
        <f t="array" ref="A2321">IFERROR(_xlfn.DAYS(RAW[[#This Row],[Date]],INDEX(Table1[Date hired],MATCH(TEXT(RAW[[#This Row],[UID]],0),TEXT(Table1[UID],0),0))),"")</f>
        <v/>
      </c>
    </row>
    <row r="2322" spans="1:1" x14ac:dyDescent="0.25">
      <c r="A2322" s="169" t="str" cm="1">
        <f t="array" ref="A2322">IFERROR(_xlfn.DAYS(RAW[[#This Row],[Date]],INDEX(Table1[Date hired],MATCH(TEXT(RAW[[#This Row],[UID]],0),TEXT(Table1[UID],0),0))),"")</f>
        <v/>
      </c>
    </row>
    <row r="2323" spans="1:1" x14ac:dyDescent="0.25">
      <c r="A2323" s="169" t="str" cm="1">
        <f t="array" ref="A2323">IFERROR(_xlfn.DAYS(RAW[[#This Row],[Date]],INDEX(Table1[Date hired],MATCH(TEXT(RAW[[#This Row],[UID]],0),TEXT(Table1[UID],0),0))),"")</f>
        <v/>
      </c>
    </row>
    <row r="2324" spans="1:1" x14ac:dyDescent="0.25">
      <c r="A2324" s="169" t="str" cm="1">
        <f t="array" ref="A2324">IFERROR(_xlfn.DAYS(RAW[[#This Row],[Date]],INDEX(Table1[Date hired],MATCH(TEXT(RAW[[#This Row],[UID]],0),TEXT(Table1[UID],0),0))),"")</f>
        <v/>
      </c>
    </row>
    <row r="2325" spans="1:1" x14ac:dyDescent="0.25">
      <c r="A2325" s="169" t="str" cm="1">
        <f t="array" ref="A2325">IFERROR(_xlfn.DAYS(RAW[[#This Row],[Date]],INDEX(Table1[Date hired],MATCH(TEXT(RAW[[#This Row],[UID]],0),TEXT(Table1[UID],0),0))),"")</f>
        <v/>
      </c>
    </row>
    <row r="2326" spans="1:1" x14ac:dyDescent="0.25">
      <c r="A2326" s="169" t="str" cm="1">
        <f t="array" ref="A2326">IFERROR(_xlfn.DAYS(RAW[[#This Row],[Date]],INDEX(Table1[Date hired],MATCH(TEXT(RAW[[#This Row],[UID]],0),TEXT(Table1[UID],0),0))),"")</f>
        <v/>
      </c>
    </row>
    <row r="2327" spans="1:1" x14ac:dyDescent="0.25">
      <c r="A2327" s="169" t="str" cm="1">
        <f t="array" ref="A2327">IFERROR(_xlfn.DAYS(RAW[[#This Row],[Date]],INDEX(Table1[Date hired],MATCH(TEXT(RAW[[#This Row],[UID]],0),TEXT(Table1[UID],0),0))),"")</f>
        <v/>
      </c>
    </row>
    <row r="2328" spans="1:1" x14ac:dyDescent="0.25">
      <c r="A2328" s="169" t="str" cm="1">
        <f t="array" ref="A2328">IFERROR(_xlfn.DAYS(RAW[[#This Row],[Date]],INDEX(Table1[Date hired],MATCH(TEXT(RAW[[#This Row],[UID]],0),TEXT(Table1[UID],0),0))),"")</f>
        <v/>
      </c>
    </row>
    <row r="2329" spans="1:1" x14ac:dyDescent="0.25">
      <c r="A2329" s="169" t="str" cm="1">
        <f t="array" ref="A2329">IFERROR(_xlfn.DAYS(RAW[[#This Row],[Date]],INDEX(Table1[Date hired],MATCH(TEXT(RAW[[#This Row],[UID]],0),TEXT(Table1[UID],0),0))),"")</f>
        <v/>
      </c>
    </row>
    <row r="2330" spans="1:1" x14ac:dyDescent="0.25">
      <c r="A2330" s="169" t="str" cm="1">
        <f t="array" ref="A2330">IFERROR(_xlfn.DAYS(RAW[[#This Row],[Date]],INDEX(Table1[Date hired],MATCH(TEXT(RAW[[#This Row],[UID]],0),TEXT(Table1[UID],0),0))),"")</f>
        <v/>
      </c>
    </row>
    <row r="2331" spans="1:1" x14ac:dyDescent="0.25">
      <c r="A2331" s="169" t="str" cm="1">
        <f t="array" ref="A2331">IFERROR(_xlfn.DAYS(RAW[[#This Row],[Date]],INDEX(Table1[Date hired],MATCH(TEXT(RAW[[#This Row],[UID]],0),TEXT(Table1[UID],0),0))),"")</f>
        <v/>
      </c>
    </row>
    <row r="2332" spans="1:1" x14ac:dyDescent="0.25">
      <c r="A2332" s="169" t="str" cm="1">
        <f t="array" ref="A2332">IFERROR(_xlfn.DAYS(RAW[[#This Row],[Date]],INDEX(Table1[Date hired],MATCH(TEXT(RAW[[#This Row],[UID]],0),TEXT(Table1[UID],0),0))),"")</f>
        <v/>
      </c>
    </row>
    <row r="2333" spans="1:1" x14ac:dyDescent="0.25">
      <c r="A2333" s="169" t="str" cm="1">
        <f t="array" ref="A2333">IFERROR(_xlfn.DAYS(RAW[[#This Row],[Date]],INDEX(Table1[Date hired],MATCH(TEXT(RAW[[#This Row],[UID]],0),TEXT(Table1[UID],0),0))),"")</f>
        <v/>
      </c>
    </row>
    <row r="2334" spans="1:1" x14ac:dyDescent="0.25">
      <c r="A2334" s="169" t="str" cm="1">
        <f t="array" ref="A2334">IFERROR(_xlfn.DAYS(RAW[[#This Row],[Date]],INDEX(Table1[Date hired],MATCH(TEXT(RAW[[#This Row],[UID]],0),TEXT(Table1[UID],0),0))),"")</f>
        <v/>
      </c>
    </row>
    <row r="2335" spans="1:1" x14ac:dyDescent="0.25">
      <c r="A2335" s="169" t="str" cm="1">
        <f t="array" ref="A2335">IFERROR(_xlfn.DAYS(RAW[[#This Row],[Date]],INDEX(Table1[Date hired],MATCH(TEXT(RAW[[#This Row],[UID]],0),TEXT(Table1[UID],0),0))),"")</f>
        <v/>
      </c>
    </row>
    <row r="2336" spans="1:1" x14ac:dyDescent="0.25">
      <c r="A2336" s="169" t="str" cm="1">
        <f t="array" ref="A2336">IFERROR(_xlfn.DAYS(RAW[[#This Row],[Date]],INDEX(Table1[Date hired],MATCH(TEXT(RAW[[#This Row],[UID]],0),TEXT(Table1[UID],0),0))),"")</f>
        <v/>
      </c>
    </row>
    <row r="2337" spans="1:1" x14ac:dyDescent="0.25">
      <c r="A2337" s="169" t="str" cm="1">
        <f t="array" ref="A2337">IFERROR(_xlfn.DAYS(RAW[[#This Row],[Date]],INDEX(Table1[Date hired],MATCH(TEXT(RAW[[#This Row],[UID]],0),TEXT(Table1[UID],0),0))),"")</f>
        <v/>
      </c>
    </row>
    <row r="2338" spans="1:1" x14ac:dyDescent="0.25">
      <c r="A2338" s="169" t="str" cm="1">
        <f t="array" ref="A2338">IFERROR(_xlfn.DAYS(RAW[[#This Row],[Date]],INDEX(Table1[Date hired],MATCH(TEXT(RAW[[#This Row],[UID]],0),TEXT(Table1[UID],0),0))),"")</f>
        <v/>
      </c>
    </row>
    <row r="2339" spans="1:1" x14ac:dyDescent="0.25">
      <c r="A2339" s="169" t="str" cm="1">
        <f t="array" ref="A2339">IFERROR(_xlfn.DAYS(RAW[[#This Row],[Date]],INDEX(Table1[Date hired],MATCH(TEXT(RAW[[#This Row],[UID]],0),TEXT(Table1[UID],0),0))),"")</f>
        <v/>
      </c>
    </row>
    <row r="2340" spans="1:1" x14ac:dyDescent="0.25">
      <c r="A2340" s="169" t="str" cm="1">
        <f t="array" ref="A2340">IFERROR(_xlfn.DAYS(RAW[[#This Row],[Date]],INDEX(Table1[Date hired],MATCH(TEXT(RAW[[#This Row],[UID]],0),TEXT(Table1[UID],0),0))),"")</f>
        <v/>
      </c>
    </row>
    <row r="2341" spans="1:1" x14ac:dyDescent="0.25">
      <c r="A2341" s="169" t="str" cm="1">
        <f t="array" ref="A2341">IFERROR(_xlfn.DAYS(RAW[[#This Row],[Date]],INDEX(Table1[Date hired],MATCH(TEXT(RAW[[#This Row],[UID]],0),TEXT(Table1[UID],0),0))),"")</f>
        <v/>
      </c>
    </row>
    <row r="2342" spans="1:1" x14ac:dyDescent="0.25">
      <c r="A2342" s="169" t="str" cm="1">
        <f t="array" ref="A2342">IFERROR(_xlfn.DAYS(RAW[[#This Row],[Date]],INDEX(Table1[Date hired],MATCH(TEXT(RAW[[#This Row],[UID]],0),TEXT(Table1[UID],0),0))),"")</f>
        <v/>
      </c>
    </row>
    <row r="2343" spans="1:1" x14ac:dyDescent="0.25">
      <c r="A2343" s="169" t="str" cm="1">
        <f t="array" ref="A2343">IFERROR(_xlfn.DAYS(RAW[[#This Row],[Date]],INDEX(Table1[Date hired],MATCH(TEXT(RAW[[#This Row],[UID]],0),TEXT(Table1[UID],0),0))),"")</f>
        <v/>
      </c>
    </row>
    <row r="2344" spans="1:1" x14ac:dyDescent="0.25">
      <c r="A2344" s="169" t="str" cm="1">
        <f t="array" ref="A2344">IFERROR(_xlfn.DAYS(RAW[[#This Row],[Date]],INDEX(Table1[Date hired],MATCH(TEXT(RAW[[#This Row],[UID]],0),TEXT(Table1[UID],0),0))),"")</f>
        <v/>
      </c>
    </row>
    <row r="2345" spans="1:1" x14ac:dyDescent="0.25">
      <c r="A2345" s="169" t="str" cm="1">
        <f t="array" ref="A2345">IFERROR(_xlfn.DAYS(RAW[[#This Row],[Date]],INDEX(Table1[Date hired],MATCH(TEXT(RAW[[#This Row],[UID]],0),TEXT(Table1[UID],0),0))),"")</f>
        <v/>
      </c>
    </row>
    <row r="2346" spans="1:1" x14ac:dyDescent="0.25">
      <c r="A2346" s="169" t="str" cm="1">
        <f t="array" ref="A2346">IFERROR(_xlfn.DAYS(RAW[[#This Row],[Date]],INDEX(Table1[Date hired],MATCH(TEXT(RAW[[#This Row],[UID]],0),TEXT(Table1[UID],0),0))),"")</f>
        <v/>
      </c>
    </row>
    <row r="2347" spans="1:1" x14ac:dyDescent="0.25">
      <c r="A2347" s="169" t="str" cm="1">
        <f t="array" ref="A2347">IFERROR(_xlfn.DAYS(RAW[[#This Row],[Date]],INDEX(Table1[Date hired],MATCH(TEXT(RAW[[#This Row],[UID]],0),TEXT(Table1[UID],0),0))),"")</f>
        <v/>
      </c>
    </row>
    <row r="2348" spans="1:1" x14ac:dyDescent="0.25">
      <c r="A2348" s="169" t="str" cm="1">
        <f t="array" ref="A2348">IFERROR(_xlfn.DAYS(RAW[[#This Row],[Date]],INDEX(Table1[Date hired],MATCH(TEXT(RAW[[#This Row],[UID]],0),TEXT(Table1[UID],0),0))),"")</f>
        <v/>
      </c>
    </row>
    <row r="2349" spans="1:1" x14ac:dyDescent="0.25">
      <c r="A2349" s="169" t="str" cm="1">
        <f t="array" ref="A2349">IFERROR(_xlfn.DAYS(RAW[[#This Row],[Date]],INDEX(Table1[Date hired],MATCH(TEXT(RAW[[#This Row],[UID]],0),TEXT(Table1[UID],0),0))),"")</f>
        <v/>
      </c>
    </row>
    <row r="2350" spans="1:1" x14ac:dyDescent="0.25">
      <c r="A2350" s="169" t="str" cm="1">
        <f t="array" ref="A2350">IFERROR(_xlfn.DAYS(RAW[[#This Row],[Date]],INDEX(Table1[Date hired],MATCH(TEXT(RAW[[#This Row],[UID]],0),TEXT(Table1[UID],0),0))),"")</f>
        <v/>
      </c>
    </row>
    <row r="2351" spans="1:1" x14ac:dyDescent="0.25">
      <c r="A2351" s="169" t="str" cm="1">
        <f t="array" ref="A2351">IFERROR(_xlfn.DAYS(RAW[[#This Row],[Date]],INDEX(Table1[Date hired],MATCH(TEXT(RAW[[#This Row],[UID]],0),TEXT(Table1[UID],0),0))),"")</f>
        <v/>
      </c>
    </row>
    <row r="2352" spans="1:1" x14ac:dyDescent="0.25">
      <c r="A2352" s="169" t="str" cm="1">
        <f t="array" ref="A2352">IFERROR(_xlfn.DAYS(RAW[[#This Row],[Date]],INDEX(Table1[Date hired],MATCH(TEXT(RAW[[#This Row],[UID]],0),TEXT(Table1[UID],0),0))),"")</f>
        <v/>
      </c>
    </row>
    <row r="2353" spans="1:1" x14ac:dyDescent="0.25">
      <c r="A2353" s="169" t="str" cm="1">
        <f t="array" ref="A2353">IFERROR(_xlfn.DAYS(RAW[[#This Row],[Date]],INDEX(Table1[Date hired],MATCH(TEXT(RAW[[#This Row],[UID]],0),TEXT(Table1[UID],0),0))),"")</f>
        <v/>
      </c>
    </row>
    <row r="2354" spans="1:1" x14ac:dyDescent="0.25">
      <c r="A2354" s="169" t="str" cm="1">
        <f t="array" ref="A2354">IFERROR(_xlfn.DAYS(RAW[[#This Row],[Date]],INDEX(Table1[Date hired],MATCH(TEXT(RAW[[#This Row],[UID]],0),TEXT(Table1[UID],0),0))),"")</f>
        <v/>
      </c>
    </row>
    <row r="2355" spans="1:1" x14ac:dyDescent="0.25">
      <c r="A2355" s="169" t="str" cm="1">
        <f t="array" ref="A2355">IFERROR(_xlfn.DAYS(RAW[[#This Row],[Date]],INDEX(Table1[Date hired],MATCH(TEXT(RAW[[#This Row],[UID]],0),TEXT(Table1[UID],0),0))),"")</f>
        <v/>
      </c>
    </row>
    <row r="2356" spans="1:1" x14ac:dyDescent="0.25">
      <c r="A2356" s="169" t="str" cm="1">
        <f t="array" ref="A2356">IFERROR(_xlfn.DAYS(RAW[[#This Row],[Date]],INDEX(Table1[Date hired],MATCH(TEXT(RAW[[#This Row],[UID]],0),TEXT(Table1[UID],0),0))),"")</f>
        <v/>
      </c>
    </row>
    <row r="2357" spans="1:1" x14ac:dyDescent="0.25">
      <c r="A2357" s="169" t="str" cm="1">
        <f t="array" ref="A2357">IFERROR(_xlfn.DAYS(RAW[[#This Row],[Date]],INDEX(Table1[Date hired],MATCH(TEXT(RAW[[#This Row],[UID]],0),TEXT(Table1[UID],0),0))),"")</f>
        <v/>
      </c>
    </row>
    <row r="2358" spans="1:1" x14ac:dyDescent="0.25">
      <c r="A2358" s="169" t="str" cm="1">
        <f t="array" ref="A2358">IFERROR(_xlfn.DAYS(RAW[[#This Row],[Date]],INDEX(Table1[Date hired],MATCH(TEXT(RAW[[#This Row],[UID]],0),TEXT(Table1[UID],0),0))),"")</f>
        <v/>
      </c>
    </row>
    <row r="2359" spans="1:1" x14ac:dyDescent="0.25">
      <c r="A2359" s="169" t="str" cm="1">
        <f t="array" ref="A2359">IFERROR(_xlfn.DAYS(RAW[[#This Row],[Date]],INDEX(Table1[Date hired],MATCH(TEXT(RAW[[#This Row],[UID]],0),TEXT(Table1[UID],0),0))),"")</f>
        <v/>
      </c>
    </row>
    <row r="2360" spans="1:1" x14ac:dyDescent="0.25">
      <c r="A2360" s="169" t="str" cm="1">
        <f t="array" ref="A2360">IFERROR(_xlfn.DAYS(RAW[[#This Row],[Date]],INDEX(Table1[Date hired],MATCH(TEXT(RAW[[#This Row],[UID]],0),TEXT(Table1[UID],0),0))),"")</f>
        <v/>
      </c>
    </row>
    <row r="2361" spans="1:1" x14ac:dyDescent="0.25">
      <c r="A2361" s="169" t="str" cm="1">
        <f t="array" ref="A2361">IFERROR(_xlfn.DAYS(RAW[[#This Row],[Date]],INDEX(Table1[Date hired],MATCH(TEXT(RAW[[#This Row],[UID]],0),TEXT(Table1[UID],0),0))),"")</f>
        <v/>
      </c>
    </row>
    <row r="2362" spans="1:1" x14ac:dyDescent="0.25">
      <c r="A2362" s="169" t="str" cm="1">
        <f t="array" ref="A2362">IFERROR(_xlfn.DAYS(RAW[[#This Row],[Date]],INDEX(Table1[Date hired],MATCH(TEXT(RAW[[#This Row],[UID]],0),TEXT(Table1[UID],0),0))),"")</f>
        <v/>
      </c>
    </row>
    <row r="2363" spans="1:1" x14ac:dyDescent="0.25">
      <c r="A2363" s="169" t="str" cm="1">
        <f t="array" ref="A2363">IFERROR(_xlfn.DAYS(RAW[[#This Row],[Date]],INDEX(Table1[Date hired],MATCH(TEXT(RAW[[#This Row],[UID]],0),TEXT(Table1[UID],0),0))),"")</f>
        <v/>
      </c>
    </row>
    <row r="2364" spans="1:1" x14ac:dyDescent="0.25">
      <c r="A2364" s="169" t="str" cm="1">
        <f t="array" ref="A2364">IFERROR(_xlfn.DAYS(RAW[[#This Row],[Date]],INDEX(Table1[Date hired],MATCH(TEXT(RAW[[#This Row],[UID]],0),TEXT(Table1[UID],0),0))),"")</f>
        <v/>
      </c>
    </row>
    <row r="2365" spans="1:1" x14ac:dyDescent="0.25">
      <c r="A2365" s="169" t="str" cm="1">
        <f t="array" ref="A2365">IFERROR(_xlfn.DAYS(RAW[[#This Row],[Date]],INDEX(Table1[Date hired],MATCH(TEXT(RAW[[#This Row],[UID]],0),TEXT(Table1[UID],0),0))),"")</f>
        <v/>
      </c>
    </row>
    <row r="2366" spans="1:1" x14ac:dyDescent="0.25">
      <c r="A2366" s="169" t="str" cm="1">
        <f t="array" ref="A2366">IFERROR(_xlfn.DAYS(RAW[[#This Row],[Date]],INDEX(Table1[Date hired],MATCH(TEXT(RAW[[#This Row],[UID]],0),TEXT(Table1[UID],0),0))),"")</f>
        <v/>
      </c>
    </row>
    <row r="2367" spans="1:1" x14ac:dyDescent="0.25">
      <c r="A2367" s="169" t="str" cm="1">
        <f t="array" ref="A2367">IFERROR(_xlfn.DAYS(RAW[[#This Row],[Date]],INDEX(Table1[Date hired],MATCH(TEXT(RAW[[#This Row],[UID]],0),TEXT(Table1[UID],0),0))),"")</f>
        <v/>
      </c>
    </row>
    <row r="2368" spans="1:1" x14ac:dyDescent="0.25">
      <c r="A2368" s="169" t="str" cm="1">
        <f t="array" ref="A2368">IFERROR(_xlfn.DAYS(RAW[[#This Row],[Date]],INDEX(Table1[Date hired],MATCH(TEXT(RAW[[#This Row],[UID]],0),TEXT(Table1[UID],0),0))),"")</f>
        <v/>
      </c>
    </row>
    <row r="2369" spans="1:1" x14ac:dyDescent="0.25">
      <c r="A2369" s="169" t="str" cm="1">
        <f t="array" ref="A2369">IFERROR(_xlfn.DAYS(RAW[[#This Row],[Date]],INDEX(Table1[Date hired],MATCH(TEXT(RAW[[#This Row],[UID]],0),TEXT(Table1[UID],0),0))),"")</f>
        <v/>
      </c>
    </row>
    <row r="2370" spans="1:1" x14ac:dyDescent="0.25">
      <c r="A2370" s="169" t="str" cm="1">
        <f t="array" ref="A2370">IFERROR(_xlfn.DAYS(RAW[[#This Row],[Date]],INDEX(Table1[Date hired],MATCH(TEXT(RAW[[#This Row],[UID]],0),TEXT(Table1[UID],0),0))),"")</f>
        <v/>
      </c>
    </row>
    <row r="2371" spans="1:1" x14ac:dyDescent="0.25">
      <c r="A2371" s="169" t="str" cm="1">
        <f t="array" ref="A2371">IFERROR(_xlfn.DAYS(RAW[[#This Row],[Date]],INDEX(Table1[Date hired],MATCH(TEXT(RAW[[#This Row],[UID]],0),TEXT(Table1[UID],0),0))),"")</f>
        <v/>
      </c>
    </row>
    <row r="2372" spans="1:1" x14ac:dyDescent="0.25">
      <c r="A2372" s="169" t="str" cm="1">
        <f t="array" ref="A2372">IFERROR(_xlfn.DAYS(RAW[[#This Row],[Date]],INDEX(Table1[Date hired],MATCH(TEXT(RAW[[#This Row],[UID]],0),TEXT(Table1[UID],0),0))),"")</f>
        <v/>
      </c>
    </row>
    <row r="2373" spans="1:1" x14ac:dyDescent="0.25">
      <c r="A2373" s="169" t="str" cm="1">
        <f t="array" ref="A2373">IFERROR(_xlfn.DAYS(RAW[[#This Row],[Date]],INDEX(Table1[Date hired],MATCH(TEXT(RAW[[#This Row],[UID]],0),TEXT(Table1[UID],0),0))),"")</f>
        <v/>
      </c>
    </row>
    <row r="2374" spans="1:1" x14ac:dyDescent="0.25">
      <c r="A2374" s="169" t="str" cm="1">
        <f t="array" ref="A2374">IFERROR(_xlfn.DAYS(RAW[[#This Row],[Date]],INDEX(Table1[Date hired],MATCH(TEXT(RAW[[#This Row],[UID]],0),TEXT(Table1[UID],0),0))),"")</f>
        <v/>
      </c>
    </row>
    <row r="2375" spans="1:1" x14ac:dyDescent="0.25">
      <c r="A2375" s="169" t="str" cm="1">
        <f t="array" ref="A2375">IFERROR(_xlfn.DAYS(RAW[[#This Row],[Date]],INDEX(Table1[Date hired],MATCH(TEXT(RAW[[#This Row],[UID]],0),TEXT(Table1[UID],0),0))),"")</f>
        <v/>
      </c>
    </row>
    <row r="2376" spans="1:1" x14ac:dyDescent="0.25">
      <c r="A2376" s="169" t="str" cm="1">
        <f t="array" ref="A2376">IFERROR(_xlfn.DAYS(RAW[[#This Row],[Date]],INDEX(Table1[Date hired],MATCH(TEXT(RAW[[#This Row],[UID]],0),TEXT(Table1[UID],0),0))),"")</f>
        <v/>
      </c>
    </row>
    <row r="2377" spans="1:1" x14ac:dyDescent="0.25">
      <c r="A2377" s="169" t="str" cm="1">
        <f t="array" ref="A2377">IFERROR(_xlfn.DAYS(RAW[[#This Row],[Date]],INDEX(Table1[Date hired],MATCH(TEXT(RAW[[#This Row],[UID]],0),TEXT(Table1[UID],0),0))),"")</f>
        <v/>
      </c>
    </row>
    <row r="2378" spans="1:1" x14ac:dyDescent="0.25">
      <c r="A2378" s="169" t="str" cm="1">
        <f t="array" ref="A2378">IFERROR(_xlfn.DAYS(RAW[[#This Row],[Date]],INDEX(Table1[Date hired],MATCH(TEXT(RAW[[#This Row],[UID]],0),TEXT(Table1[UID],0),0))),"")</f>
        <v/>
      </c>
    </row>
    <row r="2379" spans="1:1" x14ac:dyDescent="0.25">
      <c r="A2379" s="169" t="str" cm="1">
        <f t="array" ref="A2379">IFERROR(_xlfn.DAYS(RAW[[#This Row],[Date]],INDEX(Table1[Date hired],MATCH(TEXT(RAW[[#This Row],[UID]],0),TEXT(Table1[UID],0),0))),"")</f>
        <v/>
      </c>
    </row>
    <row r="2380" spans="1:1" x14ac:dyDescent="0.25">
      <c r="A2380" s="169" t="str" cm="1">
        <f t="array" ref="A2380">IFERROR(_xlfn.DAYS(RAW[[#This Row],[Date]],INDEX(Table1[Date hired],MATCH(TEXT(RAW[[#This Row],[UID]],0),TEXT(Table1[UID],0),0))),"")</f>
        <v/>
      </c>
    </row>
    <row r="2381" spans="1:1" x14ac:dyDescent="0.25">
      <c r="A2381" s="169" t="str" cm="1">
        <f t="array" ref="A2381">IFERROR(_xlfn.DAYS(RAW[[#This Row],[Date]],INDEX(Table1[Date hired],MATCH(TEXT(RAW[[#This Row],[UID]],0),TEXT(Table1[UID],0),0))),"")</f>
        <v/>
      </c>
    </row>
    <row r="2382" spans="1:1" x14ac:dyDescent="0.25">
      <c r="A2382" s="169" t="str" cm="1">
        <f t="array" ref="A2382">IFERROR(_xlfn.DAYS(RAW[[#This Row],[Date]],INDEX(Table1[Date hired],MATCH(TEXT(RAW[[#This Row],[UID]],0),TEXT(Table1[UID],0),0))),"")</f>
        <v/>
      </c>
    </row>
    <row r="2383" spans="1:1" x14ac:dyDescent="0.25">
      <c r="A2383" s="169" t="str" cm="1">
        <f t="array" ref="A2383">IFERROR(_xlfn.DAYS(RAW[[#This Row],[Date]],INDEX(Table1[Date hired],MATCH(TEXT(RAW[[#This Row],[UID]],0),TEXT(Table1[UID],0),0))),"")</f>
        <v/>
      </c>
    </row>
    <row r="2384" spans="1:1" x14ac:dyDescent="0.25">
      <c r="A2384" s="169" t="str" cm="1">
        <f t="array" ref="A2384">IFERROR(_xlfn.DAYS(RAW[[#This Row],[Date]],INDEX(Table1[Date hired],MATCH(TEXT(RAW[[#This Row],[UID]],0),TEXT(Table1[UID],0),0))),"")</f>
        <v/>
      </c>
    </row>
    <row r="2385" spans="1:1" x14ac:dyDescent="0.25">
      <c r="A2385" s="169" t="str" cm="1">
        <f t="array" ref="A2385">IFERROR(_xlfn.DAYS(RAW[[#This Row],[Date]],INDEX(Table1[Date hired],MATCH(TEXT(RAW[[#This Row],[UID]],0),TEXT(Table1[UID],0),0))),"")</f>
        <v/>
      </c>
    </row>
    <row r="2386" spans="1:1" x14ac:dyDescent="0.25">
      <c r="A2386" s="169" t="str" cm="1">
        <f t="array" ref="A2386">IFERROR(_xlfn.DAYS(RAW[[#This Row],[Date]],INDEX(Table1[Date hired],MATCH(TEXT(RAW[[#This Row],[UID]],0),TEXT(Table1[UID],0),0))),"")</f>
        <v/>
      </c>
    </row>
    <row r="2387" spans="1:1" x14ac:dyDescent="0.25">
      <c r="A2387" s="169" t="str" cm="1">
        <f t="array" ref="A2387">IFERROR(_xlfn.DAYS(RAW[[#This Row],[Date]],INDEX(Table1[Date hired],MATCH(TEXT(RAW[[#This Row],[UID]],0),TEXT(Table1[UID],0),0))),"")</f>
        <v/>
      </c>
    </row>
    <row r="2388" spans="1:1" x14ac:dyDescent="0.25">
      <c r="A2388" s="169" t="str" cm="1">
        <f t="array" ref="A2388">IFERROR(_xlfn.DAYS(RAW[[#This Row],[Date]],INDEX(Table1[Date hired],MATCH(TEXT(RAW[[#This Row],[UID]],0),TEXT(Table1[UID],0),0))),"")</f>
        <v/>
      </c>
    </row>
    <row r="2389" spans="1:1" x14ac:dyDescent="0.25">
      <c r="A2389" s="169" t="str" cm="1">
        <f t="array" ref="A2389">IFERROR(_xlfn.DAYS(RAW[[#This Row],[Date]],INDEX(Table1[Date hired],MATCH(TEXT(RAW[[#This Row],[UID]],0),TEXT(Table1[UID],0),0))),"")</f>
        <v/>
      </c>
    </row>
    <row r="2390" spans="1:1" x14ac:dyDescent="0.25">
      <c r="A2390" s="169" t="str" cm="1">
        <f t="array" ref="A2390">IFERROR(_xlfn.DAYS(RAW[[#This Row],[Date]],INDEX(Table1[Date hired],MATCH(TEXT(RAW[[#This Row],[UID]],0),TEXT(Table1[UID],0),0))),"")</f>
        <v/>
      </c>
    </row>
    <row r="2391" spans="1:1" x14ac:dyDescent="0.25">
      <c r="A2391" s="169" t="str" cm="1">
        <f t="array" ref="A2391">IFERROR(_xlfn.DAYS(RAW[[#This Row],[Date]],INDEX(Table1[Date hired],MATCH(TEXT(RAW[[#This Row],[UID]],0),TEXT(Table1[UID],0),0))),"")</f>
        <v/>
      </c>
    </row>
    <row r="2392" spans="1:1" x14ac:dyDescent="0.25">
      <c r="A2392" s="169" t="str" cm="1">
        <f t="array" ref="A2392">IFERROR(_xlfn.DAYS(RAW[[#This Row],[Date]],INDEX(Table1[Date hired],MATCH(TEXT(RAW[[#This Row],[UID]],0),TEXT(Table1[UID],0),0))),"")</f>
        <v/>
      </c>
    </row>
    <row r="2393" spans="1:1" x14ac:dyDescent="0.25">
      <c r="A2393" s="169" t="str" cm="1">
        <f t="array" ref="A2393">IFERROR(_xlfn.DAYS(RAW[[#This Row],[Date]],INDEX(Table1[Date hired],MATCH(TEXT(RAW[[#This Row],[UID]],0),TEXT(Table1[UID],0),0))),"")</f>
        <v/>
      </c>
    </row>
    <row r="2394" spans="1:1" x14ac:dyDescent="0.25">
      <c r="A2394" s="169" t="str" cm="1">
        <f t="array" ref="A2394">IFERROR(_xlfn.DAYS(RAW[[#This Row],[Date]],INDEX(Table1[Date hired],MATCH(TEXT(RAW[[#This Row],[UID]],0),TEXT(Table1[UID],0),0))),"")</f>
        <v/>
      </c>
    </row>
    <row r="2395" spans="1:1" x14ac:dyDescent="0.25">
      <c r="A2395" s="169" t="str" cm="1">
        <f t="array" ref="A2395">IFERROR(_xlfn.DAYS(RAW[[#This Row],[Date]],INDEX(Table1[Date hired],MATCH(TEXT(RAW[[#This Row],[UID]],0),TEXT(Table1[UID],0),0))),"")</f>
        <v/>
      </c>
    </row>
    <row r="2396" spans="1:1" x14ac:dyDescent="0.25">
      <c r="A2396" s="169" t="str" cm="1">
        <f t="array" ref="A2396">IFERROR(_xlfn.DAYS(RAW[[#This Row],[Date]],INDEX(Table1[Date hired],MATCH(TEXT(RAW[[#This Row],[UID]],0),TEXT(Table1[UID],0),0))),"")</f>
        <v/>
      </c>
    </row>
    <row r="2397" spans="1:1" x14ac:dyDescent="0.25">
      <c r="A2397" s="169" t="str" cm="1">
        <f t="array" ref="A2397">IFERROR(_xlfn.DAYS(RAW[[#This Row],[Date]],INDEX(Table1[Date hired],MATCH(TEXT(RAW[[#This Row],[UID]],0),TEXT(Table1[UID],0),0))),"")</f>
        <v/>
      </c>
    </row>
    <row r="2398" spans="1:1" x14ac:dyDescent="0.25">
      <c r="A2398" s="169" t="str" cm="1">
        <f t="array" ref="A2398">IFERROR(_xlfn.DAYS(RAW[[#This Row],[Date]],INDEX(Table1[Date hired],MATCH(TEXT(RAW[[#This Row],[UID]],0),TEXT(Table1[UID],0),0))),"")</f>
        <v/>
      </c>
    </row>
    <row r="2399" spans="1:1" x14ac:dyDescent="0.25">
      <c r="A2399" s="169" t="str" cm="1">
        <f t="array" ref="A2399">IFERROR(_xlfn.DAYS(RAW[[#This Row],[Date]],INDEX(Table1[Date hired],MATCH(TEXT(RAW[[#This Row],[UID]],0),TEXT(Table1[UID],0),0))),"")</f>
        <v/>
      </c>
    </row>
    <row r="2400" spans="1:1" x14ac:dyDescent="0.25">
      <c r="A2400" s="169" t="str" cm="1">
        <f t="array" ref="A2400">IFERROR(_xlfn.DAYS(RAW[[#This Row],[Date]],INDEX(Table1[Date hired],MATCH(TEXT(RAW[[#This Row],[UID]],0),TEXT(Table1[UID],0),0))),"")</f>
        <v/>
      </c>
    </row>
    <row r="2401" spans="1:1" x14ac:dyDescent="0.25">
      <c r="A2401" s="169" t="str" cm="1">
        <f t="array" ref="A2401">IFERROR(_xlfn.DAYS(RAW[[#This Row],[Date]],INDEX(Table1[Date hired],MATCH(TEXT(RAW[[#This Row],[UID]],0),TEXT(Table1[UID],0),0))),"")</f>
        <v/>
      </c>
    </row>
    <row r="2402" spans="1:1" x14ac:dyDescent="0.25">
      <c r="A2402" s="169" t="str" cm="1">
        <f t="array" ref="A2402">IFERROR(_xlfn.DAYS(RAW[[#This Row],[Date]],INDEX(Table1[Date hired],MATCH(TEXT(RAW[[#This Row],[UID]],0),TEXT(Table1[UID],0),0))),"")</f>
        <v/>
      </c>
    </row>
    <row r="2403" spans="1:1" x14ac:dyDescent="0.25">
      <c r="A2403" s="169" t="str" cm="1">
        <f t="array" ref="A2403">IFERROR(_xlfn.DAYS(RAW[[#This Row],[Date]],INDEX(Table1[Date hired],MATCH(TEXT(RAW[[#This Row],[UID]],0),TEXT(Table1[UID],0),0))),"")</f>
        <v/>
      </c>
    </row>
    <row r="2404" spans="1:1" x14ac:dyDescent="0.25">
      <c r="A2404" s="169" t="str" cm="1">
        <f t="array" ref="A2404">IFERROR(_xlfn.DAYS(RAW[[#This Row],[Date]],INDEX(Table1[Date hired],MATCH(TEXT(RAW[[#This Row],[UID]],0),TEXT(Table1[UID],0),0))),"")</f>
        <v/>
      </c>
    </row>
    <row r="2405" spans="1:1" x14ac:dyDescent="0.25">
      <c r="A2405" s="169" t="str" cm="1">
        <f t="array" ref="A2405">IFERROR(_xlfn.DAYS(RAW[[#This Row],[Date]],INDEX(Table1[Date hired],MATCH(TEXT(RAW[[#This Row],[UID]],0),TEXT(Table1[UID],0),0))),"")</f>
        <v/>
      </c>
    </row>
    <row r="2406" spans="1:1" x14ac:dyDescent="0.25">
      <c r="A2406" s="169" t="str" cm="1">
        <f t="array" ref="A2406">IFERROR(_xlfn.DAYS(RAW[[#This Row],[Date]],INDEX(Table1[Date hired],MATCH(TEXT(RAW[[#This Row],[UID]],0),TEXT(Table1[UID],0),0))),"")</f>
        <v/>
      </c>
    </row>
    <row r="2407" spans="1:1" x14ac:dyDescent="0.25">
      <c r="A2407" s="169" t="str" cm="1">
        <f t="array" ref="A2407">IFERROR(_xlfn.DAYS(RAW[[#This Row],[Date]],INDEX(Table1[Date hired],MATCH(TEXT(RAW[[#This Row],[UID]],0),TEXT(Table1[UID],0),0))),"")</f>
        <v/>
      </c>
    </row>
    <row r="2408" spans="1:1" x14ac:dyDescent="0.25">
      <c r="A2408" s="169" t="str" cm="1">
        <f t="array" ref="A2408">IFERROR(_xlfn.DAYS(RAW[[#This Row],[Date]],INDEX(Table1[Date hired],MATCH(TEXT(RAW[[#This Row],[UID]],0),TEXT(Table1[UID],0),0))),"")</f>
        <v/>
      </c>
    </row>
    <row r="2409" spans="1:1" x14ac:dyDescent="0.25">
      <c r="A2409" s="169" t="str" cm="1">
        <f t="array" ref="A2409">IFERROR(_xlfn.DAYS(RAW[[#This Row],[Date]],INDEX(Table1[Date hired],MATCH(TEXT(RAW[[#This Row],[UID]],0),TEXT(Table1[UID],0),0))),"")</f>
        <v/>
      </c>
    </row>
    <row r="2410" spans="1:1" x14ac:dyDescent="0.25">
      <c r="A2410" s="169" t="str" cm="1">
        <f t="array" ref="A2410">IFERROR(_xlfn.DAYS(RAW[[#This Row],[Date]],INDEX(Table1[Date hired],MATCH(TEXT(RAW[[#This Row],[UID]],0),TEXT(Table1[UID],0),0))),"")</f>
        <v/>
      </c>
    </row>
    <row r="2411" spans="1:1" x14ac:dyDescent="0.25">
      <c r="A2411" s="169" t="str" cm="1">
        <f t="array" ref="A2411">IFERROR(_xlfn.DAYS(RAW[[#This Row],[Date]],INDEX(Table1[Date hired],MATCH(TEXT(RAW[[#This Row],[UID]],0),TEXT(Table1[UID],0),0))),"")</f>
        <v/>
      </c>
    </row>
    <row r="2412" spans="1:1" x14ac:dyDescent="0.25">
      <c r="A2412" s="169" t="str" cm="1">
        <f t="array" ref="A2412">IFERROR(_xlfn.DAYS(RAW[[#This Row],[Date]],INDEX(Table1[Date hired],MATCH(TEXT(RAW[[#This Row],[UID]],0),TEXT(Table1[UID],0),0))),"")</f>
        <v/>
      </c>
    </row>
    <row r="2413" spans="1:1" x14ac:dyDescent="0.25">
      <c r="A2413" s="169" t="str" cm="1">
        <f t="array" ref="A2413">IFERROR(_xlfn.DAYS(RAW[[#This Row],[Date]],INDEX(Table1[Date hired],MATCH(TEXT(RAW[[#This Row],[UID]],0),TEXT(Table1[UID],0),0))),"")</f>
        <v/>
      </c>
    </row>
    <row r="2414" spans="1:1" x14ac:dyDescent="0.25">
      <c r="A2414" s="169" t="str" cm="1">
        <f t="array" ref="A2414">IFERROR(_xlfn.DAYS(RAW[[#This Row],[Date]],INDEX(Table1[Date hired],MATCH(TEXT(RAW[[#This Row],[UID]],0),TEXT(Table1[UID],0),0))),"")</f>
        <v/>
      </c>
    </row>
    <row r="2415" spans="1:1" x14ac:dyDescent="0.25">
      <c r="A2415" s="169" t="str" cm="1">
        <f t="array" ref="A2415">IFERROR(_xlfn.DAYS(RAW[[#This Row],[Date]],INDEX(Table1[Date hired],MATCH(TEXT(RAW[[#This Row],[UID]],0),TEXT(Table1[UID],0),0))),"")</f>
        <v/>
      </c>
    </row>
    <row r="2416" spans="1:1" x14ac:dyDescent="0.25">
      <c r="A2416" s="169" t="str" cm="1">
        <f t="array" ref="A2416">IFERROR(_xlfn.DAYS(RAW[[#This Row],[Date]],INDEX(Table1[Date hired],MATCH(TEXT(RAW[[#This Row],[UID]],0),TEXT(Table1[UID],0),0))),"")</f>
        <v/>
      </c>
    </row>
    <row r="2417" spans="1:1" x14ac:dyDescent="0.25">
      <c r="A2417" s="169" t="str" cm="1">
        <f t="array" ref="A2417">IFERROR(_xlfn.DAYS(RAW[[#This Row],[Date]],INDEX(Table1[Date hired],MATCH(TEXT(RAW[[#This Row],[UID]],0),TEXT(Table1[UID],0),0))),"")</f>
        <v/>
      </c>
    </row>
    <row r="2418" spans="1:1" x14ac:dyDescent="0.25">
      <c r="A2418" s="169" t="str" cm="1">
        <f t="array" ref="A2418">IFERROR(_xlfn.DAYS(RAW[[#This Row],[Date]],INDEX(Table1[Date hired],MATCH(TEXT(RAW[[#This Row],[UID]],0),TEXT(Table1[UID],0),0))),"")</f>
        <v/>
      </c>
    </row>
    <row r="2419" spans="1:1" x14ac:dyDescent="0.25">
      <c r="A2419" s="169" t="str" cm="1">
        <f t="array" ref="A2419">IFERROR(_xlfn.DAYS(RAW[[#This Row],[Date]],INDEX(Table1[Date hired],MATCH(TEXT(RAW[[#This Row],[UID]],0),TEXT(Table1[UID],0),0))),"")</f>
        <v/>
      </c>
    </row>
    <row r="2420" spans="1:1" x14ac:dyDescent="0.25">
      <c r="A2420" s="169" t="str" cm="1">
        <f t="array" ref="A2420">IFERROR(_xlfn.DAYS(RAW[[#This Row],[Date]],INDEX(Table1[Date hired],MATCH(TEXT(RAW[[#This Row],[UID]],0),TEXT(Table1[UID],0),0))),"")</f>
        <v/>
      </c>
    </row>
    <row r="2421" spans="1:1" x14ac:dyDescent="0.25">
      <c r="A2421" s="169" t="str" cm="1">
        <f t="array" ref="A2421">IFERROR(_xlfn.DAYS(RAW[[#This Row],[Date]],INDEX(Table1[Date hired],MATCH(TEXT(RAW[[#This Row],[UID]],0),TEXT(Table1[UID],0),0))),"")</f>
        <v/>
      </c>
    </row>
    <row r="2422" spans="1:1" x14ac:dyDescent="0.25">
      <c r="A2422" s="169" t="str" cm="1">
        <f t="array" ref="A2422">IFERROR(_xlfn.DAYS(RAW[[#This Row],[Date]],INDEX(Table1[Date hired],MATCH(TEXT(RAW[[#This Row],[UID]],0),TEXT(Table1[UID],0),0))),"")</f>
        <v/>
      </c>
    </row>
    <row r="2423" spans="1:1" x14ac:dyDescent="0.25">
      <c r="A2423" s="169" t="str" cm="1">
        <f t="array" ref="A2423">IFERROR(_xlfn.DAYS(RAW[[#This Row],[Date]],INDEX(Table1[Date hired],MATCH(TEXT(RAW[[#This Row],[UID]],0),TEXT(Table1[UID],0),0))),"")</f>
        <v/>
      </c>
    </row>
    <row r="2424" spans="1:1" x14ac:dyDescent="0.25">
      <c r="A2424" s="169" t="str" cm="1">
        <f t="array" ref="A2424">IFERROR(_xlfn.DAYS(RAW[[#This Row],[Date]],INDEX(Table1[Date hired],MATCH(TEXT(RAW[[#This Row],[UID]],0),TEXT(Table1[UID],0),0))),"")</f>
        <v/>
      </c>
    </row>
    <row r="2425" spans="1:1" x14ac:dyDescent="0.25">
      <c r="A2425" s="169" t="str" cm="1">
        <f t="array" ref="A2425">IFERROR(_xlfn.DAYS(RAW[[#This Row],[Date]],INDEX(Table1[Date hired],MATCH(TEXT(RAW[[#This Row],[UID]],0),TEXT(Table1[UID],0),0))),"")</f>
        <v/>
      </c>
    </row>
    <row r="2426" spans="1:1" x14ac:dyDescent="0.25">
      <c r="A2426" s="169" t="str" cm="1">
        <f t="array" ref="A2426">IFERROR(_xlfn.DAYS(RAW[[#This Row],[Date]],INDEX(Table1[Date hired],MATCH(TEXT(RAW[[#This Row],[UID]],0),TEXT(Table1[UID],0),0))),"")</f>
        <v/>
      </c>
    </row>
    <row r="2427" spans="1:1" x14ac:dyDescent="0.25">
      <c r="A2427" s="169" t="str" cm="1">
        <f t="array" ref="A2427">IFERROR(_xlfn.DAYS(RAW[[#This Row],[Date]],INDEX(Table1[Date hired],MATCH(TEXT(RAW[[#This Row],[UID]],0),TEXT(Table1[UID],0),0))),"")</f>
        <v/>
      </c>
    </row>
    <row r="2428" spans="1:1" x14ac:dyDescent="0.25">
      <c r="A2428" s="169" t="str" cm="1">
        <f t="array" ref="A2428">IFERROR(_xlfn.DAYS(RAW[[#This Row],[Date]],INDEX(Table1[Date hired],MATCH(TEXT(RAW[[#This Row],[UID]],0),TEXT(Table1[UID],0),0))),"")</f>
        <v/>
      </c>
    </row>
    <row r="2429" spans="1:1" x14ac:dyDescent="0.25">
      <c r="A2429" s="169" t="str" cm="1">
        <f t="array" ref="A2429">IFERROR(_xlfn.DAYS(RAW[[#This Row],[Date]],INDEX(Table1[Date hired],MATCH(TEXT(RAW[[#This Row],[UID]],0),TEXT(Table1[UID],0),0))),"")</f>
        <v/>
      </c>
    </row>
    <row r="2430" spans="1:1" x14ac:dyDescent="0.25">
      <c r="A2430" s="169" t="str" cm="1">
        <f t="array" ref="A2430">IFERROR(_xlfn.DAYS(RAW[[#This Row],[Date]],INDEX(Table1[Date hired],MATCH(TEXT(RAW[[#This Row],[UID]],0),TEXT(Table1[UID],0),0))),"")</f>
        <v/>
      </c>
    </row>
    <row r="2431" spans="1:1" x14ac:dyDescent="0.25">
      <c r="A2431" s="169" t="str" cm="1">
        <f t="array" ref="A2431">IFERROR(_xlfn.DAYS(RAW[[#This Row],[Date]],INDEX(Table1[Date hired],MATCH(TEXT(RAW[[#This Row],[UID]],0),TEXT(Table1[UID],0),0))),"")</f>
        <v/>
      </c>
    </row>
    <row r="2432" spans="1:1" x14ac:dyDescent="0.25">
      <c r="A2432" s="169" t="str" cm="1">
        <f t="array" ref="A2432">IFERROR(_xlfn.DAYS(RAW[[#This Row],[Date]],INDEX(Table1[Date hired],MATCH(TEXT(RAW[[#This Row],[UID]],0),TEXT(Table1[UID],0),0))),"")</f>
        <v/>
      </c>
    </row>
    <row r="2433" spans="1:1" x14ac:dyDescent="0.25">
      <c r="A2433" s="169" t="str" cm="1">
        <f t="array" ref="A2433">IFERROR(_xlfn.DAYS(RAW[[#This Row],[Date]],INDEX(Table1[Date hired],MATCH(TEXT(RAW[[#This Row],[UID]],0),TEXT(Table1[UID],0),0))),"")</f>
        <v/>
      </c>
    </row>
    <row r="2434" spans="1:1" x14ac:dyDescent="0.25">
      <c r="A2434" s="169" t="str" cm="1">
        <f t="array" ref="A2434">IFERROR(_xlfn.DAYS(RAW[[#This Row],[Date]],INDEX(Table1[Date hired],MATCH(TEXT(RAW[[#This Row],[UID]],0),TEXT(Table1[UID],0),0))),"")</f>
        <v/>
      </c>
    </row>
    <row r="2435" spans="1:1" x14ac:dyDescent="0.25">
      <c r="A2435" s="169" t="str" cm="1">
        <f t="array" ref="A2435">IFERROR(_xlfn.DAYS(RAW[[#This Row],[Date]],INDEX(Table1[Date hired],MATCH(TEXT(RAW[[#This Row],[UID]],0),TEXT(Table1[UID],0),0))),"")</f>
        <v/>
      </c>
    </row>
    <row r="2436" spans="1:1" x14ac:dyDescent="0.25">
      <c r="A2436" s="169" t="str" cm="1">
        <f t="array" ref="A2436">IFERROR(_xlfn.DAYS(RAW[[#This Row],[Date]],INDEX(Table1[Date hired],MATCH(TEXT(RAW[[#This Row],[UID]],0),TEXT(Table1[UID],0),0))),"")</f>
        <v/>
      </c>
    </row>
    <row r="2437" spans="1:1" x14ac:dyDescent="0.25">
      <c r="A2437" s="169" t="str" cm="1">
        <f t="array" ref="A2437">IFERROR(_xlfn.DAYS(RAW[[#This Row],[Date]],INDEX(Table1[Date hired],MATCH(TEXT(RAW[[#This Row],[UID]],0),TEXT(Table1[UID],0),0))),"")</f>
        <v/>
      </c>
    </row>
    <row r="2438" spans="1:1" x14ac:dyDescent="0.25">
      <c r="A2438" s="169" t="str" cm="1">
        <f t="array" ref="A2438">IFERROR(_xlfn.DAYS(RAW[[#This Row],[Date]],INDEX(Table1[Date hired],MATCH(TEXT(RAW[[#This Row],[UID]],0),TEXT(Table1[UID],0),0))),"")</f>
        <v/>
      </c>
    </row>
    <row r="2439" spans="1:1" x14ac:dyDescent="0.25">
      <c r="A2439" s="169" t="str" cm="1">
        <f t="array" ref="A2439">IFERROR(_xlfn.DAYS(RAW[[#This Row],[Date]],INDEX(Table1[Date hired],MATCH(TEXT(RAW[[#This Row],[UID]],0),TEXT(Table1[UID],0),0))),"")</f>
        <v/>
      </c>
    </row>
    <row r="2440" spans="1:1" x14ac:dyDescent="0.25">
      <c r="A2440" s="169" t="str" cm="1">
        <f t="array" ref="A2440">IFERROR(_xlfn.DAYS(RAW[[#This Row],[Date]],INDEX(Table1[Date hired],MATCH(TEXT(RAW[[#This Row],[UID]],0),TEXT(Table1[UID],0),0))),"")</f>
        <v/>
      </c>
    </row>
    <row r="2441" spans="1:1" x14ac:dyDescent="0.25">
      <c r="A2441" s="169" t="str" cm="1">
        <f t="array" ref="A2441">IFERROR(_xlfn.DAYS(RAW[[#This Row],[Date]],INDEX(Table1[Date hired],MATCH(TEXT(RAW[[#This Row],[UID]],0),TEXT(Table1[UID],0),0))),"")</f>
        <v/>
      </c>
    </row>
    <row r="2442" spans="1:1" x14ac:dyDescent="0.25">
      <c r="A2442" s="169" t="str" cm="1">
        <f t="array" ref="A2442">IFERROR(_xlfn.DAYS(RAW[[#This Row],[Date]],INDEX(Table1[Date hired],MATCH(TEXT(RAW[[#This Row],[UID]],0),TEXT(Table1[UID],0),0))),"")</f>
        <v/>
      </c>
    </row>
    <row r="2443" spans="1:1" x14ac:dyDescent="0.25">
      <c r="A2443" s="169" t="str" cm="1">
        <f t="array" ref="A2443">IFERROR(_xlfn.DAYS(RAW[[#This Row],[Date]],INDEX(Table1[Date hired],MATCH(TEXT(RAW[[#This Row],[UID]],0),TEXT(Table1[UID],0),0))),"")</f>
        <v/>
      </c>
    </row>
    <row r="2444" spans="1:1" x14ac:dyDescent="0.25">
      <c r="A2444" s="169" t="str" cm="1">
        <f t="array" ref="A2444">IFERROR(_xlfn.DAYS(RAW[[#This Row],[Date]],INDEX(Table1[Date hired],MATCH(TEXT(RAW[[#This Row],[UID]],0),TEXT(Table1[UID],0),0))),"")</f>
        <v/>
      </c>
    </row>
    <row r="2445" spans="1:1" x14ac:dyDescent="0.25">
      <c r="A2445" s="169" t="str" cm="1">
        <f t="array" ref="A2445">IFERROR(_xlfn.DAYS(RAW[[#This Row],[Date]],INDEX(Table1[Date hired],MATCH(TEXT(RAW[[#This Row],[UID]],0),TEXT(Table1[UID],0),0))),"")</f>
        <v/>
      </c>
    </row>
    <row r="2446" spans="1:1" x14ac:dyDescent="0.25">
      <c r="A2446" s="169" t="str" cm="1">
        <f t="array" ref="A2446">IFERROR(_xlfn.DAYS(RAW[[#This Row],[Date]],INDEX(Table1[Date hired],MATCH(TEXT(RAW[[#This Row],[UID]],0),TEXT(Table1[UID],0),0))),"")</f>
        <v/>
      </c>
    </row>
    <row r="2447" spans="1:1" x14ac:dyDescent="0.25">
      <c r="A2447" s="169" t="str" cm="1">
        <f t="array" ref="A2447">IFERROR(_xlfn.DAYS(RAW[[#This Row],[Date]],INDEX(Table1[Date hired],MATCH(TEXT(RAW[[#This Row],[UID]],0),TEXT(Table1[UID],0),0))),"")</f>
        <v/>
      </c>
    </row>
    <row r="2448" spans="1:1" x14ac:dyDescent="0.25">
      <c r="A2448" s="169" t="str" cm="1">
        <f t="array" ref="A2448">IFERROR(_xlfn.DAYS(RAW[[#This Row],[Date]],INDEX(Table1[Date hired],MATCH(TEXT(RAW[[#This Row],[UID]],0),TEXT(Table1[UID],0),0))),"")</f>
        <v/>
      </c>
    </row>
    <row r="2449" spans="1:1" x14ac:dyDescent="0.25">
      <c r="A2449" s="169" t="str" cm="1">
        <f t="array" ref="A2449">IFERROR(_xlfn.DAYS(RAW[[#This Row],[Date]],INDEX(Table1[Date hired],MATCH(TEXT(RAW[[#This Row],[UID]],0),TEXT(Table1[UID],0),0))),"")</f>
        <v/>
      </c>
    </row>
    <row r="2450" spans="1:1" x14ac:dyDescent="0.25">
      <c r="A2450" s="169" t="str" cm="1">
        <f t="array" ref="A2450">IFERROR(_xlfn.DAYS(RAW[[#This Row],[Date]],INDEX(Table1[Date hired],MATCH(TEXT(RAW[[#This Row],[UID]],0),TEXT(Table1[UID],0),0))),"")</f>
        <v/>
      </c>
    </row>
    <row r="2451" spans="1:1" x14ac:dyDescent="0.25">
      <c r="A2451" s="169" t="str" cm="1">
        <f t="array" ref="A2451">IFERROR(_xlfn.DAYS(RAW[[#This Row],[Date]],INDEX(Table1[Date hired],MATCH(TEXT(RAW[[#This Row],[UID]],0),TEXT(Table1[UID],0),0))),"")</f>
        <v/>
      </c>
    </row>
    <row r="2452" spans="1:1" x14ac:dyDescent="0.25">
      <c r="A2452" s="169" t="str" cm="1">
        <f t="array" ref="A2452">IFERROR(_xlfn.DAYS(RAW[[#This Row],[Date]],INDEX(Table1[Date hired],MATCH(TEXT(RAW[[#This Row],[UID]],0),TEXT(Table1[UID],0),0))),"")</f>
        <v/>
      </c>
    </row>
    <row r="2453" spans="1:1" x14ac:dyDescent="0.25">
      <c r="A2453" s="169" t="str" cm="1">
        <f t="array" ref="A2453">IFERROR(_xlfn.DAYS(RAW[[#This Row],[Date]],INDEX(Table1[Date hired],MATCH(TEXT(RAW[[#This Row],[UID]],0),TEXT(Table1[UID],0),0))),"")</f>
        <v/>
      </c>
    </row>
    <row r="2454" spans="1:1" x14ac:dyDescent="0.25">
      <c r="A2454" s="169" t="str" cm="1">
        <f t="array" ref="A2454">IFERROR(_xlfn.DAYS(RAW[[#This Row],[Date]],INDEX(Table1[Date hired],MATCH(TEXT(RAW[[#This Row],[UID]],0),TEXT(Table1[UID],0),0))),"")</f>
        <v/>
      </c>
    </row>
    <row r="2455" spans="1:1" x14ac:dyDescent="0.25">
      <c r="A2455" s="169" t="str" cm="1">
        <f t="array" ref="A2455">IFERROR(_xlfn.DAYS(RAW[[#This Row],[Date]],INDEX(Table1[Date hired],MATCH(TEXT(RAW[[#This Row],[UID]],0),TEXT(Table1[UID],0),0))),"")</f>
        <v/>
      </c>
    </row>
    <row r="2456" spans="1:1" x14ac:dyDescent="0.25">
      <c r="A2456" s="169" t="str" cm="1">
        <f t="array" ref="A2456">IFERROR(_xlfn.DAYS(RAW[[#This Row],[Date]],INDEX(Table1[Date hired],MATCH(TEXT(RAW[[#This Row],[UID]],0),TEXT(Table1[UID],0),0))),"")</f>
        <v/>
      </c>
    </row>
    <row r="2457" spans="1:1" x14ac:dyDescent="0.25">
      <c r="A2457" s="169" t="str" cm="1">
        <f t="array" ref="A2457">IFERROR(_xlfn.DAYS(RAW[[#This Row],[Date]],INDEX(Table1[Date hired],MATCH(TEXT(RAW[[#This Row],[UID]],0),TEXT(Table1[UID],0),0))),"")</f>
        <v/>
      </c>
    </row>
    <row r="2458" spans="1:1" x14ac:dyDescent="0.25">
      <c r="A2458" s="169" t="str" cm="1">
        <f t="array" ref="A2458">IFERROR(_xlfn.DAYS(RAW[[#This Row],[Date]],INDEX(Table1[Date hired],MATCH(TEXT(RAW[[#This Row],[UID]],0),TEXT(Table1[UID],0),0))),"")</f>
        <v/>
      </c>
    </row>
    <row r="2459" spans="1:1" x14ac:dyDescent="0.25">
      <c r="A2459" s="169" t="str" cm="1">
        <f t="array" ref="A2459">IFERROR(_xlfn.DAYS(RAW[[#This Row],[Date]],INDEX(Table1[Date hired],MATCH(TEXT(RAW[[#This Row],[UID]],0),TEXT(Table1[UID],0),0))),"")</f>
        <v/>
      </c>
    </row>
    <row r="2460" spans="1:1" x14ac:dyDescent="0.25">
      <c r="A2460" s="169" t="str" cm="1">
        <f t="array" ref="A2460">IFERROR(_xlfn.DAYS(RAW[[#This Row],[Date]],INDEX(Table1[Date hired],MATCH(TEXT(RAW[[#This Row],[UID]],0),TEXT(Table1[UID],0),0))),"")</f>
        <v/>
      </c>
    </row>
    <row r="2461" spans="1:1" x14ac:dyDescent="0.25">
      <c r="A2461" s="169" t="str" cm="1">
        <f t="array" ref="A2461">IFERROR(_xlfn.DAYS(RAW[[#This Row],[Date]],INDEX(Table1[Date hired],MATCH(TEXT(RAW[[#This Row],[UID]],0),TEXT(Table1[UID],0),0))),"")</f>
        <v/>
      </c>
    </row>
    <row r="2462" spans="1:1" x14ac:dyDescent="0.25">
      <c r="A2462" s="169" t="str" cm="1">
        <f t="array" ref="A2462">IFERROR(_xlfn.DAYS(RAW[[#This Row],[Date]],INDEX(Table1[Date hired],MATCH(TEXT(RAW[[#This Row],[UID]],0),TEXT(Table1[UID],0),0))),"")</f>
        <v/>
      </c>
    </row>
    <row r="2463" spans="1:1" x14ac:dyDescent="0.25">
      <c r="A2463" s="169" t="str" cm="1">
        <f t="array" ref="A2463">IFERROR(_xlfn.DAYS(RAW[[#This Row],[Date]],INDEX(Table1[Date hired],MATCH(TEXT(RAW[[#This Row],[UID]],0),TEXT(Table1[UID],0),0))),"")</f>
        <v/>
      </c>
    </row>
    <row r="2464" spans="1:1" x14ac:dyDescent="0.25">
      <c r="A2464" s="169" t="str" cm="1">
        <f t="array" ref="A2464">IFERROR(_xlfn.DAYS(RAW[[#This Row],[Date]],INDEX(Table1[Date hired],MATCH(TEXT(RAW[[#This Row],[UID]],0),TEXT(Table1[UID],0),0))),"")</f>
        <v/>
      </c>
    </row>
    <row r="2465" spans="1:1" x14ac:dyDescent="0.25">
      <c r="A2465" s="169" t="str" cm="1">
        <f t="array" ref="A2465">IFERROR(_xlfn.DAYS(RAW[[#This Row],[Date]],INDEX(Table1[Date hired],MATCH(TEXT(RAW[[#This Row],[UID]],0),TEXT(Table1[UID],0),0))),"")</f>
        <v/>
      </c>
    </row>
    <row r="2466" spans="1:1" x14ac:dyDescent="0.25">
      <c r="A2466" s="169" t="str" cm="1">
        <f t="array" ref="A2466">IFERROR(_xlfn.DAYS(RAW[[#This Row],[Date]],INDEX(Table1[Date hired],MATCH(TEXT(RAW[[#This Row],[UID]],0),TEXT(Table1[UID],0),0))),"")</f>
        <v/>
      </c>
    </row>
    <row r="2467" spans="1:1" x14ac:dyDescent="0.25">
      <c r="A2467" s="169" t="str" cm="1">
        <f t="array" ref="A2467">IFERROR(_xlfn.DAYS(RAW[[#This Row],[Date]],INDEX(Table1[Date hired],MATCH(TEXT(RAW[[#This Row],[UID]],0),TEXT(Table1[UID],0),0))),"")</f>
        <v/>
      </c>
    </row>
    <row r="2468" spans="1:1" x14ac:dyDescent="0.25">
      <c r="A2468" s="169" t="str" cm="1">
        <f t="array" ref="A2468">IFERROR(_xlfn.DAYS(RAW[[#This Row],[Date]],INDEX(Table1[Date hired],MATCH(TEXT(RAW[[#This Row],[UID]],0),TEXT(Table1[UID],0),0))),"")</f>
        <v/>
      </c>
    </row>
    <row r="2469" spans="1:1" x14ac:dyDescent="0.25">
      <c r="A2469" s="169" t="str" cm="1">
        <f t="array" ref="A2469">IFERROR(_xlfn.DAYS(RAW[[#This Row],[Date]],INDEX(Table1[Date hired],MATCH(TEXT(RAW[[#This Row],[UID]],0),TEXT(Table1[UID],0),0))),"")</f>
        <v/>
      </c>
    </row>
    <row r="2470" spans="1:1" x14ac:dyDescent="0.25">
      <c r="A2470" s="169" t="str" cm="1">
        <f t="array" ref="A2470">IFERROR(_xlfn.DAYS(RAW[[#This Row],[Date]],INDEX(Table1[Date hired],MATCH(TEXT(RAW[[#This Row],[UID]],0),TEXT(Table1[UID],0),0))),"")</f>
        <v/>
      </c>
    </row>
    <row r="2471" spans="1:1" x14ac:dyDescent="0.25">
      <c r="A2471" s="169" t="str" cm="1">
        <f t="array" ref="A2471">IFERROR(_xlfn.DAYS(RAW[[#This Row],[Date]],INDEX(Table1[Date hired],MATCH(TEXT(RAW[[#This Row],[UID]],0),TEXT(Table1[UID],0),0))),"")</f>
        <v/>
      </c>
    </row>
    <row r="2472" spans="1:1" x14ac:dyDescent="0.25">
      <c r="A2472" s="169" t="str" cm="1">
        <f t="array" ref="A2472">IFERROR(_xlfn.DAYS(RAW[[#This Row],[Date]],INDEX(Table1[Date hired],MATCH(TEXT(RAW[[#This Row],[UID]],0),TEXT(Table1[UID],0),0))),"")</f>
        <v/>
      </c>
    </row>
    <row r="2473" spans="1:1" x14ac:dyDescent="0.25">
      <c r="A2473" s="169" t="str" cm="1">
        <f t="array" ref="A2473">IFERROR(_xlfn.DAYS(RAW[[#This Row],[Date]],INDEX(Table1[Date hired],MATCH(TEXT(RAW[[#This Row],[UID]],0),TEXT(Table1[UID],0),0))),"")</f>
        <v/>
      </c>
    </row>
    <row r="2474" spans="1:1" x14ac:dyDescent="0.25">
      <c r="A2474" s="169" t="str" cm="1">
        <f t="array" ref="A2474">IFERROR(_xlfn.DAYS(RAW[[#This Row],[Date]],INDEX(Table1[Date hired],MATCH(TEXT(RAW[[#This Row],[UID]],0),TEXT(Table1[UID],0),0))),"")</f>
        <v/>
      </c>
    </row>
    <row r="2475" spans="1:1" x14ac:dyDescent="0.25">
      <c r="A2475" s="169" t="str" cm="1">
        <f t="array" ref="A2475">IFERROR(_xlfn.DAYS(RAW[[#This Row],[Date]],INDEX(Table1[Date hired],MATCH(TEXT(RAW[[#This Row],[UID]],0),TEXT(Table1[UID],0),0))),"")</f>
        <v/>
      </c>
    </row>
    <row r="2476" spans="1:1" x14ac:dyDescent="0.25">
      <c r="A2476" s="169" t="str" cm="1">
        <f t="array" ref="A2476">IFERROR(_xlfn.DAYS(RAW[[#This Row],[Date]],INDEX(Table1[Date hired],MATCH(TEXT(RAW[[#This Row],[UID]],0),TEXT(Table1[UID],0),0))),"")</f>
        <v/>
      </c>
    </row>
    <row r="2477" spans="1:1" x14ac:dyDescent="0.25">
      <c r="A2477" s="169" t="str" cm="1">
        <f t="array" ref="A2477">IFERROR(_xlfn.DAYS(RAW[[#This Row],[Date]],INDEX(Table1[Date hired],MATCH(TEXT(RAW[[#This Row],[UID]],0),TEXT(Table1[UID],0),0))),"")</f>
        <v/>
      </c>
    </row>
    <row r="2478" spans="1:1" x14ac:dyDescent="0.25">
      <c r="A2478" s="169" t="str" cm="1">
        <f t="array" ref="A2478">IFERROR(_xlfn.DAYS(RAW[[#This Row],[Date]],INDEX(Table1[Date hired],MATCH(TEXT(RAW[[#This Row],[UID]],0),TEXT(Table1[UID],0),0))),"")</f>
        <v/>
      </c>
    </row>
    <row r="2479" spans="1:1" x14ac:dyDescent="0.25">
      <c r="A2479" s="169" t="str" cm="1">
        <f t="array" ref="A2479">IFERROR(_xlfn.DAYS(RAW[[#This Row],[Date]],INDEX(Table1[Date hired],MATCH(TEXT(RAW[[#This Row],[UID]],0),TEXT(Table1[UID],0),0))),"")</f>
        <v/>
      </c>
    </row>
    <row r="2480" spans="1:1" x14ac:dyDescent="0.25">
      <c r="A2480" s="169" t="str" cm="1">
        <f t="array" ref="A2480">IFERROR(_xlfn.DAYS(RAW[[#This Row],[Date]],INDEX(Table1[Date hired],MATCH(TEXT(RAW[[#This Row],[UID]],0),TEXT(Table1[UID],0),0))),"")</f>
        <v/>
      </c>
    </row>
    <row r="2481" spans="1:1" x14ac:dyDescent="0.25">
      <c r="A2481" s="169" t="str" cm="1">
        <f t="array" ref="A2481">IFERROR(_xlfn.DAYS(RAW[[#This Row],[Date]],INDEX(Table1[Date hired],MATCH(TEXT(RAW[[#This Row],[UID]],0),TEXT(Table1[UID],0),0))),"")</f>
        <v/>
      </c>
    </row>
    <row r="2482" spans="1:1" x14ac:dyDescent="0.25">
      <c r="A2482" s="169" t="str" cm="1">
        <f t="array" ref="A2482">IFERROR(_xlfn.DAYS(RAW[[#This Row],[Date]],INDEX(Table1[Date hired],MATCH(TEXT(RAW[[#This Row],[UID]],0),TEXT(Table1[UID],0),0))),"")</f>
        <v/>
      </c>
    </row>
    <row r="2483" spans="1:1" x14ac:dyDescent="0.25">
      <c r="A2483" s="169" t="str" cm="1">
        <f t="array" ref="A2483">IFERROR(_xlfn.DAYS(RAW[[#This Row],[Date]],INDEX(Table1[Date hired],MATCH(TEXT(RAW[[#This Row],[UID]],0),TEXT(Table1[UID],0),0))),"")</f>
        <v/>
      </c>
    </row>
    <row r="2484" spans="1:1" x14ac:dyDescent="0.25">
      <c r="A2484" s="169" t="str" cm="1">
        <f t="array" ref="A2484">IFERROR(_xlfn.DAYS(RAW[[#This Row],[Date]],INDEX(Table1[Date hired],MATCH(TEXT(RAW[[#This Row],[UID]],0),TEXT(Table1[UID],0),0))),"")</f>
        <v/>
      </c>
    </row>
    <row r="2485" spans="1:1" x14ac:dyDescent="0.25">
      <c r="A2485" s="169" t="str" cm="1">
        <f t="array" ref="A2485">IFERROR(_xlfn.DAYS(RAW[[#This Row],[Date]],INDEX(Table1[Date hired],MATCH(TEXT(RAW[[#This Row],[UID]],0),TEXT(Table1[UID],0),0))),"")</f>
        <v/>
      </c>
    </row>
    <row r="2486" spans="1:1" x14ac:dyDescent="0.25">
      <c r="A2486" s="169" t="str" cm="1">
        <f t="array" ref="A2486">IFERROR(_xlfn.DAYS(RAW[[#This Row],[Date]],INDEX(Table1[Date hired],MATCH(TEXT(RAW[[#This Row],[UID]],0),TEXT(Table1[UID],0),0))),"")</f>
        <v/>
      </c>
    </row>
    <row r="2487" spans="1:1" x14ac:dyDescent="0.25">
      <c r="A2487" s="169" t="str" cm="1">
        <f t="array" ref="A2487">IFERROR(_xlfn.DAYS(RAW[[#This Row],[Date]],INDEX(Table1[Date hired],MATCH(TEXT(RAW[[#This Row],[UID]],0),TEXT(Table1[UID],0),0))),"")</f>
        <v/>
      </c>
    </row>
    <row r="2488" spans="1:1" x14ac:dyDescent="0.25">
      <c r="A2488" s="169" t="str" cm="1">
        <f t="array" ref="A2488">IFERROR(_xlfn.DAYS(RAW[[#This Row],[Date]],INDEX(Table1[Date hired],MATCH(TEXT(RAW[[#This Row],[UID]],0),TEXT(Table1[UID],0),0))),"")</f>
        <v/>
      </c>
    </row>
    <row r="2489" spans="1:1" x14ac:dyDescent="0.25">
      <c r="A2489" s="169" t="str" cm="1">
        <f t="array" ref="A2489">IFERROR(_xlfn.DAYS(RAW[[#This Row],[Date]],INDEX(Table1[Date hired],MATCH(TEXT(RAW[[#This Row],[UID]],0),TEXT(Table1[UID],0),0))),"")</f>
        <v/>
      </c>
    </row>
    <row r="2490" spans="1:1" x14ac:dyDescent="0.25">
      <c r="A2490" s="169" t="str" cm="1">
        <f t="array" ref="A2490">IFERROR(_xlfn.DAYS(RAW[[#This Row],[Date]],INDEX(Table1[Date hired],MATCH(TEXT(RAW[[#This Row],[UID]],0),TEXT(Table1[UID],0),0))),"")</f>
        <v/>
      </c>
    </row>
    <row r="2491" spans="1:1" x14ac:dyDescent="0.25">
      <c r="A2491" s="169" t="str" cm="1">
        <f t="array" ref="A2491">IFERROR(_xlfn.DAYS(RAW[[#This Row],[Date]],INDEX(Table1[Date hired],MATCH(TEXT(RAW[[#This Row],[UID]],0),TEXT(Table1[UID],0),0))),"")</f>
        <v/>
      </c>
    </row>
    <row r="2492" spans="1:1" x14ac:dyDescent="0.25">
      <c r="A2492" s="169" t="str" cm="1">
        <f t="array" ref="A2492">IFERROR(_xlfn.DAYS(RAW[[#This Row],[Date]],INDEX(Table1[Date hired],MATCH(TEXT(RAW[[#This Row],[UID]],0),TEXT(Table1[UID],0),0))),"")</f>
        <v/>
      </c>
    </row>
    <row r="2493" spans="1:1" x14ac:dyDescent="0.25">
      <c r="A2493" s="169" t="str" cm="1">
        <f t="array" ref="A2493">IFERROR(_xlfn.DAYS(RAW[[#This Row],[Date]],INDEX(Table1[Date hired],MATCH(TEXT(RAW[[#This Row],[UID]],0),TEXT(Table1[UID],0),0))),"")</f>
        <v/>
      </c>
    </row>
    <row r="2494" spans="1:1" x14ac:dyDescent="0.25">
      <c r="A2494" s="169" t="str" cm="1">
        <f t="array" ref="A2494">IFERROR(_xlfn.DAYS(RAW[[#This Row],[Date]],INDEX(Table1[Date hired],MATCH(TEXT(RAW[[#This Row],[UID]],0),TEXT(Table1[UID],0),0))),"")</f>
        <v/>
      </c>
    </row>
    <row r="2495" spans="1:1" x14ac:dyDescent="0.25">
      <c r="A2495" s="169" t="str" cm="1">
        <f t="array" ref="A2495">IFERROR(_xlfn.DAYS(RAW[[#This Row],[Date]],INDEX(Table1[Date hired],MATCH(TEXT(RAW[[#This Row],[UID]],0),TEXT(Table1[UID],0),0))),"")</f>
        <v/>
      </c>
    </row>
    <row r="2496" spans="1:1" x14ac:dyDescent="0.25">
      <c r="A2496" s="169" t="str" cm="1">
        <f t="array" ref="A2496">IFERROR(_xlfn.DAYS(RAW[[#This Row],[Date]],INDEX(Table1[Date hired],MATCH(TEXT(RAW[[#This Row],[UID]],0),TEXT(Table1[UID],0),0))),"")</f>
        <v/>
      </c>
    </row>
    <row r="2497" spans="1:1" x14ac:dyDescent="0.25">
      <c r="A2497" s="169" t="str" cm="1">
        <f t="array" ref="A2497">IFERROR(_xlfn.DAYS(RAW[[#This Row],[Date]],INDEX(Table1[Date hired],MATCH(TEXT(RAW[[#This Row],[UID]],0),TEXT(Table1[UID],0),0))),"")</f>
        <v/>
      </c>
    </row>
    <row r="2498" spans="1:1" x14ac:dyDescent="0.25">
      <c r="A2498" s="169" t="str" cm="1">
        <f t="array" ref="A2498">IFERROR(_xlfn.DAYS(RAW[[#This Row],[Date]],INDEX(Table1[Date hired],MATCH(TEXT(RAW[[#This Row],[UID]],0),TEXT(Table1[UID],0),0))),"")</f>
        <v/>
      </c>
    </row>
    <row r="2499" spans="1:1" x14ac:dyDescent="0.25">
      <c r="A2499" s="169" t="str" cm="1">
        <f t="array" ref="A2499">IFERROR(_xlfn.DAYS(RAW[[#This Row],[Date]],INDEX(Table1[Date hired],MATCH(TEXT(RAW[[#This Row],[UID]],0),TEXT(Table1[UID],0),0))),"")</f>
        <v/>
      </c>
    </row>
    <row r="2500" spans="1:1" x14ac:dyDescent="0.25">
      <c r="A2500" s="169" t="str" cm="1">
        <f t="array" ref="A2500">IFERROR(_xlfn.DAYS(RAW[[#This Row],[Date]],INDEX(Table1[Date hired],MATCH(TEXT(RAW[[#This Row],[UID]],0),TEXT(Table1[UID],0),0))),"")</f>
        <v/>
      </c>
    </row>
    <row r="2501" spans="1:1" x14ac:dyDescent="0.25">
      <c r="A2501" s="169" t="str" cm="1">
        <f t="array" ref="A2501">IFERROR(_xlfn.DAYS(RAW[[#This Row],[Date]],INDEX(Table1[Date hired],MATCH(TEXT(RAW[[#This Row],[UID]],0),TEXT(Table1[UID],0),0))),"")</f>
        <v/>
      </c>
    </row>
    <row r="2502" spans="1:1" x14ac:dyDescent="0.25">
      <c r="A2502" s="169" t="str" cm="1">
        <f t="array" ref="A2502">IFERROR(_xlfn.DAYS(RAW[[#This Row],[Date]],INDEX(Table1[Date hired],MATCH(TEXT(RAW[[#This Row],[UID]],0),TEXT(Table1[UID],0),0))),"")</f>
        <v/>
      </c>
    </row>
    <row r="2503" spans="1:1" x14ac:dyDescent="0.25">
      <c r="A2503" s="169" t="str" cm="1">
        <f t="array" ref="A2503">IFERROR(_xlfn.DAYS(RAW[[#This Row],[Date]],INDEX(Table1[Date hired],MATCH(TEXT(RAW[[#This Row],[UID]],0),TEXT(Table1[UID],0),0))),"")</f>
        <v/>
      </c>
    </row>
    <row r="2504" spans="1:1" x14ac:dyDescent="0.25">
      <c r="A2504" s="169" t="str" cm="1">
        <f t="array" ref="A2504">IFERROR(_xlfn.DAYS(RAW[[#This Row],[Date]],INDEX(Table1[Date hired],MATCH(TEXT(RAW[[#This Row],[UID]],0),TEXT(Table1[UID],0),0))),"")</f>
        <v/>
      </c>
    </row>
    <row r="2505" spans="1:1" x14ac:dyDescent="0.25">
      <c r="A2505" s="169" t="str" cm="1">
        <f t="array" ref="A2505">IFERROR(_xlfn.DAYS(RAW[[#This Row],[Date]],INDEX(Table1[Date hired],MATCH(TEXT(RAW[[#This Row],[UID]],0),TEXT(Table1[UID],0),0))),"")</f>
        <v/>
      </c>
    </row>
    <row r="2506" spans="1:1" x14ac:dyDescent="0.25">
      <c r="A2506" s="169" t="str" cm="1">
        <f t="array" ref="A2506">IFERROR(_xlfn.DAYS(RAW[[#This Row],[Date]],INDEX(Table1[Date hired],MATCH(TEXT(RAW[[#This Row],[UID]],0),TEXT(Table1[UID],0),0))),"")</f>
        <v/>
      </c>
    </row>
    <row r="2507" spans="1:1" x14ac:dyDescent="0.25">
      <c r="A2507" s="169" t="str" cm="1">
        <f t="array" ref="A2507">IFERROR(_xlfn.DAYS(RAW[[#This Row],[Date]],INDEX(Table1[Date hired],MATCH(TEXT(RAW[[#This Row],[UID]],0),TEXT(Table1[UID],0),0))),"")</f>
        <v/>
      </c>
    </row>
    <row r="2508" spans="1:1" x14ac:dyDescent="0.25">
      <c r="A2508" s="169" t="str" cm="1">
        <f t="array" ref="A2508">IFERROR(_xlfn.DAYS(RAW[[#This Row],[Date]],INDEX(Table1[Date hired],MATCH(TEXT(RAW[[#This Row],[UID]],0),TEXT(Table1[UID],0),0))),"")</f>
        <v/>
      </c>
    </row>
    <row r="2509" spans="1:1" x14ac:dyDescent="0.25">
      <c r="A2509" s="169" t="str" cm="1">
        <f t="array" ref="A2509">IFERROR(_xlfn.DAYS(RAW[[#This Row],[Date]],INDEX(Table1[Date hired],MATCH(TEXT(RAW[[#This Row],[UID]],0),TEXT(Table1[UID],0),0))),"")</f>
        <v/>
      </c>
    </row>
    <row r="2510" spans="1:1" x14ac:dyDescent="0.25">
      <c r="A2510" s="169" t="str" cm="1">
        <f t="array" ref="A2510">IFERROR(_xlfn.DAYS(RAW[[#This Row],[Date]],INDEX(Table1[Date hired],MATCH(TEXT(RAW[[#This Row],[UID]],0),TEXT(Table1[UID],0),0))),"")</f>
        <v/>
      </c>
    </row>
    <row r="2511" spans="1:1" x14ac:dyDescent="0.25">
      <c r="A2511" s="169" t="str" cm="1">
        <f t="array" ref="A2511">IFERROR(_xlfn.DAYS(RAW[[#This Row],[Date]],INDEX(Table1[Date hired],MATCH(TEXT(RAW[[#This Row],[UID]],0),TEXT(Table1[UID],0),0))),"")</f>
        <v/>
      </c>
    </row>
    <row r="2512" spans="1:1" x14ac:dyDescent="0.25">
      <c r="A2512" s="169" t="str" cm="1">
        <f t="array" ref="A2512">IFERROR(_xlfn.DAYS(RAW[[#This Row],[Date]],INDEX(Table1[Date hired],MATCH(TEXT(RAW[[#This Row],[UID]],0),TEXT(Table1[UID],0),0))),"")</f>
        <v/>
      </c>
    </row>
    <row r="2513" spans="1:1" x14ac:dyDescent="0.25">
      <c r="A2513" s="169" t="str" cm="1">
        <f t="array" ref="A2513">IFERROR(_xlfn.DAYS(RAW[[#This Row],[Date]],INDEX(Table1[Date hired],MATCH(TEXT(RAW[[#This Row],[UID]],0),TEXT(Table1[UID],0),0))),"")</f>
        <v/>
      </c>
    </row>
    <row r="2514" spans="1:1" x14ac:dyDescent="0.25">
      <c r="A2514" s="169" t="str" cm="1">
        <f t="array" ref="A2514">IFERROR(_xlfn.DAYS(RAW[[#This Row],[Date]],INDEX(Table1[Date hired],MATCH(TEXT(RAW[[#This Row],[UID]],0),TEXT(Table1[UID],0),0))),"")</f>
        <v/>
      </c>
    </row>
    <row r="2515" spans="1:1" x14ac:dyDescent="0.25">
      <c r="A2515" s="169" t="str" cm="1">
        <f t="array" ref="A2515">IFERROR(_xlfn.DAYS(RAW[[#This Row],[Date]],INDEX(Table1[Date hired],MATCH(TEXT(RAW[[#This Row],[UID]],0),TEXT(Table1[UID],0),0))),"")</f>
        <v/>
      </c>
    </row>
    <row r="2516" spans="1:1" x14ac:dyDescent="0.25">
      <c r="A2516" s="169" t="str" cm="1">
        <f t="array" ref="A2516">IFERROR(_xlfn.DAYS(RAW[[#This Row],[Date]],INDEX(Table1[Date hired],MATCH(TEXT(RAW[[#This Row],[UID]],0),TEXT(Table1[UID],0),0))),"")</f>
        <v/>
      </c>
    </row>
    <row r="2517" spans="1:1" x14ac:dyDescent="0.25">
      <c r="A2517" s="169" t="str" cm="1">
        <f t="array" ref="A2517">IFERROR(_xlfn.DAYS(RAW[[#This Row],[Date]],INDEX(Table1[Date hired],MATCH(TEXT(RAW[[#This Row],[UID]],0),TEXT(Table1[UID],0),0))),"")</f>
        <v/>
      </c>
    </row>
    <row r="2518" spans="1:1" x14ac:dyDescent="0.25">
      <c r="A2518" s="169" t="str" cm="1">
        <f t="array" ref="A2518">IFERROR(_xlfn.DAYS(RAW[[#This Row],[Date]],INDEX(Table1[Date hired],MATCH(TEXT(RAW[[#This Row],[UID]],0),TEXT(Table1[UID],0),0))),"")</f>
        <v/>
      </c>
    </row>
    <row r="2519" spans="1:1" x14ac:dyDescent="0.25">
      <c r="A2519" s="169" t="str" cm="1">
        <f t="array" ref="A2519">IFERROR(_xlfn.DAYS(RAW[[#This Row],[Date]],INDEX(Table1[Date hired],MATCH(TEXT(RAW[[#This Row],[UID]],0),TEXT(Table1[UID],0),0))),"")</f>
        <v/>
      </c>
    </row>
    <row r="2520" spans="1:1" x14ac:dyDescent="0.25">
      <c r="A2520" s="169" t="str" cm="1">
        <f t="array" ref="A2520">IFERROR(_xlfn.DAYS(RAW[[#This Row],[Date]],INDEX(Table1[Date hired],MATCH(TEXT(RAW[[#This Row],[UID]],0),TEXT(Table1[UID],0),0))),"")</f>
        <v/>
      </c>
    </row>
    <row r="2521" spans="1:1" x14ac:dyDescent="0.25">
      <c r="A2521" s="169" t="str" cm="1">
        <f t="array" ref="A2521">IFERROR(_xlfn.DAYS(RAW[[#This Row],[Date]],INDEX(Table1[Date hired],MATCH(TEXT(RAW[[#This Row],[UID]],0),TEXT(Table1[UID],0),0))),"")</f>
        <v/>
      </c>
    </row>
    <row r="2522" spans="1:1" x14ac:dyDescent="0.25">
      <c r="A2522" s="169" t="str" cm="1">
        <f t="array" ref="A2522">IFERROR(_xlfn.DAYS(RAW[[#This Row],[Date]],INDEX(Table1[Date hired],MATCH(TEXT(RAW[[#This Row],[UID]],0),TEXT(Table1[UID],0),0))),"")</f>
        <v/>
      </c>
    </row>
    <row r="2523" spans="1:1" x14ac:dyDescent="0.25">
      <c r="A2523" s="169" t="str" cm="1">
        <f t="array" ref="A2523">IFERROR(_xlfn.DAYS(RAW[[#This Row],[Date]],INDEX(Table1[Date hired],MATCH(TEXT(RAW[[#This Row],[UID]],0),TEXT(Table1[UID],0),0))),"")</f>
        <v/>
      </c>
    </row>
    <row r="2524" spans="1:1" x14ac:dyDescent="0.25">
      <c r="A2524" s="169" t="str" cm="1">
        <f t="array" ref="A2524">IFERROR(_xlfn.DAYS(RAW[[#This Row],[Date]],INDEX(Table1[Date hired],MATCH(TEXT(RAW[[#This Row],[UID]],0),TEXT(Table1[UID],0),0))),"")</f>
        <v/>
      </c>
    </row>
    <row r="2525" spans="1:1" x14ac:dyDescent="0.25">
      <c r="A2525" s="169" t="str" cm="1">
        <f t="array" ref="A2525">IFERROR(_xlfn.DAYS(RAW[[#This Row],[Date]],INDEX(Table1[Date hired],MATCH(TEXT(RAW[[#This Row],[UID]],0),TEXT(Table1[UID],0),0))),"")</f>
        <v/>
      </c>
    </row>
    <row r="2526" spans="1:1" x14ac:dyDescent="0.25">
      <c r="A2526" s="169" t="str" cm="1">
        <f t="array" ref="A2526">IFERROR(_xlfn.DAYS(RAW[[#This Row],[Date]],INDEX(Table1[Date hired],MATCH(TEXT(RAW[[#This Row],[UID]],0),TEXT(Table1[UID],0),0))),"")</f>
        <v/>
      </c>
    </row>
    <row r="2527" spans="1:1" x14ac:dyDescent="0.25">
      <c r="A2527" s="169" t="str" cm="1">
        <f t="array" ref="A2527">IFERROR(_xlfn.DAYS(RAW[[#This Row],[Date]],INDEX(Table1[Date hired],MATCH(TEXT(RAW[[#This Row],[UID]],0),TEXT(Table1[UID],0),0))),"")</f>
        <v/>
      </c>
    </row>
    <row r="2528" spans="1:1" x14ac:dyDescent="0.25">
      <c r="A2528" s="169" t="str" cm="1">
        <f t="array" ref="A2528">IFERROR(_xlfn.DAYS(RAW[[#This Row],[Date]],INDEX(Table1[Date hired],MATCH(TEXT(RAW[[#This Row],[UID]],0),TEXT(Table1[UID],0),0))),"")</f>
        <v/>
      </c>
    </row>
    <row r="2529" spans="1:1" x14ac:dyDescent="0.25">
      <c r="A2529" s="169" t="str" cm="1">
        <f t="array" ref="A2529">IFERROR(_xlfn.DAYS(RAW[[#This Row],[Date]],INDEX(Table1[Date hired],MATCH(TEXT(RAW[[#This Row],[UID]],0),TEXT(Table1[UID],0),0))),"")</f>
        <v/>
      </c>
    </row>
    <row r="2530" spans="1:1" x14ac:dyDescent="0.25">
      <c r="A2530" s="169" t="str" cm="1">
        <f t="array" ref="A2530">IFERROR(_xlfn.DAYS(RAW[[#This Row],[Date]],INDEX(Table1[Date hired],MATCH(TEXT(RAW[[#This Row],[UID]],0),TEXT(Table1[UID],0),0))),"")</f>
        <v/>
      </c>
    </row>
    <row r="2531" spans="1:1" x14ac:dyDescent="0.25">
      <c r="A2531" s="169" t="str" cm="1">
        <f t="array" ref="A2531">IFERROR(_xlfn.DAYS(RAW[[#This Row],[Date]],INDEX(Table1[Date hired],MATCH(TEXT(RAW[[#This Row],[UID]],0),TEXT(Table1[UID],0),0))),"")</f>
        <v/>
      </c>
    </row>
    <row r="2532" spans="1:1" x14ac:dyDescent="0.25">
      <c r="A2532" s="169" t="str" cm="1">
        <f t="array" ref="A2532">IFERROR(_xlfn.DAYS(RAW[[#This Row],[Date]],INDEX(Table1[Date hired],MATCH(TEXT(RAW[[#This Row],[UID]],0),TEXT(Table1[UID],0),0))),"")</f>
        <v/>
      </c>
    </row>
    <row r="2533" spans="1:1" x14ac:dyDescent="0.25">
      <c r="A2533" s="169" t="str" cm="1">
        <f t="array" ref="A2533">IFERROR(_xlfn.DAYS(RAW[[#This Row],[Date]],INDEX(Table1[Date hired],MATCH(TEXT(RAW[[#This Row],[UID]],0),TEXT(Table1[UID],0),0))),"")</f>
        <v/>
      </c>
    </row>
    <row r="2534" spans="1:1" x14ac:dyDescent="0.25">
      <c r="A2534" s="169" t="str" cm="1">
        <f t="array" ref="A2534">IFERROR(_xlfn.DAYS(RAW[[#This Row],[Date]],INDEX(Table1[Date hired],MATCH(TEXT(RAW[[#This Row],[UID]],0),TEXT(Table1[UID],0),0))),"")</f>
        <v/>
      </c>
    </row>
    <row r="2535" spans="1:1" x14ac:dyDescent="0.25">
      <c r="A2535" s="169" t="str" cm="1">
        <f t="array" ref="A2535">IFERROR(_xlfn.DAYS(RAW[[#This Row],[Date]],INDEX(Table1[Date hired],MATCH(TEXT(RAW[[#This Row],[UID]],0),TEXT(Table1[UID],0),0))),"")</f>
        <v/>
      </c>
    </row>
    <row r="2536" spans="1:1" x14ac:dyDescent="0.25">
      <c r="A2536" s="169" t="str" cm="1">
        <f t="array" ref="A2536">IFERROR(_xlfn.DAYS(RAW[[#This Row],[Date]],INDEX(Table1[Date hired],MATCH(TEXT(RAW[[#This Row],[UID]],0),TEXT(Table1[UID],0),0))),"")</f>
        <v/>
      </c>
    </row>
    <row r="2537" spans="1:1" x14ac:dyDescent="0.25">
      <c r="A2537" s="169" t="str" cm="1">
        <f t="array" ref="A2537">IFERROR(_xlfn.DAYS(RAW[[#This Row],[Date]],INDEX(Table1[Date hired],MATCH(TEXT(RAW[[#This Row],[UID]],0),TEXT(Table1[UID],0),0))),"")</f>
        <v/>
      </c>
    </row>
    <row r="2538" spans="1:1" x14ac:dyDescent="0.25">
      <c r="A2538" s="169" t="str" cm="1">
        <f t="array" ref="A2538">IFERROR(_xlfn.DAYS(RAW[[#This Row],[Date]],INDEX(Table1[Date hired],MATCH(TEXT(RAW[[#This Row],[UID]],0),TEXT(Table1[UID],0),0))),"")</f>
        <v/>
      </c>
    </row>
    <row r="2539" spans="1:1" x14ac:dyDescent="0.25">
      <c r="A2539" s="169" t="str" cm="1">
        <f t="array" ref="A2539">IFERROR(_xlfn.DAYS(RAW[[#This Row],[Date]],INDEX(Table1[Date hired],MATCH(TEXT(RAW[[#This Row],[UID]],0),TEXT(Table1[UID],0),0))),"")</f>
        <v/>
      </c>
    </row>
    <row r="2540" spans="1:1" x14ac:dyDescent="0.25">
      <c r="A2540" s="169" t="str" cm="1">
        <f t="array" ref="A2540">IFERROR(_xlfn.DAYS(RAW[[#This Row],[Date]],INDEX(Table1[Date hired],MATCH(TEXT(RAW[[#This Row],[UID]],0),TEXT(Table1[UID],0),0))),"")</f>
        <v/>
      </c>
    </row>
    <row r="2541" spans="1:1" x14ac:dyDescent="0.25">
      <c r="A2541" s="169" t="str" cm="1">
        <f t="array" ref="A2541">IFERROR(_xlfn.DAYS(RAW[[#This Row],[Date]],INDEX(Table1[Date hired],MATCH(TEXT(RAW[[#This Row],[UID]],0),TEXT(Table1[UID],0),0))),"")</f>
        <v/>
      </c>
    </row>
    <row r="2542" spans="1:1" x14ac:dyDescent="0.25">
      <c r="A2542" s="169" t="str" cm="1">
        <f t="array" ref="A2542">IFERROR(_xlfn.DAYS(RAW[[#This Row],[Date]],INDEX(Table1[Date hired],MATCH(TEXT(RAW[[#This Row],[UID]],0),TEXT(Table1[UID],0),0))),"")</f>
        <v/>
      </c>
    </row>
    <row r="2543" spans="1:1" x14ac:dyDescent="0.25">
      <c r="A2543" s="169" t="str" cm="1">
        <f t="array" ref="A2543">IFERROR(_xlfn.DAYS(RAW[[#This Row],[Date]],INDEX(Table1[Date hired],MATCH(TEXT(RAW[[#This Row],[UID]],0),TEXT(Table1[UID],0),0))),"")</f>
        <v/>
      </c>
    </row>
    <row r="2544" spans="1:1" x14ac:dyDescent="0.25">
      <c r="A2544" s="169" t="str" cm="1">
        <f t="array" ref="A2544">IFERROR(_xlfn.DAYS(RAW[[#This Row],[Date]],INDEX(Table1[Date hired],MATCH(TEXT(RAW[[#This Row],[UID]],0),TEXT(Table1[UID],0),0))),"")</f>
        <v/>
      </c>
    </row>
    <row r="2545" spans="1:1" x14ac:dyDescent="0.25">
      <c r="A2545" s="169" t="str" cm="1">
        <f t="array" ref="A2545">IFERROR(_xlfn.DAYS(RAW[[#This Row],[Date]],INDEX(Table1[Date hired],MATCH(TEXT(RAW[[#This Row],[UID]],0),TEXT(Table1[UID],0),0))),"")</f>
        <v/>
      </c>
    </row>
    <row r="2546" spans="1:1" x14ac:dyDescent="0.25">
      <c r="A2546" s="169" t="str" cm="1">
        <f t="array" ref="A2546">IFERROR(_xlfn.DAYS(RAW[[#This Row],[Date]],INDEX(Table1[Date hired],MATCH(TEXT(RAW[[#This Row],[UID]],0),TEXT(Table1[UID],0),0))),"")</f>
        <v/>
      </c>
    </row>
    <row r="2547" spans="1:1" x14ac:dyDescent="0.25">
      <c r="A2547" s="169" t="str" cm="1">
        <f t="array" ref="A2547">IFERROR(_xlfn.DAYS(RAW[[#This Row],[Date]],INDEX(Table1[Date hired],MATCH(TEXT(RAW[[#This Row],[UID]],0),TEXT(Table1[UID],0),0))),"")</f>
        <v/>
      </c>
    </row>
    <row r="2548" spans="1:1" x14ac:dyDescent="0.25">
      <c r="A2548" s="169" t="str" cm="1">
        <f t="array" ref="A2548">IFERROR(_xlfn.DAYS(RAW[[#This Row],[Date]],INDEX(Table1[Date hired],MATCH(TEXT(RAW[[#This Row],[UID]],0),TEXT(Table1[UID],0),0))),"")</f>
        <v/>
      </c>
    </row>
    <row r="2549" spans="1:1" x14ac:dyDescent="0.25">
      <c r="A2549" s="169" t="str" cm="1">
        <f t="array" ref="A2549">IFERROR(_xlfn.DAYS(RAW[[#This Row],[Date]],INDEX(Table1[Date hired],MATCH(TEXT(RAW[[#This Row],[UID]],0),TEXT(Table1[UID],0),0))),"")</f>
        <v/>
      </c>
    </row>
    <row r="2550" spans="1:1" x14ac:dyDescent="0.25">
      <c r="A2550" s="169" t="str" cm="1">
        <f t="array" ref="A2550">IFERROR(_xlfn.DAYS(RAW[[#This Row],[Date]],INDEX(Table1[Date hired],MATCH(TEXT(RAW[[#This Row],[UID]],0),TEXT(Table1[UID],0),0))),"")</f>
        <v/>
      </c>
    </row>
    <row r="2551" spans="1:1" x14ac:dyDescent="0.25">
      <c r="A2551" s="169" t="str" cm="1">
        <f t="array" ref="A2551">IFERROR(_xlfn.DAYS(RAW[[#This Row],[Date]],INDEX(Table1[Date hired],MATCH(TEXT(RAW[[#This Row],[UID]],0),TEXT(Table1[UID],0),0))),"")</f>
        <v/>
      </c>
    </row>
    <row r="2552" spans="1:1" x14ac:dyDescent="0.25">
      <c r="A2552" s="169" t="str" cm="1">
        <f t="array" ref="A2552">IFERROR(_xlfn.DAYS(RAW[[#This Row],[Date]],INDEX(Table1[Date hired],MATCH(TEXT(RAW[[#This Row],[UID]],0),TEXT(Table1[UID],0),0))),"")</f>
        <v/>
      </c>
    </row>
    <row r="2553" spans="1:1" x14ac:dyDescent="0.25">
      <c r="A2553" s="169" t="str" cm="1">
        <f t="array" ref="A2553">IFERROR(_xlfn.DAYS(RAW[[#This Row],[Date]],INDEX(Table1[Date hired],MATCH(TEXT(RAW[[#This Row],[UID]],0),TEXT(Table1[UID],0),0))),"")</f>
        <v/>
      </c>
    </row>
    <row r="2554" spans="1:1" x14ac:dyDescent="0.25">
      <c r="A2554" s="169" t="str" cm="1">
        <f t="array" ref="A2554">IFERROR(_xlfn.DAYS(RAW[[#This Row],[Date]],INDEX(Table1[Date hired],MATCH(TEXT(RAW[[#This Row],[UID]],0),TEXT(Table1[UID],0),0))),"")</f>
        <v/>
      </c>
    </row>
    <row r="2555" spans="1:1" x14ac:dyDescent="0.25">
      <c r="A2555" s="169" t="str" cm="1">
        <f t="array" ref="A2555">IFERROR(_xlfn.DAYS(RAW[[#This Row],[Date]],INDEX(Table1[Date hired],MATCH(TEXT(RAW[[#This Row],[UID]],0),TEXT(Table1[UID],0),0))),"")</f>
        <v/>
      </c>
    </row>
    <row r="2556" spans="1:1" x14ac:dyDescent="0.25">
      <c r="A2556" s="169" t="str" cm="1">
        <f t="array" ref="A2556">IFERROR(_xlfn.DAYS(RAW[[#This Row],[Date]],INDEX(Table1[Date hired],MATCH(TEXT(RAW[[#This Row],[UID]],0),TEXT(Table1[UID],0),0))),"")</f>
        <v/>
      </c>
    </row>
    <row r="2557" spans="1:1" x14ac:dyDescent="0.25">
      <c r="A2557" s="169" t="str" cm="1">
        <f t="array" ref="A2557">IFERROR(_xlfn.DAYS(RAW[[#This Row],[Date]],INDEX(Table1[Date hired],MATCH(TEXT(RAW[[#This Row],[UID]],0),TEXT(Table1[UID],0),0))),"")</f>
        <v/>
      </c>
    </row>
    <row r="2558" spans="1:1" x14ac:dyDescent="0.25">
      <c r="A2558" s="169" t="str" cm="1">
        <f t="array" ref="A2558">IFERROR(_xlfn.DAYS(RAW[[#This Row],[Date]],INDEX(Table1[Date hired],MATCH(TEXT(RAW[[#This Row],[UID]],0),TEXT(Table1[UID],0),0))),"")</f>
        <v/>
      </c>
    </row>
    <row r="2559" spans="1:1" x14ac:dyDescent="0.25">
      <c r="A2559" s="169" t="str" cm="1">
        <f t="array" ref="A2559">IFERROR(_xlfn.DAYS(RAW[[#This Row],[Date]],INDEX(Table1[Date hired],MATCH(TEXT(RAW[[#This Row],[UID]],0),TEXT(Table1[UID],0),0))),"")</f>
        <v/>
      </c>
    </row>
    <row r="2560" spans="1:1" x14ac:dyDescent="0.25">
      <c r="A2560" s="169" t="str" cm="1">
        <f t="array" ref="A2560">IFERROR(_xlfn.DAYS(RAW[[#This Row],[Date]],INDEX(Table1[Date hired],MATCH(TEXT(RAW[[#This Row],[UID]],0),TEXT(Table1[UID],0),0))),"")</f>
        <v/>
      </c>
    </row>
    <row r="2561" spans="1:1" x14ac:dyDescent="0.25">
      <c r="A2561" s="169" t="str" cm="1">
        <f t="array" ref="A2561">IFERROR(_xlfn.DAYS(RAW[[#This Row],[Date]],INDEX(Table1[Date hired],MATCH(TEXT(RAW[[#This Row],[UID]],0),TEXT(Table1[UID],0),0))),"")</f>
        <v/>
      </c>
    </row>
    <row r="2562" spans="1:1" x14ac:dyDescent="0.25">
      <c r="A2562" s="169" t="str" cm="1">
        <f t="array" ref="A2562">IFERROR(_xlfn.DAYS(RAW[[#This Row],[Date]],INDEX(Table1[Date hired],MATCH(TEXT(RAW[[#This Row],[UID]],0),TEXT(Table1[UID],0),0))),"")</f>
        <v/>
      </c>
    </row>
    <row r="2563" spans="1:1" x14ac:dyDescent="0.25">
      <c r="A2563" s="169" t="str" cm="1">
        <f t="array" ref="A2563">IFERROR(_xlfn.DAYS(RAW[[#This Row],[Date]],INDEX(Table1[Date hired],MATCH(TEXT(RAW[[#This Row],[UID]],0),TEXT(Table1[UID],0),0))),"")</f>
        <v/>
      </c>
    </row>
    <row r="2564" spans="1:1" x14ac:dyDescent="0.25">
      <c r="A2564" s="169" t="str" cm="1">
        <f t="array" ref="A2564">IFERROR(_xlfn.DAYS(RAW[[#This Row],[Date]],INDEX(Table1[Date hired],MATCH(TEXT(RAW[[#This Row],[UID]],0),TEXT(Table1[UID],0),0))),"")</f>
        <v/>
      </c>
    </row>
    <row r="2565" spans="1:1" x14ac:dyDescent="0.25">
      <c r="A2565" s="169" t="str" cm="1">
        <f t="array" ref="A2565">IFERROR(_xlfn.DAYS(RAW[[#This Row],[Date]],INDEX(Table1[Date hired],MATCH(TEXT(RAW[[#This Row],[UID]],0),TEXT(Table1[UID],0),0))),"")</f>
        <v/>
      </c>
    </row>
    <row r="2566" spans="1:1" x14ac:dyDescent="0.25">
      <c r="A2566" s="169" t="str" cm="1">
        <f t="array" ref="A2566">IFERROR(_xlfn.DAYS(RAW[[#This Row],[Date]],INDEX(Table1[Date hired],MATCH(TEXT(RAW[[#This Row],[UID]],0),TEXT(Table1[UID],0),0))),"")</f>
        <v/>
      </c>
    </row>
    <row r="2567" spans="1:1" x14ac:dyDescent="0.25">
      <c r="A2567" s="169" t="str" cm="1">
        <f t="array" ref="A2567">IFERROR(_xlfn.DAYS(RAW[[#This Row],[Date]],INDEX(Table1[Date hired],MATCH(TEXT(RAW[[#This Row],[UID]],0),TEXT(Table1[UID],0),0))),"")</f>
        <v/>
      </c>
    </row>
    <row r="2568" spans="1:1" x14ac:dyDescent="0.25">
      <c r="A2568" s="169" t="str" cm="1">
        <f t="array" ref="A2568">IFERROR(_xlfn.DAYS(RAW[[#This Row],[Date]],INDEX(Table1[Date hired],MATCH(TEXT(RAW[[#This Row],[UID]],0),TEXT(Table1[UID],0),0))),"")</f>
        <v/>
      </c>
    </row>
    <row r="2569" spans="1:1" x14ac:dyDescent="0.25">
      <c r="A2569" s="169" t="str" cm="1">
        <f t="array" ref="A2569">IFERROR(_xlfn.DAYS(RAW[[#This Row],[Date]],INDEX(Table1[Date hired],MATCH(TEXT(RAW[[#This Row],[UID]],0),TEXT(Table1[UID],0),0))),"")</f>
        <v/>
      </c>
    </row>
    <row r="2570" spans="1:1" x14ac:dyDescent="0.25">
      <c r="A2570" s="169" t="str" cm="1">
        <f t="array" ref="A2570">IFERROR(_xlfn.DAYS(RAW[[#This Row],[Date]],INDEX(Table1[Date hired],MATCH(TEXT(RAW[[#This Row],[UID]],0),TEXT(Table1[UID],0),0))),"")</f>
        <v/>
      </c>
    </row>
    <row r="2571" spans="1:1" x14ac:dyDescent="0.25">
      <c r="A2571" s="169" t="str" cm="1">
        <f t="array" ref="A2571">IFERROR(_xlfn.DAYS(RAW[[#This Row],[Date]],INDEX(Table1[Date hired],MATCH(TEXT(RAW[[#This Row],[UID]],0),TEXT(Table1[UID],0),0))),"")</f>
        <v/>
      </c>
    </row>
    <row r="2572" spans="1:1" x14ac:dyDescent="0.25">
      <c r="A2572" s="169" t="str" cm="1">
        <f t="array" ref="A2572">IFERROR(_xlfn.DAYS(RAW[[#This Row],[Date]],INDEX(Table1[Date hired],MATCH(TEXT(RAW[[#This Row],[UID]],0),TEXT(Table1[UID],0),0))),"")</f>
        <v/>
      </c>
    </row>
    <row r="2573" spans="1:1" x14ac:dyDescent="0.25">
      <c r="A2573" s="169" t="str" cm="1">
        <f t="array" ref="A2573">IFERROR(_xlfn.DAYS(RAW[[#This Row],[Date]],INDEX(Table1[Date hired],MATCH(TEXT(RAW[[#This Row],[UID]],0),TEXT(Table1[UID],0),0))),"")</f>
        <v/>
      </c>
    </row>
    <row r="2574" spans="1:1" x14ac:dyDescent="0.25">
      <c r="A2574" s="169" t="str" cm="1">
        <f t="array" ref="A2574">IFERROR(_xlfn.DAYS(RAW[[#This Row],[Date]],INDEX(Table1[Date hired],MATCH(TEXT(RAW[[#This Row],[UID]],0),TEXT(Table1[UID],0),0))),"")</f>
        <v/>
      </c>
    </row>
    <row r="2575" spans="1:1" x14ac:dyDescent="0.25">
      <c r="A2575" s="169" t="str" cm="1">
        <f t="array" ref="A2575">IFERROR(_xlfn.DAYS(RAW[[#This Row],[Date]],INDEX(Table1[Date hired],MATCH(TEXT(RAW[[#This Row],[UID]],0),TEXT(Table1[UID],0),0))),"")</f>
        <v/>
      </c>
    </row>
    <row r="2576" spans="1:1" x14ac:dyDescent="0.25">
      <c r="A2576" s="169" t="str" cm="1">
        <f t="array" ref="A2576">IFERROR(_xlfn.DAYS(RAW[[#This Row],[Date]],INDEX(Table1[Date hired],MATCH(TEXT(RAW[[#This Row],[UID]],0),TEXT(Table1[UID],0),0))),"")</f>
        <v/>
      </c>
    </row>
    <row r="2577" spans="1:1" x14ac:dyDescent="0.25">
      <c r="A2577" s="169" t="str" cm="1">
        <f t="array" ref="A2577">IFERROR(_xlfn.DAYS(RAW[[#This Row],[Date]],INDEX(Table1[Date hired],MATCH(TEXT(RAW[[#This Row],[UID]],0),TEXT(Table1[UID],0),0))),"")</f>
        <v/>
      </c>
    </row>
    <row r="2578" spans="1:1" x14ac:dyDescent="0.25">
      <c r="A2578" s="169" t="str" cm="1">
        <f t="array" ref="A2578">IFERROR(_xlfn.DAYS(RAW[[#This Row],[Date]],INDEX(Table1[Date hired],MATCH(TEXT(RAW[[#This Row],[UID]],0),TEXT(Table1[UID],0),0))),"")</f>
        <v/>
      </c>
    </row>
    <row r="2579" spans="1:1" x14ac:dyDescent="0.25">
      <c r="A2579" s="169" t="str" cm="1">
        <f t="array" ref="A2579">IFERROR(_xlfn.DAYS(RAW[[#This Row],[Date]],INDEX(Table1[Date hired],MATCH(TEXT(RAW[[#This Row],[UID]],0),TEXT(Table1[UID],0),0))),"")</f>
        <v/>
      </c>
    </row>
    <row r="2580" spans="1:1" x14ac:dyDescent="0.25">
      <c r="A2580" s="169" t="str" cm="1">
        <f t="array" ref="A2580">IFERROR(_xlfn.DAYS(RAW[[#This Row],[Date]],INDEX(Table1[Date hired],MATCH(TEXT(RAW[[#This Row],[UID]],0),TEXT(Table1[UID],0),0))),"")</f>
        <v/>
      </c>
    </row>
    <row r="2581" spans="1:1" x14ac:dyDescent="0.25">
      <c r="A2581" s="169" t="str" cm="1">
        <f t="array" ref="A2581">IFERROR(_xlfn.DAYS(RAW[[#This Row],[Date]],INDEX(Table1[Date hired],MATCH(TEXT(RAW[[#This Row],[UID]],0),TEXT(Table1[UID],0),0))),"")</f>
        <v/>
      </c>
    </row>
    <row r="2582" spans="1:1" x14ac:dyDescent="0.25">
      <c r="A2582" s="169" t="str" cm="1">
        <f t="array" ref="A2582">IFERROR(_xlfn.DAYS(RAW[[#This Row],[Date]],INDEX(Table1[Date hired],MATCH(TEXT(RAW[[#This Row],[UID]],0),TEXT(Table1[UID],0),0))),"")</f>
        <v/>
      </c>
    </row>
    <row r="2583" spans="1:1" x14ac:dyDescent="0.25">
      <c r="A2583" s="169" t="str" cm="1">
        <f t="array" ref="A2583">IFERROR(_xlfn.DAYS(RAW[[#This Row],[Date]],INDEX(Table1[Date hired],MATCH(TEXT(RAW[[#This Row],[UID]],0),TEXT(Table1[UID],0),0))),"")</f>
        <v/>
      </c>
    </row>
    <row r="2584" spans="1:1" x14ac:dyDescent="0.25">
      <c r="A2584" s="169" t="str" cm="1">
        <f t="array" ref="A2584">IFERROR(_xlfn.DAYS(RAW[[#This Row],[Date]],INDEX(Table1[Date hired],MATCH(TEXT(RAW[[#This Row],[UID]],0),TEXT(Table1[UID],0),0))),"")</f>
        <v/>
      </c>
    </row>
    <row r="2585" spans="1:1" x14ac:dyDescent="0.25">
      <c r="A2585" s="169" t="str" cm="1">
        <f t="array" ref="A2585">IFERROR(_xlfn.DAYS(RAW[[#This Row],[Date]],INDEX(Table1[Date hired],MATCH(TEXT(RAW[[#This Row],[UID]],0),TEXT(Table1[UID],0),0))),"")</f>
        <v/>
      </c>
    </row>
    <row r="2586" spans="1:1" x14ac:dyDescent="0.25">
      <c r="A2586" s="169" t="str" cm="1">
        <f t="array" ref="A2586">IFERROR(_xlfn.DAYS(RAW[[#This Row],[Date]],INDEX(Table1[Date hired],MATCH(TEXT(RAW[[#This Row],[UID]],0),TEXT(Table1[UID],0),0))),"")</f>
        <v/>
      </c>
    </row>
    <row r="2587" spans="1:1" x14ac:dyDescent="0.25">
      <c r="A2587" s="169" t="str" cm="1">
        <f t="array" ref="A2587">IFERROR(_xlfn.DAYS(RAW[[#This Row],[Date]],INDEX(Table1[Date hired],MATCH(TEXT(RAW[[#This Row],[UID]],0),TEXT(Table1[UID],0),0))),"")</f>
        <v/>
      </c>
    </row>
    <row r="2588" spans="1:1" x14ac:dyDescent="0.25">
      <c r="A2588" s="169" t="str" cm="1">
        <f t="array" ref="A2588">IFERROR(_xlfn.DAYS(RAW[[#This Row],[Date]],INDEX(Table1[Date hired],MATCH(TEXT(RAW[[#This Row],[UID]],0),TEXT(Table1[UID],0),0))),"")</f>
        <v/>
      </c>
    </row>
    <row r="2589" spans="1:1" x14ac:dyDescent="0.25">
      <c r="A2589" s="169" t="str" cm="1">
        <f t="array" ref="A2589">IFERROR(_xlfn.DAYS(RAW[[#This Row],[Date]],INDEX(Table1[Date hired],MATCH(TEXT(RAW[[#This Row],[UID]],0),TEXT(Table1[UID],0),0))),"")</f>
        <v/>
      </c>
    </row>
    <row r="2590" spans="1:1" x14ac:dyDescent="0.25">
      <c r="A2590" s="169" t="str" cm="1">
        <f t="array" ref="A2590">IFERROR(_xlfn.DAYS(RAW[[#This Row],[Date]],INDEX(Table1[Date hired],MATCH(TEXT(RAW[[#This Row],[UID]],0),TEXT(Table1[UID],0),0))),"")</f>
        <v/>
      </c>
    </row>
    <row r="2591" spans="1:1" x14ac:dyDescent="0.25">
      <c r="A2591" s="169" t="str" cm="1">
        <f t="array" ref="A2591">IFERROR(_xlfn.DAYS(RAW[[#This Row],[Date]],INDEX(Table1[Date hired],MATCH(TEXT(RAW[[#This Row],[UID]],0),TEXT(Table1[UID],0),0))),"")</f>
        <v/>
      </c>
    </row>
    <row r="2592" spans="1:1" x14ac:dyDescent="0.25">
      <c r="A2592" s="169" t="str" cm="1">
        <f t="array" ref="A2592">IFERROR(_xlfn.DAYS(RAW[[#This Row],[Date]],INDEX(Table1[Date hired],MATCH(TEXT(RAW[[#This Row],[UID]],0),TEXT(Table1[UID],0),0))),"")</f>
        <v/>
      </c>
    </row>
    <row r="2593" spans="1:1" x14ac:dyDescent="0.25">
      <c r="A2593" s="169" t="str" cm="1">
        <f t="array" ref="A2593">IFERROR(_xlfn.DAYS(RAW[[#This Row],[Date]],INDEX(Table1[Date hired],MATCH(TEXT(RAW[[#This Row],[UID]],0),TEXT(Table1[UID],0),0))),"")</f>
        <v/>
      </c>
    </row>
    <row r="2594" spans="1:1" x14ac:dyDescent="0.25">
      <c r="A2594" s="169" t="str" cm="1">
        <f t="array" ref="A2594">IFERROR(_xlfn.DAYS(RAW[[#This Row],[Date]],INDEX(Table1[Date hired],MATCH(TEXT(RAW[[#This Row],[UID]],0),TEXT(Table1[UID],0),0))),"")</f>
        <v/>
      </c>
    </row>
    <row r="2595" spans="1:1" x14ac:dyDescent="0.25">
      <c r="A2595" s="169" t="str" cm="1">
        <f t="array" ref="A2595">IFERROR(_xlfn.DAYS(RAW[[#This Row],[Date]],INDEX(Table1[Date hired],MATCH(TEXT(RAW[[#This Row],[UID]],0),TEXT(Table1[UID],0),0))),"")</f>
        <v/>
      </c>
    </row>
    <row r="2596" spans="1:1" x14ac:dyDescent="0.25">
      <c r="A2596" s="169" t="str" cm="1">
        <f t="array" ref="A2596">IFERROR(_xlfn.DAYS(RAW[[#This Row],[Date]],INDEX(Table1[Date hired],MATCH(TEXT(RAW[[#This Row],[UID]],0),TEXT(Table1[UID],0),0))),"")</f>
        <v/>
      </c>
    </row>
    <row r="2597" spans="1:1" x14ac:dyDescent="0.25">
      <c r="A2597" s="169" t="str" cm="1">
        <f t="array" ref="A2597">IFERROR(_xlfn.DAYS(RAW[[#This Row],[Date]],INDEX(Table1[Date hired],MATCH(TEXT(RAW[[#This Row],[UID]],0),TEXT(Table1[UID],0),0))),"")</f>
        <v/>
      </c>
    </row>
    <row r="2598" spans="1:1" x14ac:dyDescent="0.25">
      <c r="A2598" s="169" t="str" cm="1">
        <f t="array" ref="A2598">IFERROR(_xlfn.DAYS(RAW[[#This Row],[Date]],INDEX(Table1[Date hired],MATCH(TEXT(RAW[[#This Row],[UID]],0),TEXT(Table1[UID],0),0))),"")</f>
        <v/>
      </c>
    </row>
    <row r="2599" spans="1:1" x14ac:dyDescent="0.25">
      <c r="A2599" s="169" t="str" cm="1">
        <f t="array" ref="A2599">IFERROR(_xlfn.DAYS(RAW[[#This Row],[Date]],INDEX(Table1[Date hired],MATCH(TEXT(RAW[[#This Row],[UID]],0),TEXT(Table1[UID],0),0))),"")</f>
        <v/>
      </c>
    </row>
    <row r="2600" spans="1:1" x14ac:dyDescent="0.25">
      <c r="A2600" s="169" t="str" cm="1">
        <f t="array" ref="A2600">IFERROR(_xlfn.DAYS(RAW[[#This Row],[Date]],INDEX(Table1[Date hired],MATCH(TEXT(RAW[[#This Row],[UID]],0),TEXT(Table1[UID],0),0))),"")</f>
        <v/>
      </c>
    </row>
    <row r="2601" spans="1:1" x14ac:dyDescent="0.25">
      <c r="A2601" s="169" t="str" cm="1">
        <f t="array" ref="A2601">IFERROR(_xlfn.DAYS(RAW[[#This Row],[Date]],INDEX(Table1[Date hired],MATCH(TEXT(RAW[[#This Row],[UID]],0),TEXT(Table1[UID],0),0))),"")</f>
        <v/>
      </c>
    </row>
    <row r="2602" spans="1:1" x14ac:dyDescent="0.25">
      <c r="A2602" s="169" t="str" cm="1">
        <f t="array" ref="A2602">IFERROR(_xlfn.DAYS(RAW[[#This Row],[Date]],INDEX(Table1[Date hired],MATCH(TEXT(RAW[[#This Row],[UID]],0),TEXT(Table1[UID],0),0))),"")</f>
        <v/>
      </c>
    </row>
    <row r="2603" spans="1:1" x14ac:dyDescent="0.25">
      <c r="A2603" s="169" t="str" cm="1">
        <f t="array" ref="A2603">IFERROR(_xlfn.DAYS(RAW[[#This Row],[Date]],INDEX(Table1[Date hired],MATCH(TEXT(RAW[[#This Row],[UID]],0),TEXT(Table1[UID],0),0))),"")</f>
        <v/>
      </c>
    </row>
    <row r="2604" spans="1:1" x14ac:dyDescent="0.25">
      <c r="A2604" s="169" t="str" cm="1">
        <f t="array" ref="A2604">IFERROR(_xlfn.DAYS(RAW[[#This Row],[Date]],INDEX(Table1[Date hired],MATCH(TEXT(RAW[[#This Row],[UID]],0),TEXT(Table1[UID],0),0))),"")</f>
        <v/>
      </c>
    </row>
    <row r="2605" spans="1:1" x14ac:dyDescent="0.25">
      <c r="A2605" s="169" t="str" cm="1">
        <f t="array" ref="A2605">IFERROR(_xlfn.DAYS(RAW[[#This Row],[Date]],INDEX(Table1[Date hired],MATCH(TEXT(RAW[[#This Row],[UID]],0),TEXT(Table1[UID],0),0))),"")</f>
        <v/>
      </c>
    </row>
    <row r="2606" spans="1:1" x14ac:dyDescent="0.25">
      <c r="A2606" s="169" t="str" cm="1">
        <f t="array" ref="A2606">IFERROR(_xlfn.DAYS(RAW[[#This Row],[Date]],INDEX(Table1[Date hired],MATCH(TEXT(RAW[[#This Row],[UID]],0),TEXT(Table1[UID],0),0))),"")</f>
        <v/>
      </c>
    </row>
    <row r="2607" spans="1:1" x14ac:dyDescent="0.25">
      <c r="A2607" s="169" t="str" cm="1">
        <f t="array" ref="A2607">IFERROR(_xlfn.DAYS(RAW[[#This Row],[Date]],INDEX(Table1[Date hired],MATCH(TEXT(RAW[[#This Row],[UID]],0),TEXT(Table1[UID],0),0))),"")</f>
        <v/>
      </c>
    </row>
    <row r="2608" spans="1:1" x14ac:dyDescent="0.25">
      <c r="A2608" s="169" t="str" cm="1">
        <f t="array" ref="A2608">IFERROR(_xlfn.DAYS(RAW[[#This Row],[Date]],INDEX(Table1[Date hired],MATCH(TEXT(RAW[[#This Row],[UID]],0),TEXT(Table1[UID],0),0))),"")</f>
        <v/>
      </c>
    </row>
    <row r="2609" spans="1:1" x14ac:dyDescent="0.25">
      <c r="A2609" s="169" t="str" cm="1">
        <f t="array" ref="A2609">IFERROR(_xlfn.DAYS(RAW[[#This Row],[Date]],INDEX(Table1[Date hired],MATCH(TEXT(RAW[[#This Row],[UID]],0),TEXT(Table1[UID],0),0))),"")</f>
        <v/>
      </c>
    </row>
    <row r="2610" spans="1:1" x14ac:dyDescent="0.25">
      <c r="A2610" s="169" t="str" cm="1">
        <f t="array" ref="A2610">IFERROR(_xlfn.DAYS(RAW[[#This Row],[Date]],INDEX(Table1[Date hired],MATCH(TEXT(RAW[[#This Row],[UID]],0),TEXT(Table1[UID],0),0))),"")</f>
        <v/>
      </c>
    </row>
    <row r="2611" spans="1:1" x14ac:dyDescent="0.25">
      <c r="A2611" s="169" t="str" cm="1">
        <f t="array" ref="A2611">IFERROR(_xlfn.DAYS(RAW[[#This Row],[Date]],INDEX(Table1[Date hired],MATCH(TEXT(RAW[[#This Row],[UID]],0),TEXT(Table1[UID],0),0))),"")</f>
        <v/>
      </c>
    </row>
    <row r="2612" spans="1:1" x14ac:dyDescent="0.25">
      <c r="A2612" s="169" t="str" cm="1">
        <f t="array" ref="A2612">IFERROR(_xlfn.DAYS(RAW[[#This Row],[Date]],INDEX(Table1[Date hired],MATCH(TEXT(RAW[[#This Row],[UID]],0),TEXT(Table1[UID],0),0))),"")</f>
        <v/>
      </c>
    </row>
    <row r="2613" spans="1:1" x14ac:dyDescent="0.25">
      <c r="A2613" s="169" t="str" cm="1">
        <f t="array" ref="A2613">IFERROR(_xlfn.DAYS(RAW[[#This Row],[Date]],INDEX(Table1[Date hired],MATCH(TEXT(RAW[[#This Row],[UID]],0),TEXT(Table1[UID],0),0))),"")</f>
        <v/>
      </c>
    </row>
    <row r="2614" spans="1:1" x14ac:dyDescent="0.25">
      <c r="A2614" s="169" t="str" cm="1">
        <f t="array" ref="A2614">IFERROR(_xlfn.DAYS(RAW[[#This Row],[Date]],INDEX(Table1[Date hired],MATCH(TEXT(RAW[[#This Row],[UID]],0),TEXT(Table1[UID],0),0))),"")</f>
        <v/>
      </c>
    </row>
    <row r="2615" spans="1:1" x14ac:dyDescent="0.25">
      <c r="A2615" s="169" t="str" cm="1">
        <f t="array" ref="A2615">IFERROR(_xlfn.DAYS(RAW[[#This Row],[Date]],INDEX(Table1[Date hired],MATCH(TEXT(RAW[[#This Row],[UID]],0),TEXT(Table1[UID],0),0))),"")</f>
        <v/>
      </c>
    </row>
    <row r="2616" spans="1:1" x14ac:dyDescent="0.25">
      <c r="A2616" s="169" t="str" cm="1">
        <f t="array" ref="A2616">IFERROR(_xlfn.DAYS(RAW[[#This Row],[Date]],INDEX(Table1[Date hired],MATCH(TEXT(RAW[[#This Row],[UID]],0),TEXT(Table1[UID],0),0))),"")</f>
        <v/>
      </c>
    </row>
    <row r="2617" spans="1:1" x14ac:dyDescent="0.25">
      <c r="A2617" s="169" t="str" cm="1">
        <f t="array" ref="A2617">IFERROR(_xlfn.DAYS(RAW[[#This Row],[Date]],INDEX(Table1[Date hired],MATCH(TEXT(RAW[[#This Row],[UID]],0),TEXT(Table1[UID],0),0))),"")</f>
        <v/>
      </c>
    </row>
    <row r="2618" spans="1:1" x14ac:dyDescent="0.25">
      <c r="A2618" s="169" t="str" cm="1">
        <f t="array" ref="A2618">IFERROR(_xlfn.DAYS(RAW[[#This Row],[Date]],INDEX(Table1[Date hired],MATCH(TEXT(RAW[[#This Row],[UID]],0),TEXT(Table1[UID],0),0))),"")</f>
        <v/>
      </c>
    </row>
    <row r="2619" spans="1:1" x14ac:dyDescent="0.25">
      <c r="A2619" s="169" t="str" cm="1">
        <f t="array" ref="A2619">IFERROR(_xlfn.DAYS(RAW[[#This Row],[Date]],INDEX(Table1[Date hired],MATCH(TEXT(RAW[[#This Row],[UID]],0),TEXT(Table1[UID],0),0))),"")</f>
        <v/>
      </c>
    </row>
    <row r="2620" spans="1:1" x14ac:dyDescent="0.25">
      <c r="A2620" s="169" t="str" cm="1">
        <f t="array" ref="A2620">IFERROR(_xlfn.DAYS(RAW[[#This Row],[Date]],INDEX(Table1[Date hired],MATCH(TEXT(RAW[[#This Row],[UID]],0),TEXT(Table1[UID],0),0))),"")</f>
        <v/>
      </c>
    </row>
    <row r="2621" spans="1:1" x14ac:dyDescent="0.25">
      <c r="A2621" s="169" t="str" cm="1">
        <f t="array" ref="A2621">IFERROR(_xlfn.DAYS(RAW[[#This Row],[Date]],INDEX(Table1[Date hired],MATCH(TEXT(RAW[[#This Row],[UID]],0),TEXT(Table1[UID],0),0))),"")</f>
        <v/>
      </c>
    </row>
    <row r="2622" spans="1:1" x14ac:dyDescent="0.25">
      <c r="A2622" s="169" t="str" cm="1">
        <f t="array" ref="A2622">IFERROR(_xlfn.DAYS(RAW[[#This Row],[Date]],INDEX(Table1[Date hired],MATCH(TEXT(RAW[[#This Row],[UID]],0),TEXT(Table1[UID],0),0))),"")</f>
        <v/>
      </c>
    </row>
    <row r="2623" spans="1:1" x14ac:dyDescent="0.25">
      <c r="A2623" s="169" t="str" cm="1">
        <f t="array" ref="A2623">IFERROR(_xlfn.DAYS(RAW[[#This Row],[Date]],INDEX(Table1[Date hired],MATCH(TEXT(RAW[[#This Row],[UID]],0),TEXT(Table1[UID],0),0))),"")</f>
        <v/>
      </c>
    </row>
    <row r="2624" spans="1:1" x14ac:dyDescent="0.25">
      <c r="A2624" s="169" t="str" cm="1">
        <f t="array" ref="A2624">IFERROR(_xlfn.DAYS(RAW[[#This Row],[Date]],INDEX(Table1[Date hired],MATCH(TEXT(RAW[[#This Row],[UID]],0),TEXT(Table1[UID],0),0))),"")</f>
        <v/>
      </c>
    </row>
    <row r="2625" spans="1:1" x14ac:dyDescent="0.25">
      <c r="A2625" s="169" t="str" cm="1">
        <f t="array" ref="A2625">IFERROR(_xlfn.DAYS(RAW[[#This Row],[Date]],INDEX(Table1[Date hired],MATCH(TEXT(RAW[[#This Row],[UID]],0),TEXT(Table1[UID],0),0))),"")</f>
        <v/>
      </c>
    </row>
    <row r="2626" spans="1:1" x14ac:dyDescent="0.25">
      <c r="A2626" s="169" t="str" cm="1">
        <f t="array" ref="A2626">IFERROR(_xlfn.DAYS(RAW[[#This Row],[Date]],INDEX(Table1[Date hired],MATCH(TEXT(RAW[[#This Row],[UID]],0),TEXT(Table1[UID],0),0))),"")</f>
        <v/>
      </c>
    </row>
    <row r="2627" spans="1:1" x14ac:dyDescent="0.25">
      <c r="A2627" s="169" t="str" cm="1">
        <f t="array" ref="A2627">IFERROR(_xlfn.DAYS(RAW[[#This Row],[Date]],INDEX(Table1[Date hired],MATCH(TEXT(RAW[[#This Row],[UID]],0),TEXT(Table1[UID],0),0))),"")</f>
        <v/>
      </c>
    </row>
    <row r="2628" spans="1:1" x14ac:dyDescent="0.25">
      <c r="A2628" s="169" t="str" cm="1">
        <f t="array" ref="A2628">IFERROR(_xlfn.DAYS(RAW[[#This Row],[Date]],INDEX(Table1[Date hired],MATCH(TEXT(RAW[[#This Row],[UID]],0),TEXT(Table1[UID],0),0))),"")</f>
        <v/>
      </c>
    </row>
    <row r="2629" spans="1:1" x14ac:dyDescent="0.25">
      <c r="A2629" s="169" t="str" cm="1">
        <f t="array" ref="A2629">IFERROR(_xlfn.DAYS(RAW[[#This Row],[Date]],INDEX(Table1[Date hired],MATCH(TEXT(RAW[[#This Row],[UID]],0),TEXT(Table1[UID],0),0))),"")</f>
        <v/>
      </c>
    </row>
    <row r="2630" spans="1:1" x14ac:dyDescent="0.25">
      <c r="A2630" s="169" t="str" cm="1">
        <f t="array" ref="A2630">IFERROR(_xlfn.DAYS(RAW[[#This Row],[Date]],INDEX(Table1[Date hired],MATCH(TEXT(RAW[[#This Row],[UID]],0),TEXT(Table1[UID],0),0))),"")</f>
        <v/>
      </c>
    </row>
    <row r="2631" spans="1:1" x14ac:dyDescent="0.25">
      <c r="A2631" s="169" t="str" cm="1">
        <f t="array" ref="A2631">IFERROR(_xlfn.DAYS(RAW[[#This Row],[Date]],INDEX(Table1[Date hired],MATCH(TEXT(RAW[[#This Row],[UID]],0),TEXT(Table1[UID],0),0))),"")</f>
        <v/>
      </c>
    </row>
    <row r="2632" spans="1:1" x14ac:dyDescent="0.25">
      <c r="A2632" s="169" t="str" cm="1">
        <f t="array" ref="A2632">IFERROR(_xlfn.DAYS(RAW[[#This Row],[Date]],INDEX(Table1[Date hired],MATCH(TEXT(RAW[[#This Row],[UID]],0),TEXT(Table1[UID],0),0))),"")</f>
        <v/>
      </c>
    </row>
    <row r="2633" spans="1:1" x14ac:dyDescent="0.25">
      <c r="A2633" s="169" t="str" cm="1">
        <f t="array" ref="A2633">IFERROR(_xlfn.DAYS(RAW[[#This Row],[Date]],INDEX(Table1[Date hired],MATCH(TEXT(RAW[[#This Row],[UID]],0),TEXT(Table1[UID],0),0))),"")</f>
        <v/>
      </c>
    </row>
    <row r="2634" spans="1:1" x14ac:dyDescent="0.25">
      <c r="A2634" s="169" t="str" cm="1">
        <f t="array" ref="A2634">IFERROR(_xlfn.DAYS(RAW[[#This Row],[Date]],INDEX(Table1[Date hired],MATCH(TEXT(RAW[[#This Row],[UID]],0),TEXT(Table1[UID],0),0))),"")</f>
        <v/>
      </c>
    </row>
    <row r="2635" spans="1:1" x14ac:dyDescent="0.25">
      <c r="A2635" s="169" t="str" cm="1">
        <f t="array" ref="A2635">IFERROR(_xlfn.DAYS(RAW[[#This Row],[Date]],INDEX(Table1[Date hired],MATCH(TEXT(RAW[[#This Row],[UID]],0),TEXT(Table1[UID],0),0))),"")</f>
        <v/>
      </c>
    </row>
    <row r="2636" spans="1:1" x14ac:dyDescent="0.25">
      <c r="A2636" s="169" t="str" cm="1">
        <f t="array" ref="A2636">IFERROR(_xlfn.DAYS(RAW[[#This Row],[Date]],INDEX(Table1[Date hired],MATCH(TEXT(RAW[[#This Row],[UID]],0),TEXT(Table1[UID],0),0))),"")</f>
        <v/>
      </c>
    </row>
    <row r="2637" spans="1:1" x14ac:dyDescent="0.25">
      <c r="A2637" s="169" t="str" cm="1">
        <f t="array" ref="A2637">IFERROR(_xlfn.DAYS(RAW[[#This Row],[Date]],INDEX(Table1[Date hired],MATCH(TEXT(RAW[[#This Row],[UID]],0),TEXT(Table1[UID],0),0))),"")</f>
        <v/>
      </c>
    </row>
    <row r="2638" spans="1:1" x14ac:dyDescent="0.25">
      <c r="A2638" s="169" t="str" cm="1">
        <f t="array" ref="A2638">IFERROR(_xlfn.DAYS(RAW[[#This Row],[Date]],INDEX(Table1[Date hired],MATCH(TEXT(RAW[[#This Row],[UID]],0),TEXT(Table1[UID],0),0))),"")</f>
        <v/>
      </c>
    </row>
    <row r="2639" spans="1:1" x14ac:dyDescent="0.25">
      <c r="A2639" s="169" t="str" cm="1">
        <f t="array" ref="A2639">IFERROR(_xlfn.DAYS(RAW[[#This Row],[Date]],INDEX(Table1[Date hired],MATCH(TEXT(RAW[[#This Row],[UID]],0),TEXT(Table1[UID],0),0))),"")</f>
        <v/>
      </c>
    </row>
    <row r="2640" spans="1:1" x14ac:dyDescent="0.25">
      <c r="A2640" s="169" t="str" cm="1">
        <f t="array" ref="A2640">IFERROR(_xlfn.DAYS(RAW[[#This Row],[Date]],INDEX(Table1[Date hired],MATCH(TEXT(RAW[[#This Row],[UID]],0),TEXT(Table1[UID],0),0))),"")</f>
        <v/>
      </c>
    </row>
    <row r="2641" spans="1:1" x14ac:dyDescent="0.25">
      <c r="A2641" s="169" t="str" cm="1">
        <f t="array" ref="A2641">IFERROR(_xlfn.DAYS(RAW[[#This Row],[Date]],INDEX(Table1[Date hired],MATCH(TEXT(RAW[[#This Row],[UID]],0),TEXT(Table1[UID],0),0))),"")</f>
        <v/>
      </c>
    </row>
    <row r="2642" spans="1:1" x14ac:dyDescent="0.25">
      <c r="A2642" s="169" t="str" cm="1">
        <f t="array" ref="A2642">IFERROR(_xlfn.DAYS(RAW[[#This Row],[Date]],INDEX(Table1[Date hired],MATCH(TEXT(RAW[[#This Row],[UID]],0),TEXT(Table1[UID],0),0))),"")</f>
        <v/>
      </c>
    </row>
    <row r="2643" spans="1:1" x14ac:dyDescent="0.25">
      <c r="A2643" s="169" t="str" cm="1">
        <f t="array" ref="A2643">IFERROR(_xlfn.DAYS(RAW[[#This Row],[Date]],INDEX(Table1[Date hired],MATCH(TEXT(RAW[[#This Row],[UID]],0),TEXT(Table1[UID],0),0))),"")</f>
        <v/>
      </c>
    </row>
    <row r="2644" spans="1:1" x14ac:dyDescent="0.25">
      <c r="A2644" s="169" t="str" cm="1">
        <f t="array" ref="A2644">IFERROR(_xlfn.DAYS(RAW[[#This Row],[Date]],INDEX(Table1[Date hired],MATCH(TEXT(RAW[[#This Row],[UID]],0),TEXT(Table1[UID],0),0))),"")</f>
        <v/>
      </c>
    </row>
    <row r="2645" spans="1:1" x14ac:dyDescent="0.25">
      <c r="A2645" s="169" t="str" cm="1">
        <f t="array" ref="A2645">IFERROR(_xlfn.DAYS(RAW[[#This Row],[Date]],INDEX(Table1[Date hired],MATCH(TEXT(RAW[[#This Row],[UID]],0),TEXT(Table1[UID],0),0))),"")</f>
        <v/>
      </c>
    </row>
    <row r="2646" spans="1:1" x14ac:dyDescent="0.25">
      <c r="A2646" s="169" t="str" cm="1">
        <f t="array" ref="A2646">IFERROR(_xlfn.DAYS(RAW[[#This Row],[Date]],INDEX(Table1[Date hired],MATCH(TEXT(RAW[[#This Row],[UID]],0),TEXT(Table1[UID],0),0))),"")</f>
        <v/>
      </c>
    </row>
    <row r="2647" spans="1:1" x14ac:dyDescent="0.25">
      <c r="A2647" s="169" t="str" cm="1">
        <f t="array" ref="A2647">IFERROR(_xlfn.DAYS(RAW[[#This Row],[Date]],INDEX(Table1[Date hired],MATCH(TEXT(RAW[[#This Row],[UID]],0),TEXT(Table1[UID],0),0))),"")</f>
        <v/>
      </c>
    </row>
    <row r="2648" spans="1:1" x14ac:dyDescent="0.25">
      <c r="A2648" s="169" t="str" cm="1">
        <f t="array" ref="A2648">IFERROR(_xlfn.DAYS(RAW[[#This Row],[Date]],INDEX(Table1[Date hired],MATCH(TEXT(RAW[[#This Row],[UID]],0),TEXT(Table1[UID],0),0))),"")</f>
        <v/>
      </c>
    </row>
    <row r="2649" spans="1:1" x14ac:dyDescent="0.25">
      <c r="A2649" s="169" t="str" cm="1">
        <f t="array" ref="A2649">IFERROR(_xlfn.DAYS(RAW[[#This Row],[Date]],INDEX(Table1[Date hired],MATCH(TEXT(RAW[[#This Row],[UID]],0),TEXT(Table1[UID],0),0))),"")</f>
        <v/>
      </c>
    </row>
    <row r="2650" spans="1:1" x14ac:dyDescent="0.25">
      <c r="A2650" s="169" t="str" cm="1">
        <f t="array" ref="A2650">IFERROR(_xlfn.DAYS(RAW[[#This Row],[Date]],INDEX(Table1[Date hired],MATCH(TEXT(RAW[[#This Row],[UID]],0),TEXT(Table1[UID],0),0))),"")</f>
        <v/>
      </c>
    </row>
    <row r="2651" spans="1:1" x14ac:dyDescent="0.25">
      <c r="A2651" s="169" t="str" cm="1">
        <f t="array" ref="A2651">IFERROR(_xlfn.DAYS(RAW[[#This Row],[Date]],INDEX(Table1[Date hired],MATCH(TEXT(RAW[[#This Row],[UID]],0),TEXT(Table1[UID],0),0))),"")</f>
        <v/>
      </c>
    </row>
    <row r="2652" spans="1:1" x14ac:dyDescent="0.25">
      <c r="A2652" s="169" t="str" cm="1">
        <f t="array" ref="A2652">IFERROR(_xlfn.DAYS(RAW[[#This Row],[Date]],INDEX(Table1[Date hired],MATCH(TEXT(RAW[[#This Row],[UID]],0),TEXT(Table1[UID],0),0))),"")</f>
        <v/>
      </c>
    </row>
    <row r="2653" spans="1:1" x14ac:dyDescent="0.25">
      <c r="A2653" s="169" t="str" cm="1">
        <f t="array" ref="A2653">IFERROR(_xlfn.DAYS(RAW[[#This Row],[Date]],INDEX(Table1[Date hired],MATCH(TEXT(RAW[[#This Row],[UID]],0),TEXT(Table1[UID],0),0))),"")</f>
        <v/>
      </c>
    </row>
    <row r="2654" spans="1:1" x14ac:dyDescent="0.25">
      <c r="A2654" s="169" t="str" cm="1">
        <f t="array" ref="A2654">IFERROR(_xlfn.DAYS(RAW[[#This Row],[Date]],INDEX(Table1[Date hired],MATCH(TEXT(RAW[[#This Row],[UID]],0),TEXT(Table1[UID],0),0))),"")</f>
        <v/>
      </c>
    </row>
    <row r="2655" spans="1:1" x14ac:dyDescent="0.25">
      <c r="A2655" s="169" t="str" cm="1">
        <f t="array" ref="A2655">IFERROR(_xlfn.DAYS(RAW[[#This Row],[Date]],INDEX(Table1[Date hired],MATCH(TEXT(RAW[[#This Row],[UID]],0),TEXT(Table1[UID],0),0))),"")</f>
        <v/>
      </c>
    </row>
    <row r="2656" spans="1:1" x14ac:dyDescent="0.25">
      <c r="A2656" s="169" t="str" cm="1">
        <f t="array" ref="A2656">IFERROR(_xlfn.DAYS(RAW[[#This Row],[Date]],INDEX(Table1[Date hired],MATCH(TEXT(RAW[[#This Row],[UID]],0),TEXT(Table1[UID],0),0))),"")</f>
        <v/>
      </c>
    </row>
    <row r="2657" spans="1:1" x14ac:dyDescent="0.25">
      <c r="A2657" s="169" t="str" cm="1">
        <f t="array" ref="A2657">IFERROR(_xlfn.DAYS(RAW[[#This Row],[Date]],INDEX(Table1[Date hired],MATCH(TEXT(RAW[[#This Row],[UID]],0),TEXT(Table1[UID],0),0))),"")</f>
        <v/>
      </c>
    </row>
    <row r="2658" spans="1:1" x14ac:dyDescent="0.25">
      <c r="A2658" s="169" t="str" cm="1">
        <f t="array" ref="A2658">IFERROR(_xlfn.DAYS(RAW[[#This Row],[Date]],INDEX(Table1[Date hired],MATCH(TEXT(RAW[[#This Row],[UID]],0),TEXT(Table1[UID],0),0))),"")</f>
        <v/>
      </c>
    </row>
    <row r="2659" spans="1:1" x14ac:dyDescent="0.25">
      <c r="A2659" s="169" t="str" cm="1">
        <f t="array" ref="A2659">IFERROR(_xlfn.DAYS(RAW[[#This Row],[Date]],INDEX(Table1[Date hired],MATCH(TEXT(RAW[[#This Row],[UID]],0),TEXT(Table1[UID],0),0))),"")</f>
        <v/>
      </c>
    </row>
    <row r="2660" spans="1:1" x14ac:dyDescent="0.25">
      <c r="A2660" s="169" t="str" cm="1">
        <f t="array" ref="A2660">IFERROR(_xlfn.DAYS(RAW[[#This Row],[Date]],INDEX(Table1[Date hired],MATCH(TEXT(RAW[[#This Row],[UID]],0),TEXT(Table1[UID],0),0))),"")</f>
        <v/>
      </c>
    </row>
    <row r="2661" spans="1:1" x14ac:dyDescent="0.25">
      <c r="A2661" s="169" t="str" cm="1">
        <f t="array" ref="A2661">IFERROR(_xlfn.DAYS(RAW[[#This Row],[Date]],INDEX(Table1[Date hired],MATCH(TEXT(RAW[[#This Row],[UID]],0),TEXT(Table1[UID],0),0))),"")</f>
        <v/>
      </c>
    </row>
    <row r="2662" spans="1:1" x14ac:dyDescent="0.25">
      <c r="A2662" s="169" t="str" cm="1">
        <f t="array" ref="A2662">IFERROR(_xlfn.DAYS(RAW[[#This Row],[Date]],INDEX(Table1[Date hired],MATCH(TEXT(RAW[[#This Row],[UID]],0),TEXT(Table1[UID],0),0))),"")</f>
        <v/>
      </c>
    </row>
    <row r="2663" spans="1:1" x14ac:dyDescent="0.25">
      <c r="A2663" s="169" t="str" cm="1">
        <f t="array" ref="A2663">IFERROR(_xlfn.DAYS(RAW[[#This Row],[Date]],INDEX(Table1[Date hired],MATCH(TEXT(RAW[[#This Row],[UID]],0),TEXT(Table1[UID],0),0))),"")</f>
        <v/>
      </c>
    </row>
    <row r="2664" spans="1:1" x14ac:dyDescent="0.25">
      <c r="A2664" s="169" t="str" cm="1">
        <f t="array" ref="A2664">IFERROR(_xlfn.DAYS(RAW[[#This Row],[Date]],INDEX(Table1[Date hired],MATCH(TEXT(RAW[[#This Row],[UID]],0),TEXT(Table1[UID],0),0))),"")</f>
        <v/>
      </c>
    </row>
    <row r="2665" spans="1:1" x14ac:dyDescent="0.25">
      <c r="A2665" s="169" t="str" cm="1">
        <f t="array" ref="A2665">IFERROR(_xlfn.DAYS(RAW[[#This Row],[Date]],INDEX(Table1[Date hired],MATCH(TEXT(RAW[[#This Row],[UID]],0),TEXT(Table1[UID],0),0))),"")</f>
        <v/>
      </c>
    </row>
    <row r="2666" spans="1:1" x14ac:dyDescent="0.25">
      <c r="A2666" s="169" t="str" cm="1">
        <f t="array" ref="A2666">IFERROR(_xlfn.DAYS(RAW[[#This Row],[Date]],INDEX(Table1[Date hired],MATCH(TEXT(RAW[[#This Row],[UID]],0),TEXT(Table1[UID],0),0))),"")</f>
        <v/>
      </c>
    </row>
    <row r="2667" spans="1:1" x14ac:dyDescent="0.25">
      <c r="A2667" s="169" t="str" cm="1">
        <f t="array" ref="A2667">IFERROR(_xlfn.DAYS(RAW[[#This Row],[Date]],INDEX(Table1[Date hired],MATCH(TEXT(RAW[[#This Row],[UID]],0),TEXT(Table1[UID],0),0))),"")</f>
        <v/>
      </c>
    </row>
    <row r="2668" spans="1:1" x14ac:dyDescent="0.25">
      <c r="A2668" s="169" t="str" cm="1">
        <f t="array" ref="A2668">IFERROR(_xlfn.DAYS(RAW[[#This Row],[Date]],INDEX(Table1[Date hired],MATCH(TEXT(RAW[[#This Row],[UID]],0),TEXT(Table1[UID],0),0))),"")</f>
        <v/>
      </c>
    </row>
    <row r="2669" spans="1:1" x14ac:dyDescent="0.25">
      <c r="A2669" s="169" t="str" cm="1">
        <f t="array" ref="A2669">IFERROR(_xlfn.DAYS(RAW[[#This Row],[Date]],INDEX(Table1[Date hired],MATCH(TEXT(RAW[[#This Row],[UID]],0),TEXT(Table1[UID],0),0))),"")</f>
        <v/>
      </c>
    </row>
    <row r="2670" spans="1:1" x14ac:dyDescent="0.25">
      <c r="A2670" s="169" t="str" cm="1">
        <f t="array" ref="A2670">IFERROR(_xlfn.DAYS(RAW[[#This Row],[Date]],INDEX(Table1[Date hired],MATCH(TEXT(RAW[[#This Row],[UID]],0),TEXT(Table1[UID],0),0))),"")</f>
        <v/>
      </c>
    </row>
    <row r="2671" spans="1:1" x14ac:dyDescent="0.25">
      <c r="A2671" s="169" t="str" cm="1">
        <f t="array" ref="A2671">IFERROR(_xlfn.DAYS(RAW[[#This Row],[Date]],INDEX(Table1[Date hired],MATCH(TEXT(RAW[[#This Row],[UID]],0),TEXT(Table1[UID],0),0))),"")</f>
        <v/>
      </c>
    </row>
    <row r="2672" spans="1:1" x14ac:dyDescent="0.25">
      <c r="A2672" s="169" t="str" cm="1">
        <f t="array" ref="A2672">IFERROR(_xlfn.DAYS(RAW[[#This Row],[Date]],INDEX(Table1[Date hired],MATCH(TEXT(RAW[[#This Row],[UID]],0),TEXT(Table1[UID],0),0))),"")</f>
        <v/>
      </c>
    </row>
    <row r="2673" spans="1:1" x14ac:dyDescent="0.25">
      <c r="A2673" s="169" t="str" cm="1">
        <f t="array" ref="A2673">IFERROR(_xlfn.DAYS(RAW[[#This Row],[Date]],INDEX(Table1[Date hired],MATCH(TEXT(RAW[[#This Row],[UID]],0),TEXT(Table1[UID],0),0))),"")</f>
        <v/>
      </c>
    </row>
    <row r="2674" spans="1:1" x14ac:dyDescent="0.25">
      <c r="A2674" s="169" t="str" cm="1">
        <f t="array" ref="A2674">IFERROR(_xlfn.DAYS(RAW[[#This Row],[Date]],INDEX(Table1[Date hired],MATCH(TEXT(RAW[[#This Row],[UID]],0),TEXT(Table1[UID],0),0))),"")</f>
        <v/>
      </c>
    </row>
    <row r="2675" spans="1:1" x14ac:dyDescent="0.25">
      <c r="A2675" s="169" t="str" cm="1">
        <f t="array" ref="A2675">IFERROR(_xlfn.DAYS(RAW[[#This Row],[Date]],INDEX(Table1[Date hired],MATCH(TEXT(RAW[[#This Row],[UID]],0),TEXT(Table1[UID],0),0))),"")</f>
        <v/>
      </c>
    </row>
    <row r="2676" spans="1:1" x14ac:dyDescent="0.25">
      <c r="A2676" s="169" t="str" cm="1">
        <f t="array" ref="A2676">IFERROR(_xlfn.DAYS(RAW[[#This Row],[Date]],INDEX(Table1[Date hired],MATCH(TEXT(RAW[[#This Row],[UID]],0),TEXT(Table1[UID],0),0))),"")</f>
        <v/>
      </c>
    </row>
    <row r="2677" spans="1:1" x14ac:dyDescent="0.25">
      <c r="A2677" s="169" t="str" cm="1">
        <f t="array" ref="A2677">IFERROR(_xlfn.DAYS(RAW[[#This Row],[Date]],INDEX(Table1[Date hired],MATCH(TEXT(RAW[[#This Row],[UID]],0),TEXT(Table1[UID],0),0))),"")</f>
        <v/>
      </c>
    </row>
    <row r="2678" spans="1:1" x14ac:dyDescent="0.25">
      <c r="A2678" s="169" t="str" cm="1">
        <f t="array" ref="A2678">IFERROR(_xlfn.DAYS(RAW[[#This Row],[Date]],INDEX(Table1[Date hired],MATCH(TEXT(RAW[[#This Row],[UID]],0),TEXT(Table1[UID],0),0))),"")</f>
        <v/>
      </c>
    </row>
    <row r="2679" spans="1:1" x14ac:dyDescent="0.25">
      <c r="A2679" s="169" t="str" cm="1">
        <f t="array" ref="A2679">IFERROR(_xlfn.DAYS(RAW[[#This Row],[Date]],INDEX(Table1[Date hired],MATCH(TEXT(RAW[[#This Row],[UID]],0),TEXT(Table1[UID],0),0))),"")</f>
        <v/>
      </c>
    </row>
    <row r="2680" spans="1:1" x14ac:dyDescent="0.25">
      <c r="A2680" s="169" t="str" cm="1">
        <f t="array" ref="A2680">IFERROR(_xlfn.DAYS(RAW[[#This Row],[Date]],INDEX(Table1[Date hired],MATCH(TEXT(RAW[[#This Row],[UID]],0),TEXT(Table1[UID],0),0))),"")</f>
        <v/>
      </c>
    </row>
    <row r="2681" spans="1:1" x14ac:dyDescent="0.25">
      <c r="A2681" s="169" t="str" cm="1">
        <f t="array" ref="A2681">IFERROR(_xlfn.DAYS(RAW[[#This Row],[Date]],INDEX(Table1[Date hired],MATCH(TEXT(RAW[[#This Row],[UID]],0),TEXT(Table1[UID],0),0))),"")</f>
        <v/>
      </c>
    </row>
  </sheetData>
  <sheetProtection algorithmName="SHA-512" hashValue="Cgg3j/0K4sj3vh9EWYwHWV3ZOFnU4CVFZiV2LDbwsAUx4rSq58jSL+XdRpX5vtCi1xZ5bdHkURyWKQrVL8sS8A==" saltValue="YMA5N4gLhs/4CoI3TbNcTw==" spinCount="100000" sheet="1" sort="0" autoFilter="0"/>
  <phoneticPr fontId="5" type="noConversion"/>
  <conditionalFormatting sqref="V1:V1048576">
    <cfRule type="cellIs" dxfId="4" priority="1" operator="greaterThan">
      <formula>0.416666666666667</formula>
    </cfRule>
  </conditionalFormatting>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B0C7B-8CB4-4704-8C35-E9CADD008D82}">
  <sheetPr>
    <tabColor theme="0" tint="-4.9989318521683403E-2"/>
  </sheetPr>
  <dimension ref="B3:T66"/>
  <sheetViews>
    <sheetView showGridLines="0" workbookViewId="0">
      <selection activeCell="C17" sqref="C17"/>
    </sheetView>
  </sheetViews>
  <sheetFormatPr defaultRowHeight="15" x14ac:dyDescent="0.25"/>
  <cols>
    <col min="2" max="2" width="22.28515625" bestFit="1" customWidth="1"/>
    <col min="3" max="3" width="10.85546875" bestFit="1" customWidth="1"/>
    <col min="4" max="4" width="12" bestFit="1" customWidth="1"/>
    <col min="5" max="5" width="16.140625" bestFit="1" customWidth="1"/>
    <col min="6" max="6" width="12.7109375" bestFit="1" customWidth="1"/>
    <col min="7" max="7" width="13.85546875" bestFit="1" customWidth="1"/>
    <col min="8" max="9" width="12.7109375" bestFit="1" customWidth="1"/>
    <col min="10" max="10" width="17" bestFit="1" customWidth="1"/>
    <col min="11" max="11" width="17.28515625" bestFit="1" customWidth="1"/>
    <col min="12" max="12" width="12.7109375" bestFit="1" customWidth="1"/>
    <col min="13" max="13" width="19.28515625" bestFit="1" customWidth="1"/>
    <col min="14" max="14" width="12.7109375" bestFit="1" customWidth="1"/>
    <col min="15" max="15" width="12" bestFit="1" customWidth="1"/>
    <col min="16" max="16" width="14.5703125" bestFit="1" customWidth="1"/>
    <col min="17" max="17" width="15.42578125" bestFit="1" customWidth="1"/>
    <col min="18" max="19" width="12.7109375" bestFit="1" customWidth="1"/>
    <col min="20" max="20" width="8.7109375" bestFit="1" customWidth="1"/>
    <col min="21" max="21" width="9.28515625" bestFit="1" customWidth="1"/>
    <col min="22" max="22" width="8.5703125" bestFit="1" customWidth="1"/>
    <col min="23" max="23" width="10.5703125" bestFit="1" customWidth="1"/>
    <col min="24" max="24" width="17.28515625" bestFit="1" customWidth="1"/>
    <col min="25" max="25" width="11" bestFit="1" customWidth="1"/>
    <col min="26" max="26" width="13.42578125" bestFit="1" customWidth="1"/>
    <col min="27" max="27" width="13.140625" bestFit="1" customWidth="1"/>
    <col min="28" max="28" width="15.7109375" bestFit="1" customWidth="1"/>
    <col min="29" max="29" width="13.42578125" bestFit="1" customWidth="1"/>
    <col min="30" max="30" width="18.7109375" bestFit="1" customWidth="1"/>
    <col min="31" max="31" width="17.42578125" bestFit="1" customWidth="1"/>
    <col min="32" max="32" width="15.42578125" bestFit="1" customWidth="1"/>
    <col min="33" max="33" width="13.140625" bestFit="1" customWidth="1"/>
    <col min="34" max="34" width="16.42578125" bestFit="1" customWidth="1"/>
    <col min="35" max="35" width="15.5703125" bestFit="1" customWidth="1"/>
    <col min="36" max="36" width="20.28515625" bestFit="1" customWidth="1"/>
    <col min="37" max="37" width="22.42578125" bestFit="1" customWidth="1"/>
    <col min="38" max="38" width="19.140625" bestFit="1" customWidth="1"/>
    <col min="39" max="39" width="14.5703125" bestFit="1" customWidth="1"/>
    <col min="40" max="40" width="18.28515625" bestFit="1" customWidth="1"/>
    <col min="41" max="41" width="21.42578125" bestFit="1" customWidth="1"/>
    <col min="42" max="42" width="15.7109375" bestFit="1" customWidth="1"/>
    <col min="43" max="43" width="18.5703125" bestFit="1" customWidth="1"/>
    <col min="44" max="44" width="14.85546875" bestFit="1" customWidth="1"/>
    <col min="45" max="45" width="15.140625" bestFit="1" customWidth="1"/>
  </cols>
  <sheetData>
    <row r="3" spans="2:20" x14ac:dyDescent="0.25">
      <c r="B3" t="s">
        <v>1014</v>
      </c>
      <c r="C3" t="s">
        <v>1015</v>
      </c>
      <c r="D3" t="s">
        <v>113</v>
      </c>
      <c r="E3" t="s">
        <v>205</v>
      </c>
      <c r="F3" t="s">
        <v>114</v>
      </c>
      <c r="G3" t="s">
        <v>206</v>
      </c>
      <c r="H3" t="s">
        <v>207</v>
      </c>
      <c r="I3" t="s">
        <v>208</v>
      </c>
      <c r="J3" t="s">
        <v>209</v>
      </c>
      <c r="K3" t="s">
        <v>210</v>
      </c>
      <c r="L3" t="s">
        <v>211</v>
      </c>
      <c r="M3" t="s">
        <v>1016</v>
      </c>
      <c r="N3" t="s">
        <v>213</v>
      </c>
      <c r="O3" t="s">
        <v>1017</v>
      </c>
      <c r="P3" t="s">
        <v>214</v>
      </c>
      <c r="Q3" t="s">
        <v>215</v>
      </c>
      <c r="R3" t="s">
        <v>216</v>
      </c>
      <c r="S3" t="s">
        <v>102</v>
      </c>
      <c r="T3" t="s">
        <v>217</v>
      </c>
    </row>
    <row r="4" spans="2:20" x14ac:dyDescent="0.25">
      <c r="B4" s="295" t="s">
        <v>133</v>
      </c>
      <c r="C4">
        <v>108526</v>
      </c>
      <c r="D4" s="184">
        <v>3.4016203703703729E-2</v>
      </c>
      <c r="E4" s="184">
        <v>0</v>
      </c>
      <c r="F4" s="184">
        <v>0.13233796296296307</v>
      </c>
      <c r="G4" s="184">
        <v>4.1145833333333437E-2</v>
      </c>
      <c r="H4" s="184">
        <v>1.1504629629629726E-2</v>
      </c>
      <c r="I4" s="184">
        <v>0</v>
      </c>
      <c r="J4" s="184">
        <v>1.0034722222222126E-2</v>
      </c>
      <c r="K4" s="184">
        <v>0</v>
      </c>
      <c r="L4" s="184">
        <v>1.2812499999999893E-2</v>
      </c>
      <c r="M4" s="184">
        <v>0</v>
      </c>
      <c r="N4" s="184">
        <v>0</v>
      </c>
      <c r="O4" s="184">
        <v>7.7777777777777779E-2</v>
      </c>
      <c r="P4" s="184">
        <v>5.6319444444444366E-2</v>
      </c>
      <c r="Q4" s="184">
        <v>0</v>
      </c>
      <c r="R4" s="184">
        <v>0</v>
      </c>
      <c r="S4" s="184">
        <v>0.37594907407407407</v>
      </c>
      <c r="T4" s="296">
        <v>45444</v>
      </c>
    </row>
    <row r="5" spans="2:20" x14ac:dyDescent="0.25">
      <c r="B5" s="295" t="s">
        <v>135</v>
      </c>
      <c r="C5">
        <v>113502</v>
      </c>
      <c r="D5" s="184">
        <v>0</v>
      </c>
      <c r="E5" s="184">
        <v>0</v>
      </c>
      <c r="F5" s="184">
        <v>0.11777777777777776</v>
      </c>
      <c r="G5" s="184">
        <v>4.1064814814814721E-2</v>
      </c>
      <c r="H5" s="184">
        <v>0</v>
      </c>
      <c r="I5" s="184">
        <v>0</v>
      </c>
      <c r="J5" s="184">
        <v>3.0173611111111054E-2</v>
      </c>
      <c r="K5" s="184">
        <v>0</v>
      </c>
      <c r="L5" s="184">
        <v>1.4016203703703711E-2</v>
      </c>
      <c r="M5" s="184">
        <v>0</v>
      </c>
      <c r="N5" s="184">
        <v>0</v>
      </c>
      <c r="O5" s="184">
        <v>0.17721064814814813</v>
      </c>
      <c r="P5" s="184">
        <v>0</v>
      </c>
      <c r="Q5" s="184">
        <v>0</v>
      </c>
      <c r="R5" s="184">
        <v>0</v>
      </c>
      <c r="S5" s="184">
        <v>0.3802430555555556</v>
      </c>
      <c r="T5" s="296">
        <v>45444</v>
      </c>
    </row>
    <row r="6" spans="2:20" x14ac:dyDescent="0.25">
      <c r="B6" s="295" t="s">
        <v>148</v>
      </c>
      <c r="C6">
        <v>112006</v>
      </c>
      <c r="D6" s="184">
        <v>2.8738425925926014E-2</v>
      </c>
      <c r="E6" s="184">
        <v>0</v>
      </c>
      <c r="F6" s="184">
        <v>0.15166666666666662</v>
      </c>
      <c r="G6" s="184">
        <v>4.1585648148148247E-2</v>
      </c>
      <c r="H6" s="184">
        <v>4.37037037037038E-2</v>
      </c>
      <c r="I6" s="184">
        <v>0</v>
      </c>
      <c r="J6" s="184">
        <v>1.3148148148148131E-2</v>
      </c>
      <c r="K6" s="184">
        <v>0</v>
      </c>
      <c r="L6" s="184">
        <v>1.3634259259259318E-2</v>
      </c>
      <c r="M6" s="184">
        <v>0</v>
      </c>
      <c r="N6" s="184">
        <v>0</v>
      </c>
      <c r="O6" s="184">
        <v>0.05</v>
      </c>
      <c r="P6" s="184">
        <v>3.3067129629629655E-2</v>
      </c>
      <c r="Q6" s="184">
        <v>0</v>
      </c>
      <c r="R6" s="184">
        <v>0</v>
      </c>
      <c r="S6" s="184">
        <v>0.37554398148148138</v>
      </c>
      <c r="T6" s="296">
        <v>45444</v>
      </c>
    </row>
    <row r="7" spans="2:20" x14ac:dyDescent="0.25">
      <c r="B7" s="295" t="s">
        <v>154</v>
      </c>
      <c r="C7">
        <v>112004</v>
      </c>
      <c r="D7" s="184">
        <v>7.1666666666666601E-2</v>
      </c>
      <c r="E7" s="184">
        <v>0</v>
      </c>
      <c r="F7" s="184">
        <v>0.1339583333333334</v>
      </c>
      <c r="G7" s="184">
        <v>4.1516203703703791E-2</v>
      </c>
      <c r="H7" s="184">
        <v>1.3067129629629637E-2</v>
      </c>
      <c r="I7" s="184">
        <v>0</v>
      </c>
      <c r="J7" s="184">
        <v>7.8703703703704164E-3</v>
      </c>
      <c r="K7" s="184">
        <v>0</v>
      </c>
      <c r="L7" s="184">
        <v>1.3854166666666723E-2</v>
      </c>
      <c r="M7" s="184">
        <v>0</v>
      </c>
      <c r="N7" s="184">
        <v>0</v>
      </c>
      <c r="O7" s="184">
        <v>9.4444444444444442E-2</v>
      </c>
      <c r="P7" s="184">
        <v>0</v>
      </c>
      <c r="Q7" s="184">
        <v>0</v>
      </c>
      <c r="R7" s="184">
        <v>0</v>
      </c>
      <c r="S7" s="184">
        <v>0.37637731481481485</v>
      </c>
      <c r="T7" s="296">
        <v>45444</v>
      </c>
    </row>
    <row r="8" spans="2:20" x14ac:dyDescent="0.25">
      <c r="B8" s="295" t="s">
        <v>157</v>
      </c>
      <c r="C8">
        <v>112377</v>
      </c>
      <c r="D8" s="184">
        <v>0.13251157407407407</v>
      </c>
      <c r="E8" s="184">
        <v>3.472222222222765E-4</v>
      </c>
      <c r="F8" s="184">
        <v>0.11922453703703706</v>
      </c>
      <c r="G8" s="184">
        <v>3.009259259259256E-2</v>
      </c>
      <c r="H8" s="184">
        <v>0</v>
      </c>
      <c r="I8" s="184">
        <v>0</v>
      </c>
      <c r="J8" s="184">
        <v>5.8680555555554736E-3</v>
      </c>
      <c r="K8" s="184">
        <v>0</v>
      </c>
      <c r="L8" s="184">
        <v>1.0405092592592702E-2</v>
      </c>
      <c r="M8" s="184">
        <v>0</v>
      </c>
      <c r="N8" s="184">
        <v>0</v>
      </c>
      <c r="O8" s="184">
        <v>7.7777777777777779E-2</v>
      </c>
      <c r="P8" s="184">
        <v>0</v>
      </c>
      <c r="Q8" s="184">
        <v>0</v>
      </c>
      <c r="R8" s="184">
        <v>0</v>
      </c>
      <c r="S8" s="184">
        <v>0.3762268518518519</v>
      </c>
      <c r="T8" s="296">
        <v>45444</v>
      </c>
    </row>
    <row r="9" spans="2:20" x14ac:dyDescent="0.25">
      <c r="B9" s="295" t="s">
        <v>158</v>
      </c>
      <c r="C9">
        <v>112087</v>
      </c>
      <c r="D9" s="184">
        <v>0.22400462962962961</v>
      </c>
      <c r="E9" s="184">
        <v>0</v>
      </c>
      <c r="F9" s="184">
        <v>2.6504629629629628E-2</v>
      </c>
      <c r="G9" s="184">
        <v>2.1076388888888964E-2</v>
      </c>
      <c r="H9" s="184">
        <v>0</v>
      </c>
      <c r="I9" s="184">
        <v>0</v>
      </c>
      <c r="J9" s="184">
        <v>1.1377314814814854E-2</v>
      </c>
      <c r="K9" s="184">
        <v>0</v>
      </c>
      <c r="L9" s="184">
        <v>2.2650462962962914E-2</v>
      </c>
      <c r="M9" s="184">
        <v>0</v>
      </c>
      <c r="N9" s="184">
        <v>0</v>
      </c>
      <c r="O9" s="184">
        <v>7.2222222222222229E-2</v>
      </c>
      <c r="P9" s="184">
        <v>0</v>
      </c>
      <c r="Q9" s="184">
        <v>0</v>
      </c>
      <c r="R9" s="184">
        <v>0</v>
      </c>
      <c r="S9" s="184">
        <v>0.37783564814814818</v>
      </c>
      <c r="T9" s="296">
        <v>45444</v>
      </c>
    </row>
    <row r="10" spans="2:20" x14ac:dyDescent="0.25">
      <c r="B10" s="295" t="s">
        <v>163</v>
      </c>
      <c r="C10">
        <v>112909</v>
      </c>
      <c r="D10" s="184">
        <v>0.28760416666666666</v>
      </c>
      <c r="E10" s="184">
        <v>0</v>
      </c>
      <c r="F10" s="184">
        <v>0</v>
      </c>
      <c r="G10" s="184">
        <v>4.1759259259259274E-2</v>
      </c>
      <c r="H10" s="184">
        <v>0</v>
      </c>
      <c r="I10" s="184">
        <v>0</v>
      </c>
      <c r="J10" s="184">
        <v>0</v>
      </c>
      <c r="K10" s="184">
        <v>0</v>
      </c>
      <c r="L10" s="184">
        <v>0</v>
      </c>
      <c r="M10" s="184">
        <v>0</v>
      </c>
      <c r="N10" s="184">
        <v>0</v>
      </c>
      <c r="O10" s="184">
        <v>2.777777777777778E-2</v>
      </c>
      <c r="P10" s="184">
        <v>0</v>
      </c>
      <c r="Q10" s="184">
        <v>8.796296296296191E-4</v>
      </c>
      <c r="R10" s="184">
        <v>0</v>
      </c>
      <c r="S10" s="184">
        <v>0.35802083333333323</v>
      </c>
      <c r="T10" s="296">
        <v>45444</v>
      </c>
    </row>
    <row r="11" spans="2:20" x14ac:dyDescent="0.25">
      <c r="B11" s="295" t="s">
        <v>135</v>
      </c>
      <c r="C11">
        <v>113502</v>
      </c>
      <c r="D11" s="184">
        <v>0.10586805555555556</v>
      </c>
      <c r="E11" s="184">
        <v>0</v>
      </c>
      <c r="F11" s="184">
        <v>5.9143518518518512E-2</v>
      </c>
      <c r="G11" s="184">
        <v>4.0787037037037122E-2</v>
      </c>
      <c r="H11" s="184">
        <v>1.9907407407406819E-3</v>
      </c>
      <c r="I11" s="184">
        <v>0</v>
      </c>
      <c r="J11" s="184">
        <v>2.0011574074074057E-2</v>
      </c>
      <c r="K11" s="184">
        <v>0</v>
      </c>
      <c r="L11" s="184">
        <v>9.1087962962963509E-3</v>
      </c>
      <c r="M11" s="184">
        <v>0</v>
      </c>
      <c r="N11" s="184">
        <v>0</v>
      </c>
      <c r="O11" s="184">
        <v>0.1388888888888889</v>
      </c>
      <c r="P11" s="184">
        <v>0</v>
      </c>
      <c r="Q11" s="184">
        <v>0</v>
      </c>
      <c r="R11" s="184">
        <v>0</v>
      </c>
      <c r="S11" s="184">
        <v>0.37579861111111112</v>
      </c>
      <c r="T11" s="296">
        <v>45445</v>
      </c>
    </row>
    <row r="12" spans="2:20" x14ac:dyDescent="0.25">
      <c r="B12" s="295" t="s">
        <v>148</v>
      </c>
      <c r="C12">
        <v>112006</v>
      </c>
      <c r="D12" s="184">
        <v>9.9918981481481484E-2</v>
      </c>
      <c r="E12" s="184">
        <v>0</v>
      </c>
      <c r="F12" s="184">
        <v>5.3831018518518459E-2</v>
      </c>
      <c r="G12" s="184">
        <v>4.1331018518518503E-2</v>
      </c>
      <c r="H12" s="184">
        <v>0</v>
      </c>
      <c r="I12" s="184">
        <v>0</v>
      </c>
      <c r="J12" s="184">
        <v>0</v>
      </c>
      <c r="K12" s="184">
        <v>0</v>
      </c>
      <c r="L12" s="184">
        <v>1.3576388888888902E-2</v>
      </c>
      <c r="M12" s="184">
        <v>0</v>
      </c>
      <c r="N12" s="184">
        <v>0</v>
      </c>
      <c r="O12" s="184">
        <v>9.4444444444444442E-2</v>
      </c>
      <c r="P12" s="184">
        <v>7.2789351851851869E-2</v>
      </c>
      <c r="Q12" s="184">
        <v>0</v>
      </c>
      <c r="R12" s="184">
        <v>0</v>
      </c>
      <c r="S12" s="184">
        <v>0.37589120370370366</v>
      </c>
      <c r="T12" s="296">
        <v>45445</v>
      </c>
    </row>
    <row r="13" spans="2:20" x14ac:dyDescent="0.25">
      <c r="B13" s="295" t="s">
        <v>154</v>
      </c>
      <c r="C13">
        <v>112004</v>
      </c>
      <c r="D13" s="184">
        <v>0.18497685185185186</v>
      </c>
      <c r="E13" s="184">
        <v>0</v>
      </c>
      <c r="F13" s="184">
        <v>4.5069444444444384E-2</v>
      </c>
      <c r="G13" s="184">
        <v>4.1585648148148247E-2</v>
      </c>
      <c r="H13" s="184">
        <v>1.7164351851851833E-2</v>
      </c>
      <c r="I13" s="184">
        <v>0</v>
      </c>
      <c r="J13" s="184">
        <v>1.8518518518517713E-3</v>
      </c>
      <c r="K13" s="184">
        <v>0</v>
      </c>
      <c r="L13" s="184">
        <v>1.3425925925925952E-2</v>
      </c>
      <c r="M13" s="184">
        <v>0</v>
      </c>
      <c r="N13" s="184">
        <v>0</v>
      </c>
      <c r="O13" s="184">
        <v>7.1851851851851847E-2</v>
      </c>
      <c r="P13" s="184">
        <v>0</v>
      </c>
      <c r="Q13" s="184">
        <v>0</v>
      </c>
      <c r="R13" s="184">
        <v>0</v>
      </c>
      <c r="S13" s="184">
        <v>0.375925925925926</v>
      </c>
      <c r="T13" s="296">
        <v>45445</v>
      </c>
    </row>
    <row r="14" spans="2:20" x14ac:dyDescent="0.25">
      <c r="B14" s="295" t="s">
        <v>165</v>
      </c>
      <c r="C14">
        <v>113407</v>
      </c>
      <c r="D14" s="184">
        <v>0.16663194444444446</v>
      </c>
      <c r="E14" s="184">
        <v>0</v>
      </c>
      <c r="F14" s="184">
        <v>5.9965277777777715E-2</v>
      </c>
      <c r="G14" s="184">
        <v>4.1655092592592702E-2</v>
      </c>
      <c r="H14" s="184">
        <v>1.2071759259259185E-2</v>
      </c>
      <c r="I14" s="184">
        <v>0</v>
      </c>
      <c r="J14" s="184">
        <v>2.4537037037037912E-3</v>
      </c>
      <c r="K14" s="184">
        <v>0</v>
      </c>
      <c r="L14" s="184">
        <v>1.431712962962961E-2</v>
      </c>
      <c r="M14" s="184">
        <v>0</v>
      </c>
      <c r="N14" s="184">
        <v>0</v>
      </c>
      <c r="O14" s="184">
        <v>7.7777777777777779E-2</v>
      </c>
      <c r="P14" s="184">
        <v>0</v>
      </c>
      <c r="Q14" s="184">
        <v>0</v>
      </c>
      <c r="R14" s="184">
        <v>0</v>
      </c>
      <c r="S14" s="184">
        <v>0.37487268518518513</v>
      </c>
      <c r="T14" s="296">
        <v>45445</v>
      </c>
    </row>
    <row r="15" spans="2:20" x14ac:dyDescent="0.25">
      <c r="B15" s="295" t="s">
        <v>166</v>
      </c>
      <c r="C15">
        <v>108754</v>
      </c>
      <c r="D15" s="184">
        <v>0.18024305555555556</v>
      </c>
      <c r="E15" s="184">
        <v>0</v>
      </c>
      <c r="F15" s="184">
        <v>1.5925925925925899E-2</v>
      </c>
      <c r="G15" s="184">
        <v>4.1828703703703729E-2</v>
      </c>
      <c r="H15" s="184">
        <v>0</v>
      </c>
      <c r="I15" s="184">
        <v>0</v>
      </c>
      <c r="J15" s="184">
        <v>0</v>
      </c>
      <c r="K15" s="184">
        <v>0</v>
      </c>
      <c r="L15" s="184">
        <v>0</v>
      </c>
      <c r="M15" s="184">
        <v>0</v>
      </c>
      <c r="N15" s="184">
        <v>0</v>
      </c>
      <c r="O15" s="184">
        <v>0.12222222222222223</v>
      </c>
      <c r="P15" s="184">
        <v>0</v>
      </c>
      <c r="Q15" s="184">
        <v>4.0046296296296635E-3</v>
      </c>
      <c r="R15" s="184">
        <v>0</v>
      </c>
      <c r="S15" s="184">
        <v>0.36422453703703694</v>
      </c>
      <c r="T15" s="296">
        <v>45445</v>
      </c>
    </row>
    <row r="16" spans="2:20" x14ac:dyDescent="0.25">
      <c r="B16" s="295" t="s">
        <v>129</v>
      </c>
      <c r="C16">
        <v>113563</v>
      </c>
      <c r="D16" s="184">
        <v>0.20165509259259262</v>
      </c>
      <c r="E16" s="184">
        <v>0</v>
      </c>
      <c r="F16" s="184">
        <v>2.4212962962963047E-2</v>
      </c>
      <c r="G16" s="184">
        <v>4.152777777777783E-2</v>
      </c>
      <c r="H16" s="184">
        <v>0</v>
      </c>
      <c r="I16" s="184">
        <v>0</v>
      </c>
      <c r="J16" s="184">
        <v>0</v>
      </c>
      <c r="K16" s="184">
        <v>0</v>
      </c>
      <c r="L16" s="184">
        <v>0</v>
      </c>
      <c r="M16" s="184">
        <v>0</v>
      </c>
      <c r="N16" s="184">
        <v>0</v>
      </c>
      <c r="O16" s="184">
        <v>0.10555555555555556</v>
      </c>
      <c r="P16" s="184">
        <v>0</v>
      </c>
      <c r="Q16" s="184">
        <v>0</v>
      </c>
      <c r="R16" s="184">
        <v>0</v>
      </c>
      <c r="S16" s="184">
        <v>0.3729513888888889</v>
      </c>
      <c r="T16" s="296">
        <v>45446</v>
      </c>
    </row>
    <row r="17" spans="2:20" x14ac:dyDescent="0.25">
      <c r="B17" s="295" t="s">
        <v>131</v>
      </c>
      <c r="C17">
        <v>111567</v>
      </c>
      <c r="D17" s="184">
        <v>0.24973379629629627</v>
      </c>
      <c r="E17" s="184">
        <v>0</v>
      </c>
      <c r="F17" s="184">
        <v>3.7685185185185155E-2</v>
      </c>
      <c r="G17" s="184">
        <v>3.6574074074074092E-2</v>
      </c>
      <c r="H17" s="184">
        <v>7.3726851851851904E-3</v>
      </c>
      <c r="I17" s="184">
        <v>0</v>
      </c>
      <c r="J17" s="184">
        <v>0</v>
      </c>
      <c r="K17" s="184">
        <v>0</v>
      </c>
      <c r="L17" s="184">
        <v>0</v>
      </c>
      <c r="M17" s="184">
        <v>0</v>
      </c>
      <c r="N17" s="184">
        <v>0</v>
      </c>
      <c r="O17" s="184">
        <v>4.4444444444444446E-2</v>
      </c>
      <c r="P17" s="184">
        <v>0</v>
      </c>
      <c r="Q17" s="184">
        <v>2.1990740740740478E-4</v>
      </c>
      <c r="R17" s="184">
        <v>0</v>
      </c>
      <c r="S17" s="184">
        <v>0.37603009259259257</v>
      </c>
      <c r="T17" s="296">
        <v>45446</v>
      </c>
    </row>
    <row r="18" spans="2:20" x14ac:dyDescent="0.25">
      <c r="B18" s="295" t="s">
        <v>133</v>
      </c>
      <c r="C18">
        <v>108526</v>
      </c>
      <c r="D18" s="184">
        <v>8.5648148148148584E-3</v>
      </c>
      <c r="E18" s="184">
        <v>0</v>
      </c>
      <c r="F18" s="184">
        <v>4.8425925925925872E-2</v>
      </c>
      <c r="G18" s="184">
        <v>4.0983796296296227E-2</v>
      </c>
      <c r="H18" s="184">
        <v>3.0775462962963074E-2</v>
      </c>
      <c r="I18" s="184">
        <v>0</v>
      </c>
      <c r="J18" s="184">
        <v>2.5462962962963243E-3</v>
      </c>
      <c r="K18" s="184">
        <v>0</v>
      </c>
      <c r="L18" s="184">
        <v>1.2986111111111143E-2</v>
      </c>
      <c r="M18" s="184">
        <v>0</v>
      </c>
      <c r="N18" s="184">
        <v>1.8784722222222161E-2</v>
      </c>
      <c r="O18" s="184">
        <v>9.4444444444444442E-2</v>
      </c>
      <c r="P18" s="184">
        <v>0.11434027777777778</v>
      </c>
      <c r="Q18" s="184">
        <v>0</v>
      </c>
      <c r="R18" s="184">
        <v>0</v>
      </c>
      <c r="S18" s="184">
        <v>0.37185185185185188</v>
      </c>
      <c r="T18" s="296">
        <v>45446</v>
      </c>
    </row>
    <row r="19" spans="2:20" x14ac:dyDescent="0.25">
      <c r="B19" s="295" t="s">
        <v>137</v>
      </c>
      <c r="C19">
        <v>108235</v>
      </c>
      <c r="D19" s="184">
        <v>0</v>
      </c>
      <c r="E19" s="184">
        <v>0</v>
      </c>
      <c r="F19" s="184">
        <v>0.11035879629629619</v>
      </c>
      <c r="G19" s="184">
        <v>4.1620370370370363E-2</v>
      </c>
      <c r="H19" s="184">
        <v>0</v>
      </c>
      <c r="I19" s="184">
        <v>0</v>
      </c>
      <c r="J19" s="184">
        <v>4.3865740740740566E-3</v>
      </c>
      <c r="K19" s="184">
        <v>0</v>
      </c>
      <c r="L19" s="184">
        <v>1.3645833333333357E-2</v>
      </c>
      <c r="M19" s="184">
        <v>0</v>
      </c>
      <c r="N19" s="184">
        <v>5.1284722222222134E-2</v>
      </c>
      <c r="O19" s="184">
        <v>0.11364583333333333</v>
      </c>
      <c r="P19" s="184">
        <v>0</v>
      </c>
      <c r="Q19" s="184">
        <v>0</v>
      </c>
      <c r="R19" s="184">
        <v>0</v>
      </c>
      <c r="S19" s="184">
        <v>0.33494212962962955</v>
      </c>
      <c r="T19" s="296">
        <v>45446</v>
      </c>
    </row>
    <row r="20" spans="2:20" x14ac:dyDescent="0.25">
      <c r="B20" s="295" t="s">
        <v>139</v>
      </c>
      <c r="C20">
        <v>107941</v>
      </c>
      <c r="D20" s="184">
        <v>0</v>
      </c>
      <c r="E20" s="184">
        <v>0</v>
      </c>
      <c r="F20" s="184">
        <v>5.3067129629629672E-2</v>
      </c>
      <c r="G20" s="184">
        <v>4.1655092592592702E-2</v>
      </c>
      <c r="H20" s="184">
        <v>0</v>
      </c>
      <c r="I20" s="184">
        <v>0</v>
      </c>
      <c r="J20" s="184">
        <v>0</v>
      </c>
      <c r="K20" s="184">
        <v>0</v>
      </c>
      <c r="L20" s="184">
        <v>1.3576388888888902E-2</v>
      </c>
      <c r="M20" s="184">
        <v>0</v>
      </c>
      <c r="N20" s="184">
        <v>0.12540509259259269</v>
      </c>
      <c r="O20" s="184">
        <v>0.14331018518518518</v>
      </c>
      <c r="P20" s="184">
        <v>1.2731481481487172E-4</v>
      </c>
      <c r="Q20" s="184">
        <v>0</v>
      </c>
      <c r="R20" s="184">
        <v>0</v>
      </c>
      <c r="S20" s="184">
        <v>0.37714120370370363</v>
      </c>
      <c r="T20" s="296">
        <v>45446</v>
      </c>
    </row>
    <row r="21" spans="2:20" x14ac:dyDescent="0.25">
      <c r="B21" s="295" t="s">
        <v>140</v>
      </c>
      <c r="C21">
        <v>113551</v>
      </c>
      <c r="D21" s="184">
        <v>8.4895833333333337E-2</v>
      </c>
      <c r="E21" s="184">
        <v>0</v>
      </c>
      <c r="F21" s="184">
        <v>0.14983796296296292</v>
      </c>
      <c r="G21" s="184">
        <v>4.2199074074074083E-2</v>
      </c>
      <c r="H21" s="184">
        <v>2.8275462962962905E-2</v>
      </c>
      <c r="I21" s="184">
        <v>0</v>
      </c>
      <c r="J21" s="184">
        <v>2.673611111111196E-3</v>
      </c>
      <c r="K21" s="184">
        <v>7.2916666666666963E-4</v>
      </c>
      <c r="L21" s="184">
        <v>1.2962962962963065E-2</v>
      </c>
      <c r="M21" s="184">
        <v>0</v>
      </c>
      <c r="N21" s="184">
        <v>0</v>
      </c>
      <c r="O21" s="184">
        <v>5.0740740740740739E-2</v>
      </c>
      <c r="P21" s="184">
        <v>0</v>
      </c>
      <c r="Q21" s="184">
        <v>0</v>
      </c>
      <c r="R21" s="184">
        <v>0</v>
      </c>
      <c r="S21" s="184">
        <v>0.37231481481481477</v>
      </c>
      <c r="T21" s="296">
        <v>45446</v>
      </c>
    </row>
    <row r="22" spans="2:20" x14ac:dyDescent="0.25">
      <c r="B22" s="295" t="s">
        <v>141</v>
      </c>
      <c r="C22">
        <v>113547</v>
      </c>
      <c r="D22" s="184">
        <v>9.440972222222227E-2</v>
      </c>
      <c r="E22" s="184">
        <v>0</v>
      </c>
      <c r="F22" s="184">
        <v>0.14754629629629634</v>
      </c>
      <c r="G22" s="184">
        <v>4.1180555555555554E-2</v>
      </c>
      <c r="H22" s="184">
        <v>3.8587962962963074E-2</v>
      </c>
      <c r="I22" s="184">
        <v>0</v>
      </c>
      <c r="J22" s="184">
        <v>7.3842592592592293E-3</v>
      </c>
      <c r="K22" s="184">
        <v>0</v>
      </c>
      <c r="L22" s="184">
        <v>1.3645833333333357E-2</v>
      </c>
      <c r="M22" s="184">
        <v>0</v>
      </c>
      <c r="N22" s="184">
        <v>0</v>
      </c>
      <c r="O22" s="184">
        <v>1.6666666666666666E-2</v>
      </c>
      <c r="P22" s="184">
        <v>0</v>
      </c>
      <c r="Q22" s="184">
        <v>0</v>
      </c>
      <c r="R22" s="184">
        <v>0</v>
      </c>
      <c r="S22" s="184">
        <v>0.35942129629629638</v>
      </c>
      <c r="T22" s="296">
        <v>45446</v>
      </c>
    </row>
    <row r="23" spans="2:20" x14ac:dyDescent="0.25">
      <c r="B23" s="295" t="s">
        <v>142</v>
      </c>
      <c r="C23">
        <v>112154</v>
      </c>
      <c r="D23" s="184">
        <v>7.5729166666666681E-2</v>
      </c>
      <c r="E23" s="184">
        <v>0</v>
      </c>
      <c r="F23" s="184">
        <v>0.13261574074074067</v>
      </c>
      <c r="G23" s="184">
        <v>4.1990740740740717E-2</v>
      </c>
      <c r="H23" s="184">
        <v>0</v>
      </c>
      <c r="I23" s="184">
        <v>0</v>
      </c>
      <c r="J23" s="184">
        <v>7.2002314814814783E-2</v>
      </c>
      <c r="K23" s="184">
        <v>0</v>
      </c>
      <c r="L23" s="184">
        <v>1.4814814814814836E-2</v>
      </c>
      <c r="M23" s="184">
        <v>0</v>
      </c>
      <c r="N23" s="184">
        <v>0</v>
      </c>
      <c r="O23" s="184">
        <v>3.888888888888889E-2</v>
      </c>
      <c r="P23" s="184">
        <v>0</v>
      </c>
      <c r="Q23" s="184">
        <v>0</v>
      </c>
      <c r="R23" s="184">
        <v>0</v>
      </c>
      <c r="S23" s="184">
        <v>0.37604166666666661</v>
      </c>
      <c r="T23" s="296">
        <v>45446</v>
      </c>
    </row>
    <row r="24" spans="2:20" x14ac:dyDescent="0.25">
      <c r="B24" s="295" t="s">
        <v>143</v>
      </c>
      <c r="C24">
        <v>113451</v>
      </c>
      <c r="D24" s="184">
        <v>0.12962962962962965</v>
      </c>
      <c r="E24" s="184">
        <v>0</v>
      </c>
      <c r="F24" s="184">
        <v>3.2361111111111063E-2</v>
      </c>
      <c r="G24" s="184">
        <v>4.4629629629629575E-2</v>
      </c>
      <c r="H24" s="184">
        <v>2.0358796296296333E-2</v>
      </c>
      <c r="I24" s="184">
        <v>0</v>
      </c>
      <c r="J24" s="184">
        <v>0</v>
      </c>
      <c r="K24" s="184">
        <v>0</v>
      </c>
      <c r="L24" s="184">
        <v>2.0925925925926014E-2</v>
      </c>
      <c r="M24" s="184">
        <v>0</v>
      </c>
      <c r="N24" s="184">
        <v>4.3182870370370274E-2</v>
      </c>
      <c r="O24" s="184">
        <v>1.8750000000000003E-2</v>
      </c>
      <c r="P24" s="184">
        <v>0</v>
      </c>
      <c r="Q24" s="184">
        <v>0</v>
      </c>
      <c r="R24" s="184">
        <v>0</v>
      </c>
      <c r="S24" s="184">
        <v>0.30983796296296306</v>
      </c>
      <c r="T24" s="296">
        <v>45446</v>
      </c>
    </row>
    <row r="25" spans="2:20" x14ac:dyDescent="0.25">
      <c r="B25" s="295" t="s">
        <v>144</v>
      </c>
      <c r="C25">
        <v>108518</v>
      </c>
      <c r="D25" s="184">
        <v>3.1342592592592589E-2</v>
      </c>
      <c r="E25" s="184">
        <v>0</v>
      </c>
      <c r="F25" s="184">
        <v>9.9791666666666723E-2</v>
      </c>
      <c r="G25" s="184">
        <v>4.1620370370370363E-2</v>
      </c>
      <c r="H25" s="184">
        <v>0</v>
      </c>
      <c r="I25" s="184">
        <v>0</v>
      </c>
      <c r="J25" s="184">
        <v>8.7847222222221522E-3</v>
      </c>
      <c r="K25" s="184">
        <v>0</v>
      </c>
      <c r="L25" s="184">
        <v>1.4525462962962976E-2</v>
      </c>
      <c r="M25" s="184">
        <v>0</v>
      </c>
      <c r="N25" s="184">
        <v>0.16317129629629634</v>
      </c>
      <c r="O25" s="184">
        <v>1.2500000000000001E-2</v>
      </c>
      <c r="P25" s="184">
        <v>0</v>
      </c>
      <c r="Q25" s="184">
        <v>0</v>
      </c>
      <c r="R25" s="184">
        <v>0</v>
      </c>
      <c r="S25" s="184">
        <v>0.37173611111111104</v>
      </c>
      <c r="T25" s="296">
        <v>45446</v>
      </c>
    </row>
    <row r="26" spans="2:20" x14ac:dyDescent="0.25">
      <c r="B26" s="295" t="s">
        <v>1009</v>
      </c>
      <c r="C26">
        <v>113646</v>
      </c>
      <c r="D26" s="184">
        <v>1.9513888888888886E-2</v>
      </c>
      <c r="E26" s="184">
        <v>0</v>
      </c>
      <c r="F26" s="184">
        <v>0</v>
      </c>
      <c r="G26" s="184">
        <v>0</v>
      </c>
      <c r="H26" s="184">
        <v>0.15059027777777767</v>
      </c>
      <c r="I26" s="184">
        <v>0</v>
      </c>
      <c r="J26" s="184">
        <v>0</v>
      </c>
      <c r="K26" s="184">
        <v>0</v>
      </c>
      <c r="L26" s="184">
        <v>0</v>
      </c>
      <c r="M26" s="184">
        <v>0</v>
      </c>
      <c r="N26" s="184">
        <v>0</v>
      </c>
      <c r="O26" s="184">
        <v>0</v>
      </c>
      <c r="P26" s="184">
        <v>0</v>
      </c>
      <c r="Q26" s="184">
        <v>0</v>
      </c>
      <c r="R26" s="184">
        <v>0</v>
      </c>
      <c r="S26" s="184">
        <v>0.17010416666666672</v>
      </c>
      <c r="T26" s="296">
        <v>45446</v>
      </c>
    </row>
    <row r="27" spans="2:20" x14ac:dyDescent="0.25">
      <c r="B27" s="295" t="s">
        <v>146</v>
      </c>
      <c r="C27">
        <v>108734</v>
      </c>
      <c r="D27" s="184">
        <v>0.19224537037037032</v>
      </c>
      <c r="E27" s="184">
        <v>0</v>
      </c>
      <c r="F27" s="184">
        <v>9.4409722222222214E-2</v>
      </c>
      <c r="G27" s="184">
        <v>4.179398148148139E-2</v>
      </c>
      <c r="H27" s="184">
        <v>0</v>
      </c>
      <c r="I27" s="184">
        <v>0</v>
      </c>
      <c r="J27" s="184">
        <v>2.1956018518518583E-2</v>
      </c>
      <c r="K27" s="184">
        <v>0</v>
      </c>
      <c r="L27" s="184">
        <v>0</v>
      </c>
      <c r="M27" s="184">
        <v>0</v>
      </c>
      <c r="N27" s="184">
        <v>0</v>
      </c>
      <c r="O27" s="184">
        <v>2.777777777777778E-2</v>
      </c>
      <c r="P27" s="184">
        <v>0</v>
      </c>
      <c r="Q27" s="184">
        <v>0</v>
      </c>
      <c r="R27" s="184">
        <v>0</v>
      </c>
      <c r="S27" s="184">
        <v>0.37818287037037046</v>
      </c>
      <c r="T27" s="296">
        <v>45446</v>
      </c>
    </row>
    <row r="28" spans="2:20" x14ac:dyDescent="0.25">
      <c r="B28" s="295" t="s">
        <v>148</v>
      </c>
      <c r="C28">
        <v>112006</v>
      </c>
      <c r="D28" s="184">
        <v>5.5856481481481479E-2</v>
      </c>
      <c r="E28" s="184">
        <v>0</v>
      </c>
      <c r="F28" s="184">
        <v>0.12505787037037042</v>
      </c>
      <c r="G28" s="184">
        <v>4.1203703703703631E-2</v>
      </c>
      <c r="H28" s="184">
        <v>6.2384259259258279E-3</v>
      </c>
      <c r="I28" s="184">
        <v>0</v>
      </c>
      <c r="J28" s="184">
        <v>2.7662037037037068E-2</v>
      </c>
      <c r="K28" s="184">
        <v>0</v>
      </c>
      <c r="L28" s="184">
        <v>1.3645833333333357E-2</v>
      </c>
      <c r="M28" s="184">
        <v>0</v>
      </c>
      <c r="N28" s="184">
        <v>0</v>
      </c>
      <c r="O28" s="184">
        <v>0.10555555555555556</v>
      </c>
      <c r="P28" s="184">
        <v>0</v>
      </c>
      <c r="Q28" s="184">
        <v>0</v>
      </c>
      <c r="R28" s="184">
        <v>0</v>
      </c>
      <c r="S28" s="184">
        <v>0.3752199074074074</v>
      </c>
      <c r="T28" s="296">
        <v>45446</v>
      </c>
    </row>
    <row r="29" spans="2:20" x14ac:dyDescent="0.25">
      <c r="B29" s="295" t="s">
        <v>1007</v>
      </c>
      <c r="C29">
        <v>113635</v>
      </c>
      <c r="D29" s="184">
        <v>3.2407407407408773E-4</v>
      </c>
      <c r="E29" s="184">
        <v>0</v>
      </c>
      <c r="F29" s="184">
        <v>0</v>
      </c>
      <c r="G29" s="184">
        <v>2.1180555555555536E-2</v>
      </c>
      <c r="H29" s="184">
        <v>0.35476851851851854</v>
      </c>
      <c r="I29" s="184">
        <v>0</v>
      </c>
      <c r="J29" s="184">
        <v>0</v>
      </c>
      <c r="K29" s="184">
        <v>0</v>
      </c>
      <c r="L29" s="184">
        <v>0</v>
      </c>
      <c r="M29" s="184">
        <v>0</v>
      </c>
      <c r="N29" s="184">
        <v>0</v>
      </c>
      <c r="O29" s="184">
        <v>0</v>
      </c>
      <c r="P29" s="184">
        <v>0</v>
      </c>
      <c r="Q29" s="184">
        <v>0</v>
      </c>
      <c r="R29" s="184">
        <v>0</v>
      </c>
      <c r="S29" s="184">
        <v>0.37627314814814805</v>
      </c>
      <c r="T29" s="296">
        <v>45446</v>
      </c>
    </row>
    <row r="30" spans="2:20" x14ac:dyDescent="0.25">
      <c r="B30" s="295" t="s">
        <v>152</v>
      </c>
      <c r="C30">
        <v>113550</v>
      </c>
      <c r="D30" s="184">
        <v>5.873842592592593E-2</v>
      </c>
      <c r="E30" s="184">
        <v>0</v>
      </c>
      <c r="F30" s="184">
        <v>0.1790856481481482</v>
      </c>
      <c r="G30" s="184">
        <v>4.1319444444444464E-2</v>
      </c>
      <c r="H30" s="184">
        <v>3.3472222222222126E-2</v>
      </c>
      <c r="I30" s="184">
        <v>0</v>
      </c>
      <c r="J30" s="184">
        <v>0</v>
      </c>
      <c r="K30" s="184">
        <v>0</v>
      </c>
      <c r="L30" s="184">
        <v>7.1759259259258634E-3</v>
      </c>
      <c r="M30" s="184">
        <v>0</v>
      </c>
      <c r="N30" s="184">
        <v>0</v>
      </c>
      <c r="O30" s="184">
        <v>5.5555555555555559E-2</v>
      </c>
      <c r="P30" s="184">
        <v>0</v>
      </c>
      <c r="Q30" s="184">
        <v>1.9675925925932702E-4</v>
      </c>
      <c r="R30" s="184">
        <v>0</v>
      </c>
      <c r="S30" s="184">
        <v>0.37554398148148138</v>
      </c>
      <c r="T30" s="296">
        <v>45446</v>
      </c>
    </row>
    <row r="31" spans="2:20" x14ac:dyDescent="0.25">
      <c r="B31" s="295" t="s">
        <v>154</v>
      </c>
      <c r="C31">
        <v>112004</v>
      </c>
      <c r="D31" s="184">
        <v>6.8750000000000033E-2</v>
      </c>
      <c r="E31" s="184">
        <v>0</v>
      </c>
      <c r="F31" s="184">
        <v>0.12262731481481493</v>
      </c>
      <c r="G31" s="184">
        <v>4.1597222222222285E-2</v>
      </c>
      <c r="H31" s="184">
        <v>4.3958333333333321E-2</v>
      </c>
      <c r="I31" s="184">
        <v>0</v>
      </c>
      <c r="J31" s="184">
        <v>3.515046296296287E-2</v>
      </c>
      <c r="K31" s="184">
        <v>0</v>
      </c>
      <c r="L31" s="184">
        <v>1.4456018518518521E-2</v>
      </c>
      <c r="M31" s="184">
        <v>0</v>
      </c>
      <c r="N31" s="184">
        <v>0</v>
      </c>
      <c r="O31" s="184">
        <v>0.05</v>
      </c>
      <c r="P31" s="184">
        <v>0</v>
      </c>
      <c r="Q31" s="184">
        <v>0</v>
      </c>
      <c r="R31" s="184">
        <v>0</v>
      </c>
      <c r="S31" s="184">
        <v>0.37653935185185183</v>
      </c>
      <c r="T31" s="296">
        <v>45446</v>
      </c>
    </row>
    <row r="32" spans="2:20" x14ac:dyDescent="0.25">
      <c r="B32" s="295" t="s">
        <v>155</v>
      </c>
      <c r="C32">
        <v>112164</v>
      </c>
      <c r="D32" s="184">
        <v>0</v>
      </c>
      <c r="E32" s="184">
        <v>0</v>
      </c>
      <c r="F32" s="184">
        <v>4.6215277777777786E-2</v>
      </c>
      <c r="G32" s="184">
        <v>4.0763888888888822E-2</v>
      </c>
      <c r="H32" s="184">
        <v>3.9386574074073977E-2</v>
      </c>
      <c r="I32" s="184">
        <v>0</v>
      </c>
      <c r="J32" s="184">
        <v>1.0381944444444402E-2</v>
      </c>
      <c r="K32" s="184">
        <v>0</v>
      </c>
      <c r="L32" s="184">
        <v>1.2777777777777777E-2</v>
      </c>
      <c r="M32" s="184">
        <v>0</v>
      </c>
      <c r="N32" s="184">
        <v>0.13879629629629631</v>
      </c>
      <c r="O32" s="184">
        <v>7.6180555555555557E-2</v>
      </c>
      <c r="P32" s="184">
        <v>4.7800925925924886E-3</v>
      </c>
      <c r="Q32" s="184">
        <v>2.083333333333659E-4</v>
      </c>
      <c r="R32" s="184">
        <v>0</v>
      </c>
      <c r="S32" s="184">
        <v>0.36949074074074084</v>
      </c>
      <c r="T32" s="296">
        <v>45446</v>
      </c>
    </row>
    <row r="33" spans="2:20" x14ac:dyDescent="0.25">
      <c r="B33" s="295" t="s">
        <v>1018</v>
      </c>
      <c r="C33">
        <v>113617</v>
      </c>
      <c r="D33" s="184">
        <v>3.623842592592591E-2</v>
      </c>
      <c r="E33" s="184">
        <v>0</v>
      </c>
      <c r="F33" s="184">
        <v>1.9884259259259185E-2</v>
      </c>
      <c r="G33" s="184">
        <v>4.1539351851851869E-2</v>
      </c>
      <c r="H33" s="184">
        <v>6.4432870370370265E-2</v>
      </c>
      <c r="I33" s="184">
        <v>0</v>
      </c>
      <c r="J33" s="184">
        <v>0</v>
      </c>
      <c r="K33" s="184">
        <v>0</v>
      </c>
      <c r="L33" s="184">
        <v>1.4270833333333233E-2</v>
      </c>
      <c r="M33" s="184">
        <v>0</v>
      </c>
      <c r="N33" s="184">
        <v>0</v>
      </c>
      <c r="O33" s="184">
        <v>0.17099537037037038</v>
      </c>
      <c r="P33" s="184">
        <v>0</v>
      </c>
      <c r="Q33" s="184">
        <v>0</v>
      </c>
      <c r="R33" s="184">
        <v>0</v>
      </c>
      <c r="S33" s="184">
        <v>0.34736111111111101</v>
      </c>
      <c r="T33" s="296">
        <v>45446</v>
      </c>
    </row>
    <row r="34" spans="2:20" x14ac:dyDescent="0.25">
      <c r="B34" s="295" t="s">
        <v>156</v>
      </c>
      <c r="C34">
        <v>108519</v>
      </c>
      <c r="D34" s="184">
        <v>4.6875000000000111E-3</v>
      </c>
      <c r="E34" s="184">
        <v>0</v>
      </c>
      <c r="F34" s="184">
        <v>9.9027777777777715E-2</v>
      </c>
      <c r="G34" s="184">
        <v>4.1655092592592702E-2</v>
      </c>
      <c r="H34" s="184">
        <v>0</v>
      </c>
      <c r="I34" s="184">
        <v>0</v>
      </c>
      <c r="J34" s="184">
        <v>0</v>
      </c>
      <c r="K34" s="184">
        <v>0</v>
      </c>
      <c r="L34" s="184">
        <v>9.0624999999999734E-3</v>
      </c>
      <c r="M34" s="184">
        <v>0</v>
      </c>
      <c r="N34" s="184">
        <v>0.14076388888888891</v>
      </c>
      <c r="O34" s="184">
        <v>3.7500000000000006E-2</v>
      </c>
      <c r="P34" s="184">
        <v>4.4837962962962941E-2</v>
      </c>
      <c r="Q34" s="184">
        <v>0</v>
      </c>
      <c r="R34" s="184">
        <v>0</v>
      </c>
      <c r="S34" s="184">
        <v>0.37753472222222229</v>
      </c>
      <c r="T34" s="296">
        <v>45446</v>
      </c>
    </row>
    <row r="35" spans="2:20" x14ac:dyDescent="0.25">
      <c r="B35" s="295" t="s">
        <v>158</v>
      </c>
      <c r="C35">
        <v>112087</v>
      </c>
      <c r="D35" s="184">
        <v>0.18388888888888888</v>
      </c>
      <c r="E35" s="184">
        <v>3.3564814814814881E-3</v>
      </c>
      <c r="F35" s="184">
        <v>6.8379629629629735E-2</v>
      </c>
      <c r="G35" s="184">
        <v>2.1782407407407334E-2</v>
      </c>
      <c r="H35" s="184">
        <v>1.187500000000008E-2</v>
      </c>
      <c r="I35" s="184">
        <v>0</v>
      </c>
      <c r="J35" s="184">
        <v>2.430555555555558E-2</v>
      </c>
      <c r="K35" s="184">
        <v>0</v>
      </c>
      <c r="L35" s="184">
        <v>2.3240740740740673E-2</v>
      </c>
      <c r="M35" s="184">
        <v>0</v>
      </c>
      <c r="N35" s="184">
        <v>0</v>
      </c>
      <c r="O35" s="184">
        <v>3.888888888888889E-2</v>
      </c>
      <c r="P35" s="184">
        <v>0</v>
      </c>
      <c r="Q35" s="184">
        <v>8.1018518518494176E-5</v>
      </c>
      <c r="R35" s="184">
        <v>0</v>
      </c>
      <c r="S35" s="184">
        <v>0.37579861111111112</v>
      </c>
      <c r="T35" s="296">
        <v>45446</v>
      </c>
    </row>
    <row r="36" spans="2:20" x14ac:dyDescent="0.25">
      <c r="B36" s="295" t="s">
        <v>159</v>
      </c>
      <c r="C36">
        <v>108520</v>
      </c>
      <c r="D36" s="184">
        <v>0</v>
      </c>
      <c r="E36" s="184">
        <v>0</v>
      </c>
      <c r="F36" s="184">
        <v>8.5567129629629646E-2</v>
      </c>
      <c r="G36" s="184">
        <v>4.1041666666666643E-2</v>
      </c>
      <c r="H36" s="184">
        <v>0</v>
      </c>
      <c r="I36" s="184">
        <v>0</v>
      </c>
      <c r="J36" s="184">
        <v>0</v>
      </c>
      <c r="K36" s="184">
        <v>0</v>
      </c>
      <c r="L36" s="184">
        <v>1.0706018518518601E-2</v>
      </c>
      <c r="M36" s="184">
        <v>0</v>
      </c>
      <c r="N36" s="184">
        <v>0.19174768518518515</v>
      </c>
      <c r="O36" s="184">
        <v>2.4236111111111125E-2</v>
      </c>
      <c r="P36" s="184">
        <v>0</v>
      </c>
      <c r="Q36" s="184">
        <v>0</v>
      </c>
      <c r="R36" s="184">
        <v>0</v>
      </c>
      <c r="S36" s="184">
        <v>0.35329861111111116</v>
      </c>
      <c r="T36" s="296">
        <v>45446</v>
      </c>
    </row>
    <row r="37" spans="2:20" x14ac:dyDescent="0.25">
      <c r="B37" s="295" t="s">
        <v>161</v>
      </c>
      <c r="C37">
        <v>108028</v>
      </c>
      <c r="D37" s="184">
        <v>5.8020833333333299E-2</v>
      </c>
      <c r="E37" s="184">
        <v>0</v>
      </c>
      <c r="F37" s="184">
        <v>5.2708333333333357E-2</v>
      </c>
      <c r="G37" s="184">
        <v>4.1562499999999947E-2</v>
      </c>
      <c r="H37" s="184">
        <v>3.0798611111111152E-2</v>
      </c>
      <c r="I37" s="184">
        <v>0</v>
      </c>
      <c r="J37" s="184">
        <v>5.2662037037036757E-3</v>
      </c>
      <c r="K37" s="184">
        <v>0</v>
      </c>
      <c r="L37" s="184">
        <v>1.3657407407407396E-2</v>
      </c>
      <c r="M37" s="184">
        <v>0</v>
      </c>
      <c r="N37" s="184">
        <v>6.3032407407407343E-2</v>
      </c>
      <c r="O37" s="184">
        <v>3.888888888888889E-2</v>
      </c>
      <c r="P37" s="184">
        <v>7.1747685185185262E-2</v>
      </c>
      <c r="Q37" s="184">
        <v>0</v>
      </c>
      <c r="R37" s="184">
        <v>0</v>
      </c>
      <c r="S37" s="184">
        <v>0.37568287037037029</v>
      </c>
      <c r="T37" s="296">
        <v>45446</v>
      </c>
    </row>
    <row r="38" spans="2:20" x14ac:dyDescent="0.25">
      <c r="B38" s="295" t="s">
        <v>163</v>
      </c>
      <c r="C38">
        <v>112909</v>
      </c>
      <c r="D38" s="184">
        <v>0.27376157407407409</v>
      </c>
      <c r="E38" s="184">
        <v>9.9421296296295925E-3</v>
      </c>
      <c r="F38" s="184">
        <v>2.9062499999999991E-2</v>
      </c>
      <c r="G38" s="184">
        <v>4.1921296296296262E-2</v>
      </c>
      <c r="H38" s="184">
        <v>0</v>
      </c>
      <c r="I38" s="184">
        <v>0</v>
      </c>
      <c r="J38" s="184">
        <v>0</v>
      </c>
      <c r="K38" s="184">
        <v>0</v>
      </c>
      <c r="L38" s="184">
        <v>0</v>
      </c>
      <c r="M38" s="184">
        <v>0</v>
      </c>
      <c r="N38" s="184">
        <v>0</v>
      </c>
      <c r="O38" s="184">
        <v>2.777777777777778E-2</v>
      </c>
      <c r="P38" s="184">
        <v>0</v>
      </c>
      <c r="Q38" s="184">
        <v>0</v>
      </c>
      <c r="R38" s="184">
        <v>0</v>
      </c>
      <c r="S38" s="184">
        <v>0.38246527777777772</v>
      </c>
      <c r="T38" s="296">
        <v>45446</v>
      </c>
    </row>
    <row r="39" spans="2:20" x14ac:dyDescent="0.25">
      <c r="B39" s="295" t="s">
        <v>165</v>
      </c>
      <c r="C39">
        <v>113407</v>
      </c>
      <c r="D39" s="184">
        <v>1.8194444444444402E-2</v>
      </c>
      <c r="E39" s="184">
        <v>0</v>
      </c>
      <c r="F39" s="184">
        <v>0.12884259259259268</v>
      </c>
      <c r="G39" s="184">
        <v>4.1655092592592702E-2</v>
      </c>
      <c r="H39" s="184">
        <v>2.0949074074074092E-2</v>
      </c>
      <c r="I39" s="184">
        <v>0</v>
      </c>
      <c r="J39" s="184">
        <v>2.9409722222222268E-2</v>
      </c>
      <c r="K39" s="184">
        <v>0</v>
      </c>
      <c r="L39" s="184">
        <v>1.3807870370370345E-2</v>
      </c>
      <c r="M39" s="184">
        <v>0</v>
      </c>
      <c r="N39" s="184">
        <v>0</v>
      </c>
      <c r="O39" s="184">
        <v>0.12222222222222223</v>
      </c>
      <c r="P39" s="184">
        <v>0</v>
      </c>
      <c r="Q39" s="184">
        <v>0</v>
      </c>
      <c r="R39" s="184">
        <v>0</v>
      </c>
      <c r="S39" s="184">
        <v>0.37508101851851849</v>
      </c>
      <c r="T39" s="296">
        <v>45446</v>
      </c>
    </row>
    <row r="40" spans="2:20" x14ac:dyDescent="0.25">
      <c r="B40" s="295" t="s">
        <v>166</v>
      </c>
      <c r="C40">
        <v>108754</v>
      </c>
      <c r="D40" s="184">
        <v>0.24019675925925923</v>
      </c>
      <c r="E40" s="184">
        <v>0</v>
      </c>
      <c r="F40" s="184">
        <v>3.5428240740740691E-2</v>
      </c>
      <c r="G40" s="184">
        <v>4.1990740740740717E-2</v>
      </c>
      <c r="H40" s="184">
        <v>0</v>
      </c>
      <c r="I40" s="184">
        <v>0</v>
      </c>
      <c r="J40" s="184">
        <v>4.2824074074074847E-3</v>
      </c>
      <c r="K40" s="184">
        <v>0</v>
      </c>
      <c r="L40" s="184">
        <v>0</v>
      </c>
      <c r="M40" s="184">
        <v>0</v>
      </c>
      <c r="N40" s="184">
        <v>0</v>
      </c>
      <c r="O40" s="184">
        <v>5.5555555555555559E-2</v>
      </c>
      <c r="P40" s="184">
        <v>0</v>
      </c>
      <c r="Q40" s="184">
        <v>0</v>
      </c>
      <c r="R40" s="184">
        <v>0</v>
      </c>
      <c r="S40" s="184">
        <v>0.37745370370370379</v>
      </c>
      <c r="T40" s="296">
        <v>45446</v>
      </c>
    </row>
    <row r="41" spans="2:20" x14ac:dyDescent="0.25">
      <c r="B41" s="295" t="s">
        <v>167</v>
      </c>
      <c r="C41">
        <v>113561</v>
      </c>
      <c r="D41" s="184">
        <v>3.7349537037037084E-2</v>
      </c>
      <c r="E41" s="184">
        <v>0</v>
      </c>
      <c r="F41" s="184">
        <v>0.13951388888888894</v>
      </c>
      <c r="G41" s="184">
        <v>4.179398148148139E-2</v>
      </c>
      <c r="H41" s="184">
        <v>2.8020833333333384E-2</v>
      </c>
      <c r="I41" s="184">
        <v>0</v>
      </c>
      <c r="J41" s="184">
        <v>1.4583333333333393E-2</v>
      </c>
      <c r="K41" s="184">
        <v>0</v>
      </c>
      <c r="L41" s="184">
        <v>1.2499999999999956E-2</v>
      </c>
      <c r="M41" s="184">
        <v>0</v>
      </c>
      <c r="N41" s="184">
        <v>0</v>
      </c>
      <c r="O41" s="184">
        <v>0.10555555555555556</v>
      </c>
      <c r="P41" s="184">
        <v>0</v>
      </c>
      <c r="Q41" s="184">
        <v>0</v>
      </c>
      <c r="R41" s="184">
        <v>0</v>
      </c>
      <c r="S41" s="184">
        <v>0.3793171296296296</v>
      </c>
      <c r="T41" s="296">
        <v>45446</v>
      </c>
    </row>
    <row r="42" spans="2:20" x14ac:dyDescent="0.25">
      <c r="B42" s="295" t="s">
        <v>129</v>
      </c>
      <c r="C42">
        <v>113563</v>
      </c>
      <c r="D42" s="184">
        <v>0.27299768518518519</v>
      </c>
      <c r="E42" s="184">
        <v>0</v>
      </c>
      <c r="F42" s="184">
        <v>1.806712962962953E-2</v>
      </c>
      <c r="G42" s="184">
        <v>4.1539351851851869E-2</v>
      </c>
      <c r="H42" s="184">
        <v>0</v>
      </c>
      <c r="I42" s="184">
        <v>0</v>
      </c>
      <c r="J42" s="184">
        <v>5.335648148148131E-3</v>
      </c>
      <c r="K42" s="184">
        <v>0</v>
      </c>
      <c r="L42" s="184">
        <v>0</v>
      </c>
      <c r="M42" s="184">
        <v>0</v>
      </c>
      <c r="N42" s="184">
        <v>0</v>
      </c>
      <c r="O42" s="184">
        <v>3.888888888888889E-2</v>
      </c>
      <c r="P42" s="184">
        <v>0</v>
      </c>
      <c r="Q42" s="184">
        <v>0</v>
      </c>
      <c r="R42" s="184">
        <v>0</v>
      </c>
      <c r="S42" s="184">
        <v>0.37682870370370369</v>
      </c>
      <c r="T42" s="296">
        <v>45447</v>
      </c>
    </row>
    <row r="43" spans="2:20" x14ac:dyDescent="0.25">
      <c r="B43" s="295" t="s">
        <v>131</v>
      </c>
      <c r="C43">
        <v>111567</v>
      </c>
      <c r="D43" s="184">
        <v>0.2265277777777778</v>
      </c>
      <c r="E43" s="184">
        <v>1.2037037037035958E-3</v>
      </c>
      <c r="F43" s="184">
        <v>2.5474537037037059E-2</v>
      </c>
      <c r="G43" s="184">
        <v>3.4641203703703605E-2</v>
      </c>
      <c r="H43" s="184">
        <v>1.4513888888888937E-2</v>
      </c>
      <c r="I43" s="184">
        <v>0</v>
      </c>
      <c r="J43" s="184">
        <v>0</v>
      </c>
      <c r="K43" s="184">
        <v>0</v>
      </c>
      <c r="L43" s="184">
        <v>0</v>
      </c>
      <c r="M43" s="184">
        <v>0</v>
      </c>
      <c r="N43" s="184">
        <v>0</v>
      </c>
      <c r="O43" s="184">
        <v>7.7777777777777779E-2</v>
      </c>
      <c r="P43" s="184">
        <v>0</v>
      </c>
      <c r="Q43" s="184">
        <v>0</v>
      </c>
      <c r="R43" s="184">
        <v>0</v>
      </c>
      <c r="S43" s="184">
        <v>0.3801388888888888</v>
      </c>
      <c r="T43" s="296">
        <v>45447</v>
      </c>
    </row>
    <row r="44" spans="2:20" x14ac:dyDescent="0.25">
      <c r="B44" s="295" t="s">
        <v>133</v>
      </c>
      <c r="C44">
        <v>108526</v>
      </c>
      <c r="D44" s="184">
        <v>6.3784722222222201E-2</v>
      </c>
      <c r="E44" s="184">
        <v>0</v>
      </c>
      <c r="F44" s="184">
        <v>7.2835648148148247E-2</v>
      </c>
      <c r="G44" s="184">
        <v>4.1122685185185137E-2</v>
      </c>
      <c r="H44" s="184">
        <v>3.6736111111111081E-2</v>
      </c>
      <c r="I44" s="184">
        <v>0</v>
      </c>
      <c r="J44" s="184">
        <v>9.884259259259176E-3</v>
      </c>
      <c r="K44" s="184">
        <v>0</v>
      </c>
      <c r="L44" s="184">
        <v>1.2847222222222232E-2</v>
      </c>
      <c r="M44" s="184">
        <v>0</v>
      </c>
      <c r="N44" s="184">
        <v>2.9270833333333357E-2</v>
      </c>
      <c r="O44" s="184">
        <v>8.8888888888888892E-2</v>
      </c>
      <c r="P44" s="184">
        <v>2.0254629629629539E-2</v>
      </c>
      <c r="Q44" s="184">
        <v>0</v>
      </c>
      <c r="R44" s="184">
        <v>0</v>
      </c>
      <c r="S44" s="184">
        <v>0.3756250000000001</v>
      </c>
      <c r="T44" s="296">
        <v>45447</v>
      </c>
    </row>
    <row r="45" spans="2:20" x14ac:dyDescent="0.25">
      <c r="B45" s="295" t="s">
        <v>135</v>
      </c>
      <c r="C45">
        <v>113502</v>
      </c>
      <c r="D45" s="184">
        <v>7.6956018518518521E-2</v>
      </c>
      <c r="E45" s="184">
        <v>0</v>
      </c>
      <c r="F45" s="184">
        <v>0.1007175925925925</v>
      </c>
      <c r="G45" s="184">
        <v>4.1655092592592702E-2</v>
      </c>
      <c r="H45" s="184">
        <v>4.1921296296296262E-2</v>
      </c>
      <c r="I45" s="184">
        <v>0</v>
      </c>
      <c r="J45" s="184">
        <v>3.3252314814814721E-2</v>
      </c>
      <c r="K45" s="184">
        <v>0</v>
      </c>
      <c r="L45" s="184">
        <v>1.3958333333333295E-2</v>
      </c>
      <c r="M45" s="184">
        <v>0</v>
      </c>
      <c r="N45" s="184">
        <v>0</v>
      </c>
      <c r="O45" s="184">
        <v>6.7418981481481483E-2</v>
      </c>
      <c r="P45" s="184">
        <v>0</v>
      </c>
      <c r="Q45" s="184">
        <v>0</v>
      </c>
      <c r="R45" s="184">
        <v>0</v>
      </c>
      <c r="S45" s="184">
        <v>0.37587962962962962</v>
      </c>
      <c r="T45" s="296">
        <v>45447</v>
      </c>
    </row>
    <row r="46" spans="2:20" x14ac:dyDescent="0.25">
      <c r="B46" s="295" t="s">
        <v>137</v>
      </c>
      <c r="C46">
        <v>108235</v>
      </c>
      <c r="D46" s="184">
        <v>2.7384259259259247E-2</v>
      </c>
      <c r="E46" s="184">
        <v>0</v>
      </c>
      <c r="F46" s="184">
        <v>8.4583333333333233E-2</v>
      </c>
      <c r="G46" s="184">
        <v>4.1458333333333375E-2</v>
      </c>
      <c r="H46" s="184">
        <v>0</v>
      </c>
      <c r="I46" s="184">
        <v>0</v>
      </c>
      <c r="J46" s="184">
        <v>0</v>
      </c>
      <c r="K46" s="184">
        <v>0</v>
      </c>
      <c r="L46" s="184">
        <v>1.3599537037036979E-2</v>
      </c>
      <c r="M46" s="184">
        <v>0</v>
      </c>
      <c r="N46" s="184">
        <v>8.318287037037031E-2</v>
      </c>
      <c r="O46" s="184">
        <v>0.11875000000000001</v>
      </c>
      <c r="P46" s="184">
        <v>0</v>
      </c>
      <c r="Q46" s="184">
        <v>0</v>
      </c>
      <c r="R46" s="184">
        <v>0</v>
      </c>
      <c r="S46" s="184">
        <v>0.36895833333333328</v>
      </c>
      <c r="T46" s="296">
        <v>45447</v>
      </c>
    </row>
    <row r="47" spans="2:20" x14ac:dyDescent="0.25">
      <c r="B47" s="295" t="s">
        <v>139</v>
      </c>
      <c r="C47">
        <v>107941</v>
      </c>
      <c r="D47" s="184">
        <v>2.0682870370370365E-2</v>
      </c>
      <c r="E47" s="184">
        <v>0</v>
      </c>
      <c r="F47" s="184">
        <v>2.8969907407407458E-2</v>
      </c>
      <c r="G47" s="184">
        <v>6.0868055555555634E-2</v>
      </c>
      <c r="H47" s="184">
        <v>0</v>
      </c>
      <c r="I47" s="184">
        <v>0</v>
      </c>
      <c r="J47" s="184">
        <v>0</v>
      </c>
      <c r="K47" s="184">
        <v>0</v>
      </c>
      <c r="L47" s="184">
        <v>1.402777777777775E-2</v>
      </c>
      <c r="M47" s="184">
        <v>0</v>
      </c>
      <c r="N47" s="184">
        <v>0.14597222222222217</v>
      </c>
      <c r="O47" s="184">
        <v>0.10625000000000001</v>
      </c>
      <c r="P47" s="184">
        <v>0</v>
      </c>
      <c r="Q47" s="184">
        <v>0</v>
      </c>
      <c r="R47" s="184">
        <v>0</v>
      </c>
      <c r="S47" s="184">
        <v>0.37677083333333328</v>
      </c>
      <c r="T47" s="296">
        <v>45447</v>
      </c>
    </row>
    <row r="48" spans="2:20" x14ac:dyDescent="0.25">
      <c r="B48" s="295" t="s">
        <v>140</v>
      </c>
      <c r="C48">
        <v>113551</v>
      </c>
      <c r="D48" s="184">
        <v>0.114837962962963</v>
      </c>
      <c r="E48" s="184">
        <v>0</v>
      </c>
      <c r="F48" s="184">
        <v>8.4178240740740762E-2</v>
      </c>
      <c r="G48" s="184">
        <v>4.1550925925925908E-2</v>
      </c>
      <c r="H48" s="184">
        <v>5.9351851851851878E-2</v>
      </c>
      <c r="I48" s="184">
        <v>0</v>
      </c>
      <c r="J48" s="184">
        <v>6.5972222222221433E-4</v>
      </c>
      <c r="K48" s="184">
        <v>0</v>
      </c>
      <c r="L48" s="184">
        <v>1.2905092592592649E-2</v>
      </c>
      <c r="M48" s="184">
        <v>0</v>
      </c>
      <c r="N48" s="184">
        <v>0</v>
      </c>
      <c r="O48" s="184">
        <v>6.1712962962962963E-2</v>
      </c>
      <c r="P48" s="184">
        <v>0</v>
      </c>
      <c r="Q48" s="184">
        <v>0</v>
      </c>
      <c r="R48" s="184">
        <v>0</v>
      </c>
      <c r="S48" s="184">
        <v>0.37519675925925933</v>
      </c>
      <c r="T48" s="296">
        <v>45447</v>
      </c>
    </row>
    <row r="49" spans="2:20" x14ac:dyDescent="0.25">
      <c r="B49" s="295" t="s">
        <v>142</v>
      </c>
      <c r="C49">
        <v>112154</v>
      </c>
      <c r="D49" s="184">
        <v>8.2638888888888845E-2</v>
      </c>
      <c r="E49" s="184">
        <v>0</v>
      </c>
      <c r="F49" s="184">
        <v>6.7060185185185084E-2</v>
      </c>
      <c r="G49" s="184">
        <v>4.1041666666666643E-2</v>
      </c>
      <c r="H49" s="184">
        <v>2.0277777777777839E-2</v>
      </c>
      <c r="I49" s="184">
        <v>0</v>
      </c>
      <c r="J49" s="184">
        <v>9.4328703703703276E-3</v>
      </c>
      <c r="K49" s="184">
        <v>0</v>
      </c>
      <c r="L49" s="184">
        <v>1.3495370370370408E-2</v>
      </c>
      <c r="M49" s="184">
        <v>0</v>
      </c>
      <c r="N49" s="184">
        <v>0</v>
      </c>
      <c r="O49" s="184">
        <v>2.777777777777778E-2</v>
      </c>
      <c r="P49" s="184">
        <v>0</v>
      </c>
      <c r="Q49" s="184">
        <v>0</v>
      </c>
      <c r="R49" s="184">
        <v>0</v>
      </c>
      <c r="S49" s="184">
        <v>0.26172453703703713</v>
      </c>
      <c r="T49" s="296">
        <v>45447</v>
      </c>
    </row>
    <row r="50" spans="2:20" x14ac:dyDescent="0.25">
      <c r="B50" s="295" t="s">
        <v>143</v>
      </c>
      <c r="C50">
        <v>113451</v>
      </c>
      <c r="D50" s="184">
        <v>1.7534722222222243E-2</v>
      </c>
      <c r="E50" s="184">
        <v>0</v>
      </c>
      <c r="F50" s="184">
        <v>1.2939814814814765E-2</v>
      </c>
      <c r="G50" s="184">
        <v>5.8136574074074021E-2</v>
      </c>
      <c r="H50" s="184">
        <v>0.13913194444444454</v>
      </c>
      <c r="I50" s="184">
        <v>0</v>
      </c>
      <c r="J50" s="184">
        <v>0</v>
      </c>
      <c r="K50" s="184">
        <v>0</v>
      </c>
      <c r="L50" s="184">
        <v>0</v>
      </c>
      <c r="M50" s="184">
        <v>0</v>
      </c>
      <c r="N50" s="184">
        <v>0</v>
      </c>
      <c r="O50" s="184">
        <v>1.8750000000000003E-2</v>
      </c>
      <c r="P50" s="184">
        <v>0</v>
      </c>
      <c r="Q50" s="184">
        <v>1.7361111111102723E-4</v>
      </c>
      <c r="R50" s="184">
        <v>0</v>
      </c>
      <c r="S50" s="184">
        <v>0.24666666666666659</v>
      </c>
      <c r="T50" s="296">
        <v>45447</v>
      </c>
    </row>
    <row r="51" spans="2:20" x14ac:dyDescent="0.25">
      <c r="B51" s="295" t="s">
        <v>144</v>
      </c>
      <c r="C51">
        <v>108518</v>
      </c>
      <c r="D51" s="184">
        <v>8.9629629629629615E-2</v>
      </c>
      <c r="E51" s="184">
        <v>0</v>
      </c>
      <c r="F51" s="184">
        <v>9.8888888888888804E-2</v>
      </c>
      <c r="G51" s="184">
        <v>4.1631944444444402E-2</v>
      </c>
      <c r="H51" s="184">
        <v>0</v>
      </c>
      <c r="I51" s="184">
        <v>0</v>
      </c>
      <c r="J51" s="184">
        <v>9.0046296296295569E-3</v>
      </c>
      <c r="K51" s="184">
        <v>0</v>
      </c>
      <c r="L51" s="184">
        <v>1.129629629629636E-2</v>
      </c>
      <c r="M51" s="184">
        <v>0</v>
      </c>
      <c r="N51" s="184">
        <v>0.12274305555555554</v>
      </c>
      <c r="O51" s="184">
        <v>3.2870370370370371E-3</v>
      </c>
      <c r="P51" s="184">
        <v>0</v>
      </c>
      <c r="Q51" s="184">
        <v>0</v>
      </c>
      <c r="R51" s="184">
        <v>0</v>
      </c>
      <c r="S51" s="184">
        <v>0.37648148148148142</v>
      </c>
      <c r="T51" s="296">
        <v>45447</v>
      </c>
    </row>
    <row r="52" spans="2:20" x14ac:dyDescent="0.25">
      <c r="B52" s="295" t="s">
        <v>1009</v>
      </c>
      <c r="C52">
        <v>113646</v>
      </c>
      <c r="D52" s="184">
        <v>0.10621527777777778</v>
      </c>
      <c r="E52" s="184">
        <v>0</v>
      </c>
      <c r="F52" s="184">
        <v>3.1180555555555545E-2</v>
      </c>
      <c r="G52" s="184">
        <v>4.3518518518518512E-2</v>
      </c>
      <c r="H52" s="184">
        <v>0.12769675925925927</v>
      </c>
      <c r="I52" s="184">
        <v>0</v>
      </c>
      <c r="J52" s="184">
        <v>7.4409722222222197E-2</v>
      </c>
      <c r="K52" s="184">
        <v>0</v>
      </c>
      <c r="L52" s="184">
        <v>0</v>
      </c>
      <c r="M52" s="184">
        <v>0</v>
      </c>
      <c r="N52" s="184">
        <v>0</v>
      </c>
      <c r="O52" s="184">
        <v>0</v>
      </c>
      <c r="P52" s="184">
        <v>0</v>
      </c>
      <c r="Q52" s="184">
        <v>9.2592592592533052E-5</v>
      </c>
      <c r="R52" s="184">
        <v>0</v>
      </c>
      <c r="S52" s="184">
        <v>0.3831134259259259</v>
      </c>
      <c r="T52" s="296">
        <v>45447</v>
      </c>
    </row>
    <row r="53" spans="2:20" x14ac:dyDescent="0.25">
      <c r="B53" s="295" t="s">
        <v>146</v>
      </c>
      <c r="C53">
        <v>108734</v>
      </c>
      <c r="D53" s="184">
        <v>0.20834490740740741</v>
      </c>
      <c r="E53" s="184">
        <v>0</v>
      </c>
      <c r="F53" s="184">
        <v>8.1493055555555527E-2</v>
      </c>
      <c r="G53" s="184">
        <v>4.196759259259264E-2</v>
      </c>
      <c r="H53" s="184">
        <v>0</v>
      </c>
      <c r="I53" s="184">
        <v>0</v>
      </c>
      <c r="J53" s="184">
        <v>1.7384259259259238E-2</v>
      </c>
      <c r="K53" s="184">
        <v>0</v>
      </c>
      <c r="L53" s="184">
        <v>0</v>
      </c>
      <c r="M53" s="184">
        <v>0</v>
      </c>
      <c r="N53" s="184">
        <v>0</v>
      </c>
      <c r="O53" s="184">
        <v>2.777777777777778E-2</v>
      </c>
      <c r="P53" s="184">
        <v>0</v>
      </c>
      <c r="Q53" s="184">
        <v>0</v>
      </c>
      <c r="R53" s="184">
        <v>0</v>
      </c>
      <c r="S53" s="184">
        <v>0.3769675925925926</v>
      </c>
      <c r="T53" s="296">
        <v>45447</v>
      </c>
    </row>
    <row r="54" spans="2:20" x14ac:dyDescent="0.25">
      <c r="B54" s="295" t="s">
        <v>148</v>
      </c>
      <c r="C54">
        <v>112006</v>
      </c>
      <c r="D54" s="184">
        <v>0.10471064814814812</v>
      </c>
      <c r="E54" s="184">
        <v>0</v>
      </c>
      <c r="F54" s="184">
        <v>0.10152777777777788</v>
      </c>
      <c r="G54" s="184">
        <v>2.3842592592592693E-2</v>
      </c>
      <c r="H54" s="184">
        <v>2.6296296296296262E-2</v>
      </c>
      <c r="I54" s="184">
        <v>0</v>
      </c>
      <c r="J54" s="184">
        <v>1.1481481481481426E-2</v>
      </c>
      <c r="K54" s="184">
        <v>0</v>
      </c>
      <c r="L54" s="184">
        <v>1.3541666666666563E-2</v>
      </c>
      <c r="M54" s="184">
        <v>0</v>
      </c>
      <c r="N54" s="184">
        <v>0</v>
      </c>
      <c r="O54" s="184">
        <v>7.6504629629629631E-2</v>
      </c>
      <c r="P54" s="184">
        <v>0</v>
      </c>
      <c r="Q54" s="184">
        <v>0</v>
      </c>
      <c r="R54" s="184">
        <v>0</v>
      </c>
      <c r="S54" s="184">
        <v>0.35790509259259262</v>
      </c>
      <c r="T54" s="296">
        <v>45447</v>
      </c>
    </row>
    <row r="55" spans="2:20" x14ac:dyDescent="0.25">
      <c r="B55" s="295" t="s">
        <v>1007</v>
      </c>
      <c r="C55">
        <v>113635</v>
      </c>
      <c r="D55" s="184">
        <v>0.10747685185185185</v>
      </c>
      <c r="E55" s="184">
        <v>7.8125E-3</v>
      </c>
      <c r="F55" s="184">
        <v>5.4675925925925961E-2</v>
      </c>
      <c r="G55" s="184">
        <v>3.5092592592592675E-2</v>
      </c>
      <c r="H55" s="184">
        <v>0.11131944444444453</v>
      </c>
      <c r="I55" s="184">
        <v>0</v>
      </c>
      <c r="J55" s="184">
        <v>4.6990740740740833E-2</v>
      </c>
      <c r="K55" s="184">
        <v>0</v>
      </c>
      <c r="L55" s="184">
        <v>0</v>
      </c>
      <c r="M55" s="184">
        <v>0</v>
      </c>
      <c r="N55" s="184">
        <v>0</v>
      </c>
      <c r="O55" s="184">
        <v>0</v>
      </c>
      <c r="P55" s="184">
        <v>0</v>
      </c>
      <c r="Q55" s="184">
        <v>4.1111111111111098E-2</v>
      </c>
      <c r="R55" s="184">
        <v>0</v>
      </c>
      <c r="S55" s="184">
        <v>0.40447916666666672</v>
      </c>
      <c r="T55" s="296">
        <v>45447</v>
      </c>
    </row>
    <row r="56" spans="2:20" x14ac:dyDescent="0.25">
      <c r="B56" s="295" t="s">
        <v>152</v>
      </c>
      <c r="C56">
        <v>113550</v>
      </c>
      <c r="D56" s="184">
        <v>0.10193287037037035</v>
      </c>
      <c r="E56" s="184">
        <v>0</v>
      </c>
      <c r="F56" s="184">
        <v>0.13026620370370368</v>
      </c>
      <c r="G56" s="184">
        <v>4.1180555555555554E-2</v>
      </c>
      <c r="H56" s="184">
        <v>4.9583333333333313E-2</v>
      </c>
      <c r="I56" s="184">
        <v>0</v>
      </c>
      <c r="J56" s="184">
        <v>0</v>
      </c>
      <c r="K56" s="184">
        <v>0</v>
      </c>
      <c r="L56" s="184">
        <v>1.373842592592589E-2</v>
      </c>
      <c r="M56" s="184">
        <v>0</v>
      </c>
      <c r="N56" s="184">
        <v>0</v>
      </c>
      <c r="O56" s="184">
        <v>3.888888888888889E-2</v>
      </c>
      <c r="P56" s="184">
        <v>0</v>
      </c>
      <c r="Q56" s="184">
        <v>0</v>
      </c>
      <c r="R56" s="184">
        <v>0</v>
      </c>
      <c r="S56" s="184">
        <v>0.37559027777777776</v>
      </c>
      <c r="T56" s="296">
        <v>45447</v>
      </c>
    </row>
    <row r="57" spans="2:20" x14ac:dyDescent="0.25">
      <c r="B57" s="295" t="s">
        <v>155</v>
      </c>
      <c r="C57">
        <v>112164</v>
      </c>
      <c r="D57" s="184">
        <v>5.9768518518518499E-2</v>
      </c>
      <c r="E57" s="184">
        <v>0</v>
      </c>
      <c r="F57" s="184">
        <v>5.526620370370372E-2</v>
      </c>
      <c r="G57" s="184">
        <v>4.1273148148148087E-2</v>
      </c>
      <c r="H57" s="184">
        <v>6.4270833333333277E-2</v>
      </c>
      <c r="I57" s="184">
        <v>0</v>
      </c>
      <c r="J57" s="184">
        <v>1.1689814814814792E-2</v>
      </c>
      <c r="K57" s="184">
        <v>0</v>
      </c>
      <c r="L57" s="184">
        <v>1.3078703703703676E-2</v>
      </c>
      <c r="M57" s="184">
        <v>0</v>
      </c>
      <c r="N57" s="184">
        <v>0.10628472222222229</v>
      </c>
      <c r="O57" s="184">
        <v>2.2222222222222223E-2</v>
      </c>
      <c r="P57" s="184">
        <v>0</v>
      </c>
      <c r="Q57" s="184">
        <v>0</v>
      </c>
      <c r="R57" s="184">
        <v>0</v>
      </c>
      <c r="S57" s="184">
        <v>0.3738541666666666</v>
      </c>
      <c r="T57" s="296">
        <v>45447</v>
      </c>
    </row>
    <row r="58" spans="2:20" x14ac:dyDescent="0.25">
      <c r="B58" s="295" t="s">
        <v>1018</v>
      </c>
      <c r="C58">
        <v>113617</v>
      </c>
      <c r="D58" s="184">
        <v>1.4236111111111116E-2</v>
      </c>
      <c r="E58" s="184">
        <v>0</v>
      </c>
      <c r="F58" s="184">
        <v>0</v>
      </c>
      <c r="G58" s="184">
        <v>5.5856481481481479E-2</v>
      </c>
      <c r="H58" s="184">
        <v>0.14064814814814808</v>
      </c>
      <c r="I58" s="184">
        <v>0</v>
      </c>
      <c r="J58" s="184">
        <v>0</v>
      </c>
      <c r="K58" s="184">
        <v>0</v>
      </c>
      <c r="L58" s="184">
        <v>1.1458333333333348E-2</v>
      </c>
      <c r="M58" s="184">
        <v>0</v>
      </c>
      <c r="N58" s="184">
        <v>4.8055555555555518E-2</v>
      </c>
      <c r="O58" s="184">
        <v>9.2835648148148153E-2</v>
      </c>
      <c r="P58" s="184">
        <v>0</v>
      </c>
      <c r="Q58" s="184">
        <v>0</v>
      </c>
      <c r="R58" s="184">
        <v>0</v>
      </c>
      <c r="S58" s="184">
        <v>0.3630902777777778</v>
      </c>
      <c r="T58" s="296">
        <v>45447</v>
      </c>
    </row>
    <row r="59" spans="2:20" x14ac:dyDescent="0.25">
      <c r="B59" s="295" t="s">
        <v>156</v>
      </c>
      <c r="C59">
        <v>108519</v>
      </c>
      <c r="D59" s="184">
        <v>5.0682870370370336E-2</v>
      </c>
      <c r="E59" s="184">
        <v>0</v>
      </c>
      <c r="F59" s="184">
        <v>0.12096064814814822</v>
      </c>
      <c r="G59" s="184">
        <v>4.1157407407407476E-2</v>
      </c>
      <c r="H59" s="184">
        <v>0</v>
      </c>
      <c r="I59" s="184">
        <v>0</v>
      </c>
      <c r="J59" s="184">
        <v>3.1134259259260055E-3</v>
      </c>
      <c r="K59" s="184">
        <v>0</v>
      </c>
      <c r="L59" s="184">
        <v>1.0219907407407414E-2</v>
      </c>
      <c r="M59" s="184">
        <v>0</v>
      </c>
      <c r="N59" s="184">
        <v>7.1273148148148113E-2</v>
      </c>
      <c r="O59" s="184">
        <v>4.3750000000000004E-2</v>
      </c>
      <c r="P59" s="184">
        <v>3.4282407407407511E-2</v>
      </c>
      <c r="Q59" s="184">
        <v>0</v>
      </c>
      <c r="R59" s="184">
        <v>0</v>
      </c>
      <c r="S59" s="184">
        <v>0.37543981481481481</v>
      </c>
      <c r="T59" s="296">
        <v>45447</v>
      </c>
    </row>
    <row r="60" spans="2:20" x14ac:dyDescent="0.25">
      <c r="B60" s="295" t="s">
        <v>157</v>
      </c>
      <c r="C60">
        <v>112377</v>
      </c>
      <c r="D60" s="184">
        <v>0.20233796296296291</v>
      </c>
      <c r="E60" s="184">
        <v>2.5347222222222854E-3</v>
      </c>
      <c r="F60" s="184">
        <v>7.0787037037036926E-2</v>
      </c>
      <c r="G60" s="184">
        <v>2.4293981481481541E-2</v>
      </c>
      <c r="H60" s="184">
        <v>3.0312499999999964E-2</v>
      </c>
      <c r="I60" s="184">
        <v>0</v>
      </c>
      <c r="J60" s="184">
        <v>3.564814814814854E-3</v>
      </c>
      <c r="K60" s="184">
        <v>0</v>
      </c>
      <c r="L60" s="184">
        <v>1.7048611111111001E-2</v>
      </c>
      <c r="M60" s="184">
        <v>0</v>
      </c>
      <c r="N60" s="184">
        <v>0</v>
      </c>
      <c r="O60" s="184">
        <v>2.777777777777778E-2</v>
      </c>
      <c r="P60" s="184">
        <v>0</v>
      </c>
      <c r="Q60" s="184">
        <v>0</v>
      </c>
      <c r="R60" s="184">
        <v>0</v>
      </c>
      <c r="S60" s="184">
        <v>0.37865740740740739</v>
      </c>
      <c r="T60" s="296">
        <v>45447</v>
      </c>
    </row>
    <row r="61" spans="2:20" x14ac:dyDescent="0.25">
      <c r="B61" s="295" t="s">
        <v>158</v>
      </c>
      <c r="C61">
        <v>112087</v>
      </c>
      <c r="D61" s="184">
        <v>0.20337962962962963</v>
      </c>
      <c r="E61" s="184">
        <v>0</v>
      </c>
      <c r="F61" s="184">
        <v>5.9791666666666687E-2</v>
      </c>
      <c r="G61" s="184">
        <v>2.2361111111111054E-2</v>
      </c>
      <c r="H61" s="184">
        <v>2.0902777777777715E-2</v>
      </c>
      <c r="I61" s="184">
        <v>0</v>
      </c>
      <c r="J61" s="184">
        <v>1.5752314814814872E-2</v>
      </c>
      <c r="K61" s="184">
        <v>0</v>
      </c>
      <c r="L61" s="184">
        <v>2.5856481481481453E-2</v>
      </c>
      <c r="M61" s="184">
        <v>0</v>
      </c>
      <c r="N61" s="184">
        <v>0</v>
      </c>
      <c r="O61" s="184">
        <v>3.3333333333333333E-2</v>
      </c>
      <c r="P61" s="184">
        <v>0</v>
      </c>
      <c r="Q61" s="184">
        <v>0</v>
      </c>
      <c r="R61" s="184">
        <v>0</v>
      </c>
      <c r="S61" s="184">
        <v>0.38137731481481474</v>
      </c>
      <c r="T61" s="296">
        <v>45447</v>
      </c>
    </row>
    <row r="62" spans="2:20" x14ac:dyDescent="0.25">
      <c r="B62" s="295" t="s">
        <v>159</v>
      </c>
      <c r="C62">
        <v>108520</v>
      </c>
      <c r="D62" s="184">
        <v>0</v>
      </c>
      <c r="E62" s="184">
        <v>0</v>
      </c>
      <c r="F62" s="184">
        <v>8.8391203703703791E-2</v>
      </c>
      <c r="G62" s="184">
        <v>4.1250000000000009E-2</v>
      </c>
      <c r="H62" s="184">
        <v>0</v>
      </c>
      <c r="I62" s="184">
        <v>0</v>
      </c>
      <c r="J62" s="184">
        <v>0</v>
      </c>
      <c r="K62" s="184">
        <v>0</v>
      </c>
      <c r="L62" s="184">
        <v>1.0231481481481453E-2</v>
      </c>
      <c r="M62" s="184">
        <v>0</v>
      </c>
      <c r="N62" s="184">
        <v>0.20885416666666656</v>
      </c>
      <c r="O62" s="184">
        <v>2.7395833333333328E-2</v>
      </c>
      <c r="P62" s="184">
        <v>0</v>
      </c>
      <c r="Q62" s="184">
        <v>0</v>
      </c>
      <c r="R62" s="184">
        <v>0</v>
      </c>
      <c r="S62" s="184">
        <v>0.3761226851851851</v>
      </c>
      <c r="T62" s="296">
        <v>45447</v>
      </c>
    </row>
    <row r="63" spans="2:20" x14ac:dyDescent="0.25">
      <c r="B63" s="295" t="s">
        <v>161</v>
      </c>
      <c r="C63">
        <v>108028</v>
      </c>
      <c r="D63" s="184">
        <v>0.10233796296296305</v>
      </c>
      <c r="E63" s="184">
        <v>0</v>
      </c>
      <c r="F63" s="184">
        <v>5.7256944444444402E-2</v>
      </c>
      <c r="G63" s="184">
        <v>4.1550925925925908E-2</v>
      </c>
      <c r="H63" s="184">
        <v>3.8472222222222241E-2</v>
      </c>
      <c r="I63" s="184">
        <v>0</v>
      </c>
      <c r="J63" s="184">
        <v>4.1203703703702743E-3</v>
      </c>
      <c r="K63" s="184">
        <v>0</v>
      </c>
      <c r="L63" s="184">
        <v>1.3611111111111018E-2</v>
      </c>
      <c r="M63" s="184">
        <v>0</v>
      </c>
      <c r="N63" s="184">
        <v>4.4548611111111081E-2</v>
      </c>
      <c r="O63" s="184">
        <v>1.1111111111111112E-2</v>
      </c>
      <c r="P63" s="184">
        <v>6.2719907407407405E-2</v>
      </c>
      <c r="Q63" s="184">
        <v>0</v>
      </c>
      <c r="R63" s="184">
        <v>0</v>
      </c>
      <c r="S63" s="184">
        <v>0.37572916666666667</v>
      </c>
      <c r="T63" s="296">
        <v>45447</v>
      </c>
    </row>
    <row r="64" spans="2:20" x14ac:dyDescent="0.25">
      <c r="B64" s="295" t="s">
        <v>165</v>
      </c>
      <c r="C64">
        <v>113407</v>
      </c>
      <c r="D64" s="184">
        <v>3.2013888888888842E-2</v>
      </c>
      <c r="E64" s="184">
        <v>0</v>
      </c>
      <c r="F64" s="184">
        <v>8.4745370370370443E-2</v>
      </c>
      <c r="G64" s="184">
        <v>4.1643518518518441E-2</v>
      </c>
      <c r="H64" s="184">
        <v>6.2638888888888911E-2</v>
      </c>
      <c r="I64" s="184">
        <v>0</v>
      </c>
      <c r="J64" s="184">
        <v>1.7673611111111098E-2</v>
      </c>
      <c r="K64" s="184">
        <v>0</v>
      </c>
      <c r="L64" s="184">
        <v>1.3900462962962878E-2</v>
      </c>
      <c r="M64" s="184">
        <v>0</v>
      </c>
      <c r="N64" s="184">
        <v>0</v>
      </c>
      <c r="O64" s="184">
        <v>0.12222222222222223</v>
      </c>
      <c r="P64" s="184">
        <v>0</v>
      </c>
      <c r="Q64" s="184">
        <v>0</v>
      </c>
      <c r="R64" s="184">
        <v>0</v>
      </c>
      <c r="S64" s="184">
        <v>0.37483796296296301</v>
      </c>
      <c r="T64" s="296">
        <v>45447</v>
      </c>
    </row>
    <row r="65" spans="2:20" x14ac:dyDescent="0.25">
      <c r="B65" s="295" t="s">
        <v>166</v>
      </c>
      <c r="C65">
        <v>108754</v>
      </c>
      <c r="D65" s="184">
        <v>0.26534722222222223</v>
      </c>
      <c r="E65" s="184">
        <v>0</v>
      </c>
      <c r="F65" s="184">
        <v>3.0243055555555509E-2</v>
      </c>
      <c r="G65" s="184">
        <v>4.1898148148148184E-2</v>
      </c>
      <c r="H65" s="184">
        <v>0</v>
      </c>
      <c r="I65" s="184">
        <v>0</v>
      </c>
      <c r="J65" s="184">
        <v>0</v>
      </c>
      <c r="K65" s="184">
        <v>0</v>
      </c>
      <c r="L65" s="184">
        <v>0</v>
      </c>
      <c r="M65" s="184">
        <v>0</v>
      </c>
      <c r="N65" s="184">
        <v>0</v>
      </c>
      <c r="O65" s="184">
        <v>3.888888888888889E-2</v>
      </c>
      <c r="P65" s="184">
        <v>0</v>
      </c>
      <c r="Q65" s="184">
        <v>1.1342592592593626E-3</v>
      </c>
      <c r="R65" s="184">
        <v>0</v>
      </c>
      <c r="S65" s="184">
        <v>0.37751157407407399</v>
      </c>
      <c r="T65" s="296">
        <v>45447</v>
      </c>
    </row>
    <row r="66" spans="2:20" x14ac:dyDescent="0.25">
      <c r="B66" s="295" t="s">
        <v>167</v>
      </c>
      <c r="C66">
        <v>113561</v>
      </c>
      <c r="D66" s="184">
        <v>3.0625000000000013E-2</v>
      </c>
      <c r="E66" s="184">
        <v>0</v>
      </c>
      <c r="F66" s="184">
        <v>6.7893518518518547E-2</v>
      </c>
      <c r="G66" s="184">
        <v>4.1481481481481453E-2</v>
      </c>
      <c r="H66" s="184">
        <v>4.2060185185185173E-2</v>
      </c>
      <c r="I66" s="184">
        <v>0</v>
      </c>
      <c r="J66" s="184">
        <v>5.7523148148148628E-3</v>
      </c>
      <c r="K66" s="184">
        <v>0</v>
      </c>
      <c r="L66" s="184">
        <v>1.274305555555566E-2</v>
      </c>
      <c r="M66" s="184">
        <v>0</v>
      </c>
      <c r="N66" s="184">
        <v>0</v>
      </c>
      <c r="O66" s="184">
        <v>0.12222222222222223</v>
      </c>
      <c r="P66" s="184">
        <v>0</v>
      </c>
      <c r="Q66" s="184">
        <v>0</v>
      </c>
      <c r="R66" s="184">
        <v>0</v>
      </c>
      <c r="S66" s="184">
        <v>0.32277777777777783</v>
      </c>
      <c r="T66" s="296">
        <v>45447</v>
      </c>
    </row>
  </sheetData>
  <sheetProtection algorithmName="SHA-512" hashValue="D0XscV0VOtgMtAnYioG6clvS5JB3f2DwwCCAcnlMHwyyUw54veh3N/FlvqDGx0HoCflzdcvo6YTV8iuaaw/DFA==" saltValue="Tqh44c9BJUyqjhVttENN3g==" spinCount="100000" sheet="1" objects="1" scenarios="1" selectLockedCells="1" selectUnlockedCells="1"/>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87A80-315E-47CF-8F6C-1A9C7C95AE2D}">
  <sheetPr>
    <tabColor theme="3"/>
  </sheetPr>
  <dimension ref="A1:W301"/>
  <sheetViews>
    <sheetView showGridLines="0" topLeftCell="A187" zoomScale="130" zoomScaleNormal="130" workbookViewId="0">
      <selection activeCell="F201" sqref="F201"/>
    </sheetView>
  </sheetViews>
  <sheetFormatPr defaultColWidth="0" defaultRowHeight="15" zeroHeight="1" x14ac:dyDescent="0.25"/>
  <cols>
    <col min="1" max="1" width="3.5703125" style="31" customWidth="1"/>
    <col min="2" max="2" width="15.7109375" style="31" bestFit="1" customWidth="1"/>
    <col min="3" max="3" width="29.28515625" style="31" bestFit="1" customWidth="1"/>
    <col min="4" max="4" width="8.85546875" style="31" bestFit="1" customWidth="1"/>
    <col min="5" max="5" width="22" style="31" bestFit="1" customWidth="1"/>
    <col min="6" max="6" width="13" style="31" bestFit="1" customWidth="1"/>
    <col min="7" max="7" width="9.85546875" style="31" bestFit="1" customWidth="1"/>
    <col min="8" max="8" width="8.5703125" style="31" bestFit="1" customWidth="1"/>
    <col min="9" max="9" width="14.85546875" style="31" bestFit="1" customWidth="1"/>
    <col min="10" max="10" width="15.28515625" style="31" bestFit="1" customWidth="1"/>
    <col min="11" max="11" width="13.28515625" style="31" bestFit="1" customWidth="1"/>
    <col min="12" max="12" width="12" style="31" bestFit="1" customWidth="1"/>
    <col min="13" max="13" width="9" style="31" bestFit="1" customWidth="1"/>
    <col min="14" max="14" width="11.7109375" style="31" bestFit="1" customWidth="1"/>
    <col min="15" max="15" width="17.42578125" style="31" bestFit="1" customWidth="1"/>
    <col min="16" max="16" width="4" style="31" customWidth="1"/>
    <col min="17" max="22" width="0" style="28" hidden="1" customWidth="1"/>
    <col min="23" max="16384" width="9.140625" style="28" hidden="1"/>
  </cols>
  <sheetData>
    <row r="1" spans="2:22" s="31" customFormat="1" ht="16.5" customHeight="1" x14ac:dyDescent="0.25"/>
    <row r="2" spans="2:22" ht="13.5" customHeight="1" x14ac:dyDescent="0.25">
      <c r="B2" s="75" t="s">
        <v>232</v>
      </c>
      <c r="C2" s="76">
        <f ca="1">TODAY()-1</f>
        <v>45447</v>
      </c>
      <c r="D2" s="32"/>
      <c r="E2" s="294" t="s">
        <v>233</v>
      </c>
      <c r="F2" s="294"/>
      <c r="G2" s="294"/>
      <c r="H2" s="294"/>
      <c r="I2" s="294"/>
      <c r="J2" s="294"/>
      <c r="K2" s="294"/>
      <c r="L2" s="294"/>
      <c r="M2" s="294"/>
      <c r="N2" s="294"/>
      <c r="O2" s="294"/>
      <c r="Q2" s="29"/>
      <c r="R2" s="29"/>
      <c r="S2" s="29"/>
      <c r="T2" s="30"/>
      <c r="U2" s="29"/>
      <c r="V2" s="29"/>
    </row>
    <row r="3" spans="2:22" x14ac:dyDescent="0.25">
      <c r="B3" s="75" t="s">
        <v>234</v>
      </c>
      <c r="C3" s="76">
        <f ca="1">EOMONTH(C2,0)</f>
        <v>45473</v>
      </c>
      <c r="D3" s="32"/>
      <c r="E3" s="294"/>
      <c r="F3" s="294"/>
      <c r="G3" s="294"/>
      <c r="H3" s="294"/>
      <c r="I3" s="294"/>
      <c r="J3" s="294"/>
      <c r="K3" s="294"/>
      <c r="L3" s="294"/>
      <c r="M3" s="294"/>
      <c r="N3" s="294"/>
      <c r="O3" s="294"/>
      <c r="Q3" s="29"/>
      <c r="R3" s="29"/>
      <c r="S3" s="29"/>
      <c r="T3" s="30"/>
      <c r="U3" s="29"/>
      <c r="V3" s="29"/>
    </row>
    <row r="4" spans="2:22" x14ac:dyDescent="0.25">
      <c r="B4" s="75" t="s">
        <v>235</v>
      </c>
      <c r="C4" s="77">
        <f ca="1">_xlfn.ISOWEEKNUM(C2)</f>
        <v>23</v>
      </c>
      <c r="D4" s="32"/>
      <c r="E4" s="294"/>
      <c r="F4" s="294"/>
      <c r="G4" s="294"/>
      <c r="H4" s="294"/>
      <c r="I4" s="294"/>
      <c r="J4" s="294"/>
      <c r="K4" s="294"/>
      <c r="L4" s="294"/>
      <c r="M4" s="294"/>
      <c r="N4" s="294"/>
      <c r="O4" s="294"/>
      <c r="Q4" s="29"/>
      <c r="R4" s="29"/>
      <c r="S4" s="29"/>
      <c r="T4" s="30"/>
      <c r="U4" s="29"/>
      <c r="V4" s="29"/>
    </row>
    <row r="5" spans="2:22" x14ac:dyDescent="0.25">
      <c r="Q5" s="29"/>
      <c r="R5" s="29"/>
      <c r="S5" s="29"/>
      <c r="T5" s="30"/>
      <c r="U5" s="29"/>
      <c r="V5" s="29"/>
    </row>
    <row r="6" spans="2:22" x14ac:dyDescent="0.25">
      <c r="B6" s="33" t="s">
        <v>236</v>
      </c>
      <c r="C6" s="33" t="s">
        <v>237</v>
      </c>
      <c r="D6" s="33" t="s">
        <v>172</v>
      </c>
      <c r="E6" s="33" t="s">
        <v>203</v>
      </c>
      <c r="F6" s="33" t="s">
        <v>238</v>
      </c>
      <c r="G6" s="33" t="s">
        <v>239</v>
      </c>
      <c r="H6" s="33" t="s">
        <v>240</v>
      </c>
      <c r="I6" s="33" t="s">
        <v>241</v>
      </c>
      <c r="J6" s="33" t="s">
        <v>242</v>
      </c>
      <c r="K6" s="33" t="s">
        <v>243</v>
      </c>
      <c r="L6" s="33" t="s">
        <v>218</v>
      </c>
      <c r="M6" s="33" t="s">
        <v>219</v>
      </c>
      <c r="N6" s="33" t="s">
        <v>108</v>
      </c>
      <c r="O6" s="33" t="s">
        <v>244</v>
      </c>
      <c r="Q6" s="29"/>
      <c r="R6" s="29"/>
      <c r="S6" s="29"/>
      <c r="T6" s="30"/>
      <c r="U6" s="29"/>
      <c r="V6" s="29"/>
    </row>
    <row r="7" spans="2:22" x14ac:dyDescent="0.25">
      <c r="B7" s="34" t="s">
        <v>245</v>
      </c>
      <c r="C7" s="34" t="s">
        <v>246</v>
      </c>
      <c r="D7" s="170">
        <v>108784</v>
      </c>
      <c r="E7" s="35" t="s">
        <v>132</v>
      </c>
      <c r="F7" s="36" t="s">
        <v>247</v>
      </c>
      <c r="G7" s="36" t="s">
        <v>248</v>
      </c>
      <c r="H7" s="36">
        <v>1</v>
      </c>
      <c r="I7" s="37">
        <v>44725</v>
      </c>
      <c r="J7" s="37">
        <v>44739</v>
      </c>
      <c r="K7" s="37"/>
      <c r="L7" s="36" t="s">
        <v>249</v>
      </c>
      <c r="M7" s="36"/>
      <c r="N7" s="38" t="s">
        <v>160</v>
      </c>
      <c r="O7" s="39" t="s">
        <v>250</v>
      </c>
      <c r="Q7" s="29"/>
      <c r="R7" s="29"/>
      <c r="S7" s="29"/>
      <c r="T7" s="30"/>
      <c r="U7" s="29"/>
      <c r="V7" s="29"/>
    </row>
    <row r="8" spans="2:22" x14ac:dyDescent="0.25">
      <c r="B8" s="34" t="s">
        <v>251</v>
      </c>
      <c r="C8" s="34" t="s">
        <v>252</v>
      </c>
      <c r="D8" s="170">
        <v>112079</v>
      </c>
      <c r="E8" s="35" t="s">
        <v>134</v>
      </c>
      <c r="F8" s="36" t="s">
        <v>247</v>
      </c>
      <c r="G8" s="36" t="s">
        <v>248</v>
      </c>
      <c r="H8" s="36">
        <v>1</v>
      </c>
      <c r="I8" s="37">
        <v>45131</v>
      </c>
      <c r="J8" s="37">
        <v>45142</v>
      </c>
      <c r="K8" s="37"/>
      <c r="L8" s="36" t="s">
        <v>253</v>
      </c>
      <c r="M8" s="36" t="s">
        <v>170</v>
      </c>
      <c r="N8" s="38" t="s">
        <v>162</v>
      </c>
      <c r="O8" s="39" t="s">
        <v>254</v>
      </c>
      <c r="Q8" s="29"/>
      <c r="R8" s="29"/>
      <c r="S8" s="29"/>
      <c r="T8" s="30"/>
      <c r="U8" s="29"/>
      <c r="V8" s="29"/>
    </row>
    <row r="9" spans="2:22" x14ac:dyDescent="0.25">
      <c r="B9" s="34" t="s">
        <v>255</v>
      </c>
      <c r="C9" s="34" t="s">
        <v>256</v>
      </c>
      <c r="D9" s="170">
        <v>104306</v>
      </c>
      <c r="E9" s="35" t="s">
        <v>132</v>
      </c>
      <c r="F9" s="36" t="s">
        <v>247</v>
      </c>
      <c r="G9" s="36" t="s">
        <v>248</v>
      </c>
      <c r="H9" s="36">
        <v>1</v>
      </c>
      <c r="I9" s="37">
        <v>44056</v>
      </c>
      <c r="J9" s="37">
        <v>44069</v>
      </c>
      <c r="K9" s="37"/>
      <c r="L9" s="36" t="s">
        <v>257</v>
      </c>
      <c r="M9" s="36" t="s">
        <v>169</v>
      </c>
      <c r="N9" s="38" t="s">
        <v>160</v>
      </c>
      <c r="O9" s="39" t="s">
        <v>258</v>
      </c>
      <c r="Q9" s="29"/>
      <c r="R9" s="29"/>
      <c r="S9" s="29"/>
      <c r="T9" s="30"/>
      <c r="U9" s="29"/>
      <c r="V9" s="29"/>
    </row>
    <row r="10" spans="2:22" x14ac:dyDescent="0.25">
      <c r="B10" s="34" t="s">
        <v>259</v>
      </c>
      <c r="C10" s="34" t="s">
        <v>260</v>
      </c>
      <c r="D10" s="170">
        <v>108783</v>
      </c>
      <c r="E10" s="35" t="s">
        <v>261</v>
      </c>
      <c r="F10" s="36" t="s">
        <v>247</v>
      </c>
      <c r="G10" s="36" t="s">
        <v>248</v>
      </c>
      <c r="H10" s="36">
        <v>1</v>
      </c>
      <c r="I10" s="37">
        <v>44718</v>
      </c>
      <c r="J10" s="37"/>
      <c r="K10" s="37"/>
      <c r="L10" s="36" t="s">
        <v>253</v>
      </c>
      <c r="M10" s="36"/>
      <c r="N10" s="38" t="s">
        <v>162</v>
      </c>
      <c r="O10" s="39" t="s">
        <v>262</v>
      </c>
      <c r="Q10" s="29"/>
      <c r="R10" s="29"/>
      <c r="S10" s="29"/>
      <c r="T10" s="30"/>
      <c r="U10" s="29"/>
      <c r="V10" s="29"/>
    </row>
    <row r="11" spans="2:22" x14ac:dyDescent="0.25">
      <c r="B11" s="34" t="s">
        <v>263</v>
      </c>
      <c r="C11" s="34" t="s">
        <v>131</v>
      </c>
      <c r="D11" s="170">
        <v>111567</v>
      </c>
      <c r="E11" s="35" t="s">
        <v>134</v>
      </c>
      <c r="F11" s="36" t="s">
        <v>247</v>
      </c>
      <c r="G11" s="36" t="s">
        <v>248</v>
      </c>
      <c r="H11" s="36">
        <v>1</v>
      </c>
      <c r="I11" s="37">
        <v>45035</v>
      </c>
      <c r="J11" s="37">
        <v>45035</v>
      </c>
      <c r="K11" s="37"/>
      <c r="L11" s="36" t="s">
        <v>264</v>
      </c>
      <c r="M11" s="36" t="s">
        <v>170</v>
      </c>
      <c r="N11" s="38" t="s">
        <v>162</v>
      </c>
      <c r="O11" s="39" t="s">
        <v>265</v>
      </c>
      <c r="Q11" s="29"/>
      <c r="R11" s="29"/>
      <c r="S11" s="29"/>
      <c r="T11" s="30"/>
      <c r="U11" s="29"/>
      <c r="V11" s="29"/>
    </row>
    <row r="12" spans="2:22" x14ac:dyDescent="0.25">
      <c r="B12" s="34" t="s">
        <v>266</v>
      </c>
      <c r="C12" s="34" t="s">
        <v>267</v>
      </c>
      <c r="D12" s="170">
        <v>112003</v>
      </c>
      <c r="E12" s="35" t="s">
        <v>268</v>
      </c>
      <c r="F12" s="36" t="s">
        <v>247</v>
      </c>
      <c r="G12" s="36" t="s">
        <v>248</v>
      </c>
      <c r="H12" s="36">
        <v>1</v>
      </c>
      <c r="I12" s="37">
        <v>45100</v>
      </c>
      <c r="J12" s="37">
        <v>45103</v>
      </c>
      <c r="K12" s="37">
        <v>45110</v>
      </c>
      <c r="L12" s="36" t="s">
        <v>249</v>
      </c>
      <c r="M12" s="36" t="s">
        <v>169</v>
      </c>
      <c r="N12" s="38" t="s">
        <v>160</v>
      </c>
      <c r="O12" s="39" t="s">
        <v>269</v>
      </c>
      <c r="Q12" s="29"/>
      <c r="R12" s="29"/>
      <c r="S12" s="29"/>
      <c r="T12" s="30"/>
      <c r="U12" s="29"/>
      <c r="V12" s="29"/>
    </row>
    <row r="13" spans="2:22" x14ac:dyDescent="0.25">
      <c r="B13" s="34" t="s">
        <v>270</v>
      </c>
      <c r="C13" s="34" t="s">
        <v>271</v>
      </c>
      <c r="D13" s="170">
        <v>100019</v>
      </c>
      <c r="E13" s="35" t="s">
        <v>272</v>
      </c>
      <c r="F13" s="36" t="s">
        <v>273</v>
      </c>
      <c r="G13" s="36" t="s">
        <v>248</v>
      </c>
      <c r="H13" s="36">
        <v>1</v>
      </c>
      <c r="I13" s="37"/>
      <c r="J13" s="37"/>
      <c r="K13" s="37"/>
      <c r="L13" s="36" t="s">
        <v>274</v>
      </c>
      <c r="M13" s="36"/>
      <c r="N13" s="38" t="s">
        <v>275</v>
      </c>
      <c r="O13" s="39" t="s">
        <v>276</v>
      </c>
      <c r="Q13" s="29"/>
      <c r="R13" s="29"/>
      <c r="S13" s="29"/>
      <c r="T13" s="30"/>
      <c r="U13" s="29"/>
      <c r="V13" s="29"/>
    </row>
    <row r="14" spans="2:22" x14ac:dyDescent="0.25">
      <c r="B14" s="34" t="s">
        <v>277</v>
      </c>
      <c r="C14" s="34" t="s">
        <v>133</v>
      </c>
      <c r="D14" s="170">
        <v>108526</v>
      </c>
      <c r="E14" s="35" t="s">
        <v>132</v>
      </c>
      <c r="F14" s="36" t="s">
        <v>247</v>
      </c>
      <c r="G14" s="36" t="s">
        <v>248</v>
      </c>
      <c r="H14" s="36">
        <v>1</v>
      </c>
      <c r="I14" s="37">
        <v>44690</v>
      </c>
      <c r="J14" s="37">
        <v>44704</v>
      </c>
      <c r="K14" s="37"/>
      <c r="L14" s="36" t="s">
        <v>257</v>
      </c>
      <c r="M14" s="36" t="s">
        <v>169</v>
      </c>
      <c r="N14" s="38" t="s">
        <v>160</v>
      </c>
      <c r="O14" s="39" t="s">
        <v>278</v>
      </c>
      <c r="Q14" s="29"/>
      <c r="R14" s="29"/>
      <c r="S14" s="29"/>
      <c r="T14" s="30"/>
      <c r="U14" s="29"/>
      <c r="V14" s="29"/>
    </row>
    <row r="15" spans="2:22" x14ac:dyDescent="0.25">
      <c r="B15" s="34" t="s">
        <v>279</v>
      </c>
      <c r="C15" s="34" t="s">
        <v>132</v>
      </c>
      <c r="D15" s="170">
        <v>103754</v>
      </c>
      <c r="E15" s="35" t="s">
        <v>280</v>
      </c>
      <c r="F15" s="36" t="s">
        <v>281</v>
      </c>
      <c r="G15" s="36" t="s">
        <v>248</v>
      </c>
      <c r="H15" s="36">
        <v>1</v>
      </c>
      <c r="I15" s="37">
        <v>43983</v>
      </c>
      <c r="J15" s="37"/>
      <c r="K15" s="37"/>
      <c r="L15" s="36" t="s">
        <v>249</v>
      </c>
      <c r="M15" s="36" t="s">
        <v>169</v>
      </c>
      <c r="N15" s="38" t="s">
        <v>160</v>
      </c>
      <c r="O15" s="39" t="s">
        <v>282</v>
      </c>
      <c r="Q15" s="29"/>
      <c r="R15" s="29"/>
      <c r="S15" s="29"/>
      <c r="T15" s="30"/>
      <c r="U15" s="29"/>
      <c r="V15" s="29"/>
    </row>
    <row r="16" spans="2:22" x14ac:dyDescent="0.25">
      <c r="B16" s="34" t="s">
        <v>283</v>
      </c>
      <c r="C16" s="34" t="s">
        <v>284</v>
      </c>
      <c r="D16" s="170">
        <v>109505</v>
      </c>
      <c r="E16" s="35" t="s">
        <v>285</v>
      </c>
      <c r="F16" s="36" t="s">
        <v>247</v>
      </c>
      <c r="G16" s="36" t="s">
        <v>248</v>
      </c>
      <c r="H16" s="36">
        <v>1</v>
      </c>
      <c r="I16" s="37">
        <v>44760</v>
      </c>
      <c r="J16" s="37"/>
      <c r="K16" s="37"/>
      <c r="L16" s="36" t="s">
        <v>249</v>
      </c>
      <c r="M16" s="36" t="s">
        <v>169</v>
      </c>
      <c r="N16" s="38" t="s">
        <v>160</v>
      </c>
      <c r="O16" s="39" t="s">
        <v>286</v>
      </c>
      <c r="Q16" s="29"/>
      <c r="R16" s="29"/>
      <c r="S16" s="29"/>
      <c r="T16" s="30"/>
      <c r="U16" s="29"/>
      <c r="V16" s="29"/>
    </row>
    <row r="17" spans="2:22" x14ac:dyDescent="0.25">
      <c r="B17" s="34" t="s">
        <v>287</v>
      </c>
      <c r="C17" s="34" t="s">
        <v>200</v>
      </c>
      <c r="D17" s="170">
        <v>100035</v>
      </c>
      <c r="E17" s="35" t="s">
        <v>130</v>
      </c>
      <c r="F17" s="36" t="s">
        <v>247</v>
      </c>
      <c r="G17" s="36" t="s">
        <v>248</v>
      </c>
      <c r="H17" s="36">
        <v>1</v>
      </c>
      <c r="I17" s="37">
        <v>42709</v>
      </c>
      <c r="J17" s="37"/>
      <c r="K17" s="37"/>
      <c r="L17" s="36" t="s">
        <v>249</v>
      </c>
      <c r="M17" s="36" t="s">
        <v>168</v>
      </c>
      <c r="N17" s="38" t="s">
        <v>160</v>
      </c>
      <c r="O17" s="39" t="s">
        <v>288</v>
      </c>
      <c r="Q17" s="29"/>
      <c r="R17" s="29"/>
      <c r="S17" s="29"/>
      <c r="T17" s="30"/>
      <c r="U17" s="29"/>
      <c r="V17" s="29"/>
    </row>
    <row r="18" spans="2:22" x14ac:dyDescent="0.25">
      <c r="B18" s="34" t="s">
        <v>289</v>
      </c>
      <c r="C18" s="34" t="s">
        <v>137</v>
      </c>
      <c r="D18" s="170">
        <v>108235</v>
      </c>
      <c r="E18" s="35" t="s">
        <v>130</v>
      </c>
      <c r="F18" s="36" t="s">
        <v>247</v>
      </c>
      <c r="G18" s="36" t="s">
        <v>248</v>
      </c>
      <c r="H18" s="36">
        <v>1</v>
      </c>
      <c r="I18" s="37">
        <v>44664</v>
      </c>
      <c r="J18" s="37">
        <v>44671</v>
      </c>
      <c r="K18" s="37"/>
      <c r="L18" s="36" t="s">
        <v>290</v>
      </c>
      <c r="M18" s="36" t="s">
        <v>168</v>
      </c>
      <c r="N18" s="38" t="s">
        <v>160</v>
      </c>
      <c r="O18" s="39" t="s">
        <v>291</v>
      </c>
      <c r="Q18" s="29"/>
      <c r="R18" s="29"/>
      <c r="S18" s="29"/>
      <c r="T18" s="30"/>
      <c r="U18" s="29"/>
      <c r="V18" s="29"/>
    </row>
    <row r="19" spans="2:22" x14ac:dyDescent="0.25">
      <c r="B19" s="34" t="s">
        <v>292</v>
      </c>
      <c r="C19" s="34" t="s">
        <v>293</v>
      </c>
      <c r="D19" s="170">
        <v>108771</v>
      </c>
      <c r="E19" s="35" t="s">
        <v>261</v>
      </c>
      <c r="F19" s="36" t="s">
        <v>247</v>
      </c>
      <c r="G19" s="36" t="s">
        <v>248</v>
      </c>
      <c r="H19" s="36">
        <v>1</v>
      </c>
      <c r="I19" s="37">
        <v>44718</v>
      </c>
      <c r="J19" s="37"/>
      <c r="K19" s="37"/>
      <c r="L19" s="36" t="s">
        <v>294</v>
      </c>
      <c r="M19" s="36" t="s">
        <v>170</v>
      </c>
      <c r="N19" s="38" t="s">
        <v>162</v>
      </c>
      <c r="O19" s="39" t="s">
        <v>295</v>
      </c>
      <c r="Q19" s="29"/>
      <c r="R19" s="29"/>
      <c r="S19" s="29"/>
      <c r="T19" s="30"/>
      <c r="U19" s="29"/>
      <c r="V19" s="29"/>
    </row>
    <row r="20" spans="2:22" x14ac:dyDescent="0.25">
      <c r="B20" s="34" t="s">
        <v>296</v>
      </c>
      <c r="C20" s="34" t="s">
        <v>297</v>
      </c>
      <c r="D20" s="170">
        <v>110099</v>
      </c>
      <c r="E20" s="35" t="s">
        <v>130</v>
      </c>
      <c r="F20" s="36" t="s">
        <v>247</v>
      </c>
      <c r="G20" s="36" t="s">
        <v>248</v>
      </c>
      <c r="H20" s="36">
        <v>1</v>
      </c>
      <c r="I20" s="37">
        <v>44811</v>
      </c>
      <c r="J20" s="37"/>
      <c r="K20" s="37"/>
      <c r="L20" s="36" t="s">
        <v>290</v>
      </c>
      <c r="M20" s="36" t="s">
        <v>170</v>
      </c>
      <c r="N20" s="38" t="s">
        <v>160</v>
      </c>
      <c r="O20" s="39" t="s">
        <v>298</v>
      </c>
      <c r="Q20" s="29"/>
      <c r="R20" s="29"/>
      <c r="S20" s="29"/>
      <c r="T20" s="30"/>
      <c r="U20" s="29"/>
      <c r="V20" s="29"/>
    </row>
    <row r="21" spans="2:22" x14ac:dyDescent="0.25">
      <c r="B21" s="34" t="s">
        <v>299</v>
      </c>
      <c r="C21" s="34" t="s">
        <v>139</v>
      </c>
      <c r="D21" s="170">
        <v>107941</v>
      </c>
      <c r="E21" s="35" t="s">
        <v>130</v>
      </c>
      <c r="F21" s="36" t="s">
        <v>247</v>
      </c>
      <c r="G21" s="36" t="s">
        <v>248</v>
      </c>
      <c r="H21" s="36">
        <v>1</v>
      </c>
      <c r="I21" s="37">
        <v>44637</v>
      </c>
      <c r="J21" s="37">
        <v>44644</v>
      </c>
      <c r="K21" s="37"/>
      <c r="L21" s="36" t="s">
        <v>290</v>
      </c>
      <c r="M21" s="36" t="s">
        <v>168</v>
      </c>
      <c r="N21" s="38" t="s">
        <v>160</v>
      </c>
      <c r="O21" s="39" t="s">
        <v>300</v>
      </c>
      <c r="Q21" s="29"/>
      <c r="R21" s="29"/>
      <c r="S21" s="29"/>
      <c r="T21" s="30"/>
      <c r="U21" s="29"/>
      <c r="V21" s="29"/>
    </row>
    <row r="22" spans="2:22" x14ac:dyDescent="0.25">
      <c r="B22" s="34" t="s">
        <v>301</v>
      </c>
      <c r="C22" s="34" t="s">
        <v>302</v>
      </c>
      <c r="D22" s="170">
        <v>109894</v>
      </c>
      <c r="E22" s="35" t="s">
        <v>134</v>
      </c>
      <c r="F22" s="36" t="s">
        <v>247</v>
      </c>
      <c r="G22" s="36" t="s">
        <v>248</v>
      </c>
      <c r="H22" s="36">
        <v>1</v>
      </c>
      <c r="I22" s="37">
        <v>44718</v>
      </c>
      <c r="J22" s="37"/>
      <c r="K22" s="37"/>
      <c r="L22" s="36" t="s">
        <v>253</v>
      </c>
      <c r="M22" s="36" t="s">
        <v>170</v>
      </c>
      <c r="N22" s="38" t="s">
        <v>162</v>
      </c>
      <c r="O22" s="39" t="s">
        <v>303</v>
      </c>
      <c r="Q22" s="29"/>
      <c r="R22" s="29"/>
      <c r="S22" s="29"/>
      <c r="T22" s="30"/>
      <c r="U22" s="29"/>
      <c r="V22" s="29"/>
    </row>
    <row r="23" spans="2:22" x14ac:dyDescent="0.25">
      <c r="B23" s="34" t="s">
        <v>304</v>
      </c>
      <c r="C23" s="34" t="s">
        <v>305</v>
      </c>
      <c r="D23" s="170">
        <v>108530</v>
      </c>
      <c r="E23" s="35" t="s">
        <v>132</v>
      </c>
      <c r="F23" s="36" t="s">
        <v>247</v>
      </c>
      <c r="G23" s="36" t="s">
        <v>248</v>
      </c>
      <c r="H23" s="36">
        <v>1</v>
      </c>
      <c r="I23" s="37">
        <v>44690</v>
      </c>
      <c r="J23" s="37">
        <v>44704</v>
      </c>
      <c r="K23" s="37">
        <v>44713</v>
      </c>
      <c r="L23" s="36" t="s">
        <v>249</v>
      </c>
      <c r="M23" s="36"/>
      <c r="N23" s="38" t="s">
        <v>160</v>
      </c>
      <c r="O23" s="39" t="s">
        <v>306</v>
      </c>
      <c r="Q23" s="29"/>
      <c r="R23" s="29"/>
      <c r="S23" s="29"/>
      <c r="T23" s="30"/>
      <c r="U23" s="29"/>
      <c r="V23" s="29"/>
    </row>
    <row r="24" spans="2:22" x14ac:dyDescent="0.25">
      <c r="B24" s="34" t="s">
        <v>307</v>
      </c>
      <c r="C24" s="34" t="s">
        <v>308</v>
      </c>
      <c r="D24" s="170">
        <v>101638</v>
      </c>
      <c r="E24" s="35" t="s">
        <v>132</v>
      </c>
      <c r="F24" s="36" t="s">
        <v>247</v>
      </c>
      <c r="G24" s="36" t="s">
        <v>248</v>
      </c>
      <c r="H24" s="36">
        <v>1</v>
      </c>
      <c r="I24" s="37">
        <v>43850</v>
      </c>
      <c r="J24" s="37"/>
      <c r="K24" s="37"/>
      <c r="L24" s="36" t="s">
        <v>249</v>
      </c>
      <c r="M24" s="36" t="s">
        <v>168</v>
      </c>
      <c r="N24" s="38" t="s">
        <v>160</v>
      </c>
      <c r="O24" s="39" t="s">
        <v>309</v>
      </c>
      <c r="Q24" s="29"/>
      <c r="R24" s="29"/>
      <c r="S24" s="29"/>
      <c r="T24" s="30"/>
      <c r="U24" s="29"/>
      <c r="V24" s="29"/>
    </row>
    <row r="25" spans="2:22" x14ac:dyDescent="0.25">
      <c r="B25" s="34" t="s">
        <v>310</v>
      </c>
      <c r="C25" s="34" t="s">
        <v>311</v>
      </c>
      <c r="D25" s="170">
        <v>109507</v>
      </c>
      <c r="E25" s="35" t="s">
        <v>130</v>
      </c>
      <c r="F25" s="36" t="s">
        <v>247</v>
      </c>
      <c r="G25" s="36" t="s">
        <v>248</v>
      </c>
      <c r="H25" s="36">
        <v>1</v>
      </c>
      <c r="I25" s="37">
        <v>44760</v>
      </c>
      <c r="J25" s="37"/>
      <c r="K25" s="37"/>
      <c r="L25" s="36" t="s">
        <v>249</v>
      </c>
      <c r="M25" s="36" t="s">
        <v>169</v>
      </c>
      <c r="N25" s="38" t="s">
        <v>160</v>
      </c>
      <c r="O25" s="39" t="s">
        <v>312</v>
      </c>
      <c r="Q25" s="29"/>
      <c r="R25" s="29"/>
      <c r="S25" s="29"/>
      <c r="T25" s="30"/>
      <c r="U25" s="29"/>
      <c r="V25" s="29"/>
    </row>
    <row r="26" spans="2:22" x14ac:dyDescent="0.25">
      <c r="B26" s="34" t="s">
        <v>313</v>
      </c>
      <c r="C26" s="34" t="s">
        <v>314</v>
      </c>
      <c r="D26" s="170">
        <v>109819</v>
      </c>
      <c r="E26" s="35" t="s">
        <v>285</v>
      </c>
      <c r="F26" s="36" t="s">
        <v>247</v>
      </c>
      <c r="G26" s="36" t="s">
        <v>248</v>
      </c>
      <c r="H26" s="36">
        <v>1</v>
      </c>
      <c r="I26" s="37">
        <v>44778</v>
      </c>
      <c r="J26" s="37"/>
      <c r="K26" s="37"/>
      <c r="L26" s="36" t="s">
        <v>249</v>
      </c>
      <c r="M26" s="36" t="s">
        <v>169</v>
      </c>
      <c r="N26" s="38" t="s">
        <v>160</v>
      </c>
      <c r="O26" s="39" t="s">
        <v>315</v>
      </c>
      <c r="Q26" s="29"/>
      <c r="R26" s="29"/>
      <c r="S26" s="29"/>
      <c r="T26" s="30"/>
      <c r="U26" s="29"/>
      <c r="V26" s="29"/>
    </row>
    <row r="27" spans="2:22" x14ac:dyDescent="0.25">
      <c r="B27" s="34" t="s">
        <v>316</v>
      </c>
      <c r="C27" s="34" t="s">
        <v>317</v>
      </c>
      <c r="D27" s="170">
        <v>100059</v>
      </c>
      <c r="E27" s="35" t="s">
        <v>318</v>
      </c>
      <c r="F27" s="36" t="s">
        <v>247</v>
      </c>
      <c r="G27" s="36" t="s">
        <v>248</v>
      </c>
      <c r="H27" s="36">
        <v>1</v>
      </c>
      <c r="I27" s="37">
        <v>42828</v>
      </c>
      <c r="J27" s="37"/>
      <c r="K27" s="37"/>
      <c r="L27" s="36" t="s">
        <v>249</v>
      </c>
      <c r="M27" s="36"/>
      <c r="N27" s="38" t="s">
        <v>160</v>
      </c>
      <c r="O27" s="39" t="s">
        <v>319</v>
      </c>
      <c r="Q27" s="29"/>
      <c r="R27" s="29"/>
      <c r="S27" s="29"/>
      <c r="T27" s="30"/>
      <c r="U27" s="29"/>
      <c r="V27" s="29"/>
    </row>
    <row r="28" spans="2:22" x14ac:dyDescent="0.25">
      <c r="B28" s="34" t="s">
        <v>320</v>
      </c>
      <c r="C28" s="34" t="s">
        <v>321</v>
      </c>
      <c r="D28" s="170">
        <v>107927</v>
      </c>
      <c r="E28" s="35" t="s">
        <v>285</v>
      </c>
      <c r="F28" s="36" t="s">
        <v>247</v>
      </c>
      <c r="G28" s="36" t="s">
        <v>248</v>
      </c>
      <c r="H28" s="36">
        <v>1</v>
      </c>
      <c r="I28" s="37">
        <v>44635</v>
      </c>
      <c r="J28" s="37">
        <v>44642</v>
      </c>
      <c r="K28" s="37">
        <v>44648</v>
      </c>
      <c r="L28" s="36" t="s">
        <v>290</v>
      </c>
      <c r="M28" s="36"/>
      <c r="N28" s="38" t="s">
        <v>160</v>
      </c>
      <c r="O28" s="39" t="s">
        <v>322</v>
      </c>
      <c r="Q28" s="29"/>
      <c r="R28" s="29"/>
      <c r="S28" s="29"/>
      <c r="T28" s="30"/>
      <c r="U28" s="29"/>
      <c r="V28" s="29"/>
    </row>
    <row r="29" spans="2:22" x14ac:dyDescent="0.25">
      <c r="B29" s="34" t="s">
        <v>323</v>
      </c>
      <c r="C29" s="34" t="s">
        <v>324</v>
      </c>
      <c r="D29" s="170">
        <v>108207</v>
      </c>
      <c r="E29" s="35" t="s">
        <v>325</v>
      </c>
      <c r="F29" s="36" t="s">
        <v>247</v>
      </c>
      <c r="G29" s="36" t="s">
        <v>248</v>
      </c>
      <c r="H29" s="36">
        <v>1</v>
      </c>
      <c r="I29" s="37">
        <v>44662</v>
      </c>
      <c r="J29" s="37">
        <v>44669</v>
      </c>
      <c r="K29" s="37"/>
      <c r="L29" s="36" t="s">
        <v>290</v>
      </c>
      <c r="M29" s="36"/>
      <c r="N29" s="38" t="s">
        <v>160</v>
      </c>
      <c r="O29" s="39" t="s">
        <v>326</v>
      </c>
      <c r="Q29" s="29"/>
      <c r="R29" s="29"/>
      <c r="S29" s="29"/>
      <c r="T29" s="30"/>
      <c r="U29" s="29"/>
      <c r="V29" s="29"/>
    </row>
    <row r="30" spans="2:22" x14ac:dyDescent="0.25">
      <c r="B30" s="34"/>
      <c r="C30" s="34" t="s">
        <v>327</v>
      </c>
      <c r="D30" s="170">
        <v>107896</v>
      </c>
      <c r="E30" s="35" t="s">
        <v>285</v>
      </c>
      <c r="F30" s="36" t="s">
        <v>247</v>
      </c>
      <c r="G30" s="36" t="s">
        <v>248</v>
      </c>
      <c r="H30" s="36">
        <v>1</v>
      </c>
      <c r="I30" s="37">
        <v>44627</v>
      </c>
      <c r="J30" s="37">
        <v>44634</v>
      </c>
      <c r="K30" s="37">
        <v>44628</v>
      </c>
      <c r="L30" s="36" t="s">
        <v>249</v>
      </c>
      <c r="M30" s="36"/>
      <c r="N30" s="38" t="s">
        <v>160</v>
      </c>
      <c r="O30" s="39" t="s">
        <v>328</v>
      </c>
      <c r="Q30" s="29"/>
      <c r="R30" s="29"/>
      <c r="S30" s="29"/>
      <c r="T30" s="30"/>
      <c r="U30" s="29"/>
      <c r="V30" s="29"/>
    </row>
    <row r="31" spans="2:22" x14ac:dyDescent="0.25">
      <c r="B31" s="34" t="s">
        <v>329</v>
      </c>
      <c r="C31" s="34" t="s">
        <v>330</v>
      </c>
      <c r="D31" s="170">
        <v>100063</v>
      </c>
      <c r="E31" s="35" t="s">
        <v>130</v>
      </c>
      <c r="F31" s="36" t="s">
        <v>247</v>
      </c>
      <c r="G31" s="36" t="s">
        <v>248</v>
      </c>
      <c r="H31" s="36">
        <v>1</v>
      </c>
      <c r="I31" s="37">
        <v>42667</v>
      </c>
      <c r="J31" s="37"/>
      <c r="K31" s="37">
        <v>44730</v>
      </c>
      <c r="L31" s="36" t="s">
        <v>290</v>
      </c>
      <c r="M31" s="36" t="s">
        <v>168</v>
      </c>
      <c r="N31" s="38" t="s">
        <v>160</v>
      </c>
      <c r="O31" s="39" t="s">
        <v>331</v>
      </c>
      <c r="Q31" s="29"/>
      <c r="R31" s="29"/>
      <c r="S31" s="29"/>
      <c r="T31" s="30"/>
      <c r="U31" s="29"/>
      <c r="V31" s="29"/>
    </row>
    <row r="32" spans="2:22" x14ac:dyDescent="0.25">
      <c r="B32" s="34" t="s">
        <v>332</v>
      </c>
      <c r="C32" s="34" t="s">
        <v>142</v>
      </c>
      <c r="D32" s="170">
        <v>112154</v>
      </c>
      <c r="E32" s="35" t="s">
        <v>132</v>
      </c>
      <c r="F32" s="36" t="s">
        <v>247</v>
      </c>
      <c r="G32" s="36" t="s">
        <v>248</v>
      </c>
      <c r="H32" s="36">
        <v>1</v>
      </c>
      <c r="I32" s="37">
        <v>45128</v>
      </c>
      <c r="J32" s="37"/>
      <c r="K32" s="37"/>
      <c r="L32" s="36" t="s">
        <v>249</v>
      </c>
      <c r="M32" s="36" t="s">
        <v>169</v>
      </c>
      <c r="N32" s="38" t="s">
        <v>160</v>
      </c>
      <c r="O32" s="39" t="s">
        <v>333</v>
      </c>
      <c r="Q32" s="29"/>
      <c r="R32" s="29"/>
      <c r="S32" s="29"/>
      <c r="T32" s="30"/>
      <c r="U32" s="29"/>
      <c r="V32" s="29"/>
    </row>
    <row r="33" spans="2:22" x14ac:dyDescent="0.25">
      <c r="B33" s="34" t="s">
        <v>334</v>
      </c>
      <c r="C33" s="34" t="s">
        <v>335</v>
      </c>
      <c r="D33" s="170">
        <v>108228</v>
      </c>
      <c r="E33" s="35" t="s">
        <v>325</v>
      </c>
      <c r="F33" s="36" t="s">
        <v>247</v>
      </c>
      <c r="G33" s="36" t="s">
        <v>248</v>
      </c>
      <c r="H33" s="36">
        <v>1</v>
      </c>
      <c r="I33" s="37">
        <v>44663</v>
      </c>
      <c r="J33" s="37">
        <v>44670</v>
      </c>
      <c r="K33" s="37"/>
      <c r="L33" s="36" t="s">
        <v>290</v>
      </c>
      <c r="M33" s="36"/>
      <c r="N33" s="38" t="s">
        <v>160</v>
      </c>
      <c r="O33" s="39" t="s">
        <v>336</v>
      </c>
      <c r="Q33" s="29"/>
      <c r="R33" s="29"/>
      <c r="S33" s="29"/>
      <c r="T33" s="30"/>
      <c r="U33" s="29"/>
      <c r="V33" s="29"/>
    </row>
    <row r="34" spans="2:22" x14ac:dyDescent="0.25">
      <c r="B34" s="34" t="s">
        <v>337</v>
      </c>
      <c r="C34" s="34" t="s">
        <v>338</v>
      </c>
      <c r="D34" s="170">
        <v>100068</v>
      </c>
      <c r="E34" s="35" t="s">
        <v>130</v>
      </c>
      <c r="F34" s="36" t="s">
        <v>247</v>
      </c>
      <c r="G34" s="36" t="s">
        <v>248</v>
      </c>
      <c r="H34" s="36">
        <v>1</v>
      </c>
      <c r="I34" s="37">
        <v>42695</v>
      </c>
      <c r="J34" s="37"/>
      <c r="K34" s="37"/>
      <c r="L34" s="36" t="s">
        <v>249</v>
      </c>
      <c r="M34" s="36" t="s">
        <v>168</v>
      </c>
      <c r="N34" s="38" t="s">
        <v>160</v>
      </c>
      <c r="O34" s="39" t="s">
        <v>339</v>
      </c>
      <c r="Q34" s="29"/>
      <c r="R34" s="29"/>
      <c r="S34" s="29"/>
      <c r="T34" s="30"/>
      <c r="U34" s="29"/>
      <c r="V34" s="29"/>
    </row>
    <row r="35" spans="2:22" x14ac:dyDescent="0.25">
      <c r="B35" s="34" t="s">
        <v>340</v>
      </c>
      <c r="C35" s="34" t="s">
        <v>198</v>
      </c>
      <c r="D35" s="170">
        <v>109815</v>
      </c>
      <c r="E35" s="35" t="s">
        <v>132</v>
      </c>
      <c r="F35" s="36" t="s">
        <v>247</v>
      </c>
      <c r="G35" s="36" t="s">
        <v>248</v>
      </c>
      <c r="H35" s="36">
        <v>1</v>
      </c>
      <c r="I35" s="37">
        <v>44778</v>
      </c>
      <c r="J35" s="37"/>
      <c r="K35" s="37"/>
      <c r="L35" s="36" t="s">
        <v>249</v>
      </c>
      <c r="M35" s="36" t="s">
        <v>169</v>
      </c>
      <c r="N35" s="38" t="s">
        <v>160</v>
      </c>
      <c r="O35" s="39" t="s">
        <v>341</v>
      </c>
      <c r="Q35" s="29"/>
      <c r="R35" s="29"/>
      <c r="S35" s="29"/>
      <c r="T35" s="30"/>
      <c r="U35" s="29"/>
      <c r="V35" s="29"/>
    </row>
    <row r="36" spans="2:22" x14ac:dyDescent="0.25">
      <c r="B36" s="34" t="s">
        <v>342</v>
      </c>
      <c r="C36" s="34" t="s">
        <v>343</v>
      </c>
      <c r="D36" s="170">
        <v>108521</v>
      </c>
      <c r="E36" s="35" t="s">
        <v>130</v>
      </c>
      <c r="F36" s="36" t="s">
        <v>247</v>
      </c>
      <c r="G36" s="36" t="s">
        <v>248</v>
      </c>
      <c r="H36" s="36">
        <v>1</v>
      </c>
      <c r="I36" s="37">
        <v>44690</v>
      </c>
      <c r="J36" s="37">
        <v>44704</v>
      </c>
      <c r="K36" s="37"/>
      <c r="L36" s="36" t="s">
        <v>290</v>
      </c>
      <c r="M36" s="36" t="s">
        <v>168</v>
      </c>
      <c r="N36" s="38" t="s">
        <v>160</v>
      </c>
      <c r="O36" s="39" t="s">
        <v>344</v>
      </c>
      <c r="Q36" s="29"/>
      <c r="R36" s="29"/>
      <c r="S36" s="29"/>
      <c r="T36" s="30"/>
      <c r="U36" s="29"/>
      <c r="V36" s="29"/>
    </row>
    <row r="37" spans="2:22" x14ac:dyDescent="0.25">
      <c r="B37" s="34" t="s">
        <v>345</v>
      </c>
      <c r="C37" s="34" t="s">
        <v>346</v>
      </c>
      <c r="D37" s="170">
        <v>107756</v>
      </c>
      <c r="E37" s="35" t="s">
        <v>132</v>
      </c>
      <c r="F37" s="36" t="s">
        <v>247</v>
      </c>
      <c r="G37" s="36" t="s">
        <v>248</v>
      </c>
      <c r="H37" s="36">
        <v>1</v>
      </c>
      <c r="I37" s="37">
        <v>44609</v>
      </c>
      <c r="J37" s="37"/>
      <c r="K37" s="37">
        <v>44833</v>
      </c>
      <c r="L37" s="36" t="s">
        <v>249</v>
      </c>
      <c r="M37" s="36" t="s">
        <v>168</v>
      </c>
      <c r="N37" s="38" t="s">
        <v>160</v>
      </c>
      <c r="O37" s="39" t="s">
        <v>347</v>
      </c>
      <c r="Q37" s="29"/>
      <c r="R37" s="29"/>
      <c r="S37" s="29"/>
      <c r="T37" s="30"/>
      <c r="U37" s="29"/>
      <c r="V37" s="29"/>
    </row>
    <row r="38" spans="2:22" x14ac:dyDescent="0.25">
      <c r="B38" s="34" t="s">
        <v>348</v>
      </c>
      <c r="C38" s="34" t="s">
        <v>349</v>
      </c>
      <c r="D38" s="170">
        <v>107834</v>
      </c>
      <c r="E38" s="35" t="e">
        <v>#N/A</v>
      </c>
      <c r="F38" s="36" t="s">
        <v>247</v>
      </c>
      <c r="G38" s="36" t="s">
        <v>248</v>
      </c>
      <c r="H38" s="36">
        <v>1</v>
      </c>
      <c r="I38" s="37">
        <v>44648</v>
      </c>
      <c r="J38" s="37">
        <v>44655</v>
      </c>
      <c r="K38" s="37">
        <v>44662</v>
      </c>
      <c r="L38" s="36" t="s">
        <v>264</v>
      </c>
      <c r="M38" s="36" t="s">
        <v>170</v>
      </c>
      <c r="N38" s="38" t="s">
        <v>162</v>
      </c>
      <c r="O38" s="39" t="s">
        <v>350</v>
      </c>
      <c r="Q38" s="29"/>
      <c r="R38" s="29"/>
      <c r="S38" s="29"/>
      <c r="T38" s="30"/>
      <c r="U38" s="29"/>
      <c r="V38" s="29"/>
    </row>
    <row r="39" spans="2:22" x14ac:dyDescent="0.25">
      <c r="B39" s="34" t="s">
        <v>351</v>
      </c>
      <c r="C39" s="34" t="s">
        <v>134</v>
      </c>
      <c r="D39" s="170">
        <v>104557</v>
      </c>
      <c r="E39" s="35" t="e">
        <v>#N/A</v>
      </c>
      <c r="F39" s="36" t="s">
        <v>281</v>
      </c>
      <c r="G39" s="36" t="s">
        <v>248</v>
      </c>
      <c r="H39" s="36">
        <v>1</v>
      </c>
      <c r="I39" s="37">
        <v>44098</v>
      </c>
      <c r="J39" s="37">
        <v>45017</v>
      </c>
      <c r="K39" s="37"/>
      <c r="L39" s="36" t="s">
        <v>274</v>
      </c>
      <c r="M39" s="36" t="s">
        <v>170</v>
      </c>
      <c r="N39" s="38" t="s">
        <v>275</v>
      </c>
      <c r="O39" s="39" t="s">
        <v>352</v>
      </c>
      <c r="Q39" s="29"/>
      <c r="R39" s="29"/>
      <c r="S39" s="29"/>
      <c r="T39" s="30"/>
      <c r="U39" s="29"/>
      <c r="V39" s="29"/>
    </row>
    <row r="40" spans="2:22" x14ac:dyDescent="0.25">
      <c r="B40" s="34" t="s">
        <v>353</v>
      </c>
      <c r="C40" s="34" t="s">
        <v>354</v>
      </c>
      <c r="D40" s="170">
        <v>100081</v>
      </c>
      <c r="E40" s="35" t="s">
        <v>355</v>
      </c>
      <c r="F40" s="36" t="s">
        <v>247</v>
      </c>
      <c r="G40" s="36" t="s">
        <v>248</v>
      </c>
      <c r="H40" s="36">
        <v>1</v>
      </c>
      <c r="I40" s="37">
        <v>42793</v>
      </c>
      <c r="J40" s="37"/>
      <c r="K40" s="37">
        <v>44744</v>
      </c>
      <c r="L40" s="36" t="s">
        <v>257</v>
      </c>
      <c r="M40" s="36" t="s">
        <v>168</v>
      </c>
      <c r="N40" s="38" t="s">
        <v>160</v>
      </c>
      <c r="O40" s="39" t="s">
        <v>356</v>
      </c>
      <c r="Q40" s="29"/>
      <c r="R40" s="29"/>
      <c r="S40" s="29"/>
      <c r="T40" s="30"/>
      <c r="U40" s="29"/>
      <c r="V40" s="29"/>
    </row>
    <row r="41" spans="2:22" x14ac:dyDescent="0.25">
      <c r="B41" s="34" t="s">
        <v>357</v>
      </c>
      <c r="C41" s="34" t="s">
        <v>358</v>
      </c>
      <c r="D41" s="170">
        <v>109817</v>
      </c>
      <c r="E41" s="35" t="s">
        <v>130</v>
      </c>
      <c r="F41" s="36" t="s">
        <v>247</v>
      </c>
      <c r="G41" s="36" t="s">
        <v>248</v>
      </c>
      <c r="H41" s="36">
        <v>1</v>
      </c>
      <c r="I41" s="37">
        <v>44778</v>
      </c>
      <c r="J41" s="37"/>
      <c r="K41" s="37"/>
      <c r="L41" s="36" t="s">
        <v>249</v>
      </c>
      <c r="M41" s="36" t="s">
        <v>169</v>
      </c>
      <c r="N41" s="38" t="s">
        <v>160</v>
      </c>
      <c r="O41" s="39" t="s">
        <v>359</v>
      </c>
      <c r="Q41" s="29"/>
      <c r="R41" s="29"/>
      <c r="S41" s="29"/>
      <c r="T41" s="30"/>
      <c r="U41" s="29"/>
      <c r="V41" s="29"/>
    </row>
    <row r="42" spans="2:22" x14ac:dyDescent="0.25">
      <c r="B42" s="34" t="s">
        <v>360</v>
      </c>
      <c r="C42" s="34" t="s">
        <v>361</v>
      </c>
      <c r="D42" s="170">
        <v>108065</v>
      </c>
      <c r="E42" s="35" t="s">
        <v>285</v>
      </c>
      <c r="F42" s="36" t="s">
        <v>281</v>
      </c>
      <c r="G42" s="36" t="s">
        <v>248</v>
      </c>
      <c r="H42" s="36">
        <v>1</v>
      </c>
      <c r="I42" s="37">
        <v>44649</v>
      </c>
      <c r="J42" s="37">
        <v>44656</v>
      </c>
      <c r="K42" s="37">
        <v>44713</v>
      </c>
      <c r="L42" s="36" t="s">
        <v>249</v>
      </c>
      <c r="M42" s="36" t="s">
        <v>168</v>
      </c>
      <c r="N42" s="38" t="s">
        <v>160</v>
      </c>
      <c r="O42" s="39" t="s">
        <v>362</v>
      </c>
      <c r="Q42" s="29"/>
      <c r="R42" s="29"/>
      <c r="S42" s="29"/>
      <c r="T42" s="30"/>
      <c r="U42" s="29"/>
      <c r="V42" s="29"/>
    </row>
    <row r="43" spans="2:22" x14ac:dyDescent="0.25">
      <c r="B43" s="34" t="s">
        <v>363</v>
      </c>
      <c r="C43" s="34" t="s">
        <v>144</v>
      </c>
      <c r="D43" s="170">
        <v>108518</v>
      </c>
      <c r="E43" s="35" t="s">
        <v>130</v>
      </c>
      <c r="F43" s="36" t="s">
        <v>247</v>
      </c>
      <c r="G43" s="36" t="s">
        <v>248</v>
      </c>
      <c r="H43" s="36">
        <v>1</v>
      </c>
      <c r="I43" s="37">
        <v>44690</v>
      </c>
      <c r="J43" s="37">
        <v>44704</v>
      </c>
      <c r="K43" s="37"/>
      <c r="L43" s="36" t="s">
        <v>290</v>
      </c>
      <c r="M43" s="36" t="s">
        <v>168</v>
      </c>
      <c r="N43" s="38" t="s">
        <v>160</v>
      </c>
      <c r="O43" s="39" t="s">
        <v>364</v>
      </c>
      <c r="Q43" s="29"/>
      <c r="R43" s="29"/>
      <c r="S43" s="29"/>
      <c r="T43" s="30"/>
      <c r="U43" s="29"/>
      <c r="V43" s="29"/>
    </row>
    <row r="44" spans="2:22" x14ac:dyDescent="0.25">
      <c r="B44" s="34" t="s">
        <v>365</v>
      </c>
      <c r="C44" s="34" t="s">
        <v>366</v>
      </c>
      <c r="D44" s="170">
        <v>108733</v>
      </c>
      <c r="E44" s="35" t="s">
        <v>134</v>
      </c>
      <c r="F44" s="36" t="s">
        <v>247</v>
      </c>
      <c r="G44" s="36" t="s">
        <v>248</v>
      </c>
      <c r="H44" s="36">
        <v>1</v>
      </c>
      <c r="I44" s="37">
        <v>44711</v>
      </c>
      <c r="J44" s="37"/>
      <c r="K44" s="37"/>
      <c r="L44" s="36" t="s">
        <v>253</v>
      </c>
      <c r="M44" s="36" t="s">
        <v>170</v>
      </c>
      <c r="N44" s="38" t="s">
        <v>162</v>
      </c>
      <c r="O44" s="39" t="s">
        <v>367</v>
      </c>
      <c r="Q44" s="29"/>
      <c r="R44" s="29"/>
      <c r="S44" s="29"/>
      <c r="T44" s="30"/>
      <c r="U44" s="29"/>
      <c r="V44" s="29"/>
    </row>
    <row r="45" spans="2:22" x14ac:dyDescent="0.25">
      <c r="B45" s="34" t="s">
        <v>368</v>
      </c>
      <c r="C45" s="34" t="s">
        <v>369</v>
      </c>
      <c r="D45" s="170">
        <v>109503</v>
      </c>
      <c r="E45" s="35" t="s">
        <v>285</v>
      </c>
      <c r="F45" s="36" t="s">
        <v>247</v>
      </c>
      <c r="G45" s="36" t="s">
        <v>248</v>
      </c>
      <c r="H45" s="36">
        <v>1</v>
      </c>
      <c r="I45" s="37">
        <v>44760</v>
      </c>
      <c r="J45" s="37"/>
      <c r="K45" s="37"/>
      <c r="L45" s="36" t="s">
        <v>249</v>
      </c>
      <c r="M45" s="36" t="s">
        <v>169</v>
      </c>
      <c r="N45" s="38" t="s">
        <v>160</v>
      </c>
      <c r="O45" s="39" t="s">
        <v>370</v>
      </c>
      <c r="Q45" s="29"/>
      <c r="R45" s="29"/>
      <c r="S45" s="29"/>
      <c r="T45" s="30"/>
      <c r="U45" s="29"/>
      <c r="V45" s="29"/>
    </row>
    <row r="46" spans="2:22" x14ac:dyDescent="0.25">
      <c r="B46" s="34" t="s">
        <v>371</v>
      </c>
      <c r="C46" s="34" t="s">
        <v>130</v>
      </c>
      <c r="D46" s="170">
        <v>100088</v>
      </c>
      <c r="E46" s="35" t="s">
        <v>280</v>
      </c>
      <c r="F46" s="36" t="s">
        <v>281</v>
      </c>
      <c r="G46" s="36" t="s">
        <v>248</v>
      </c>
      <c r="H46" s="36">
        <v>1</v>
      </c>
      <c r="I46" s="37">
        <v>44568</v>
      </c>
      <c r="J46" s="37"/>
      <c r="K46" s="37"/>
      <c r="L46" s="36" t="s">
        <v>249</v>
      </c>
      <c r="M46" s="36" t="s">
        <v>168</v>
      </c>
      <c r="N46" s="38" t="s">
        <v>160</v>
      </c>
      <c r="O46" s="39" t="s">
        <v>372</v>
      </c>
      <c r="Q46" s="29"/>
      <c r="R46" s="29"/>
      <c r="S46" s="29"/>
      <c r="T46" s="30"/>
      <c r="U46" s="29"/>
      <c r="V46" s="29"/>
    </row>
    <row r="47" spans="2:22" x14ac:dyDescent="0.25">
      <c r="B47" s="34" t="s">
        <v>373</v>
      </c>
      <c r="C47" s="34" t="s">
        <v>374</v>
      </c>
      <c r="D47" s="170">
        <v>100094</v>
      </c>
      <c r="E47" s="35" t="s">
        <v>130</v>
      </c>
      <c r="F47" s="36" t="s">
        <v>247</v>
      </c>
      <c r="G47" s="36" t="s">
        <v>248</v>
      </c>
      <c r="H47" s="36">
        <v>1</v>
      </c>
      <c r="I47" s="37">
        <v>43017</v>
      </c>
      <c r="J47" s="37"/>
      <c r="K47" s="37"/>
      <c r="L47" s="36" t="s">
        <v>249</v>
      </c>
      <c r="M47" s="36" t="s">
        <v>168</v>
      </c>
      <c r="N47" s="38" t="s">
        <v>160</v>
      </c>
      <c r="O47" s="39" t="s">
        <v>375</v>
      </c>
      <c r="Q47" s="29"/>
      <c r="R47" s="29"/>
      <c r="S47" s="29"/>
      <c r="T47" s="30"/>
      <c r="U47" s="29"/>
      <c r="V47" s="29"/>
    </row>
    <row r="48" spans="2:22" x14ac:dyDescent="0.25">
      <c r="B48" s="34" t="s">
        <v>376</v>
      </c>
      <c r="C48" s="34" t="s">
        <v>377</v>
      </c>
      <c r="D48" s="170">
        <v>109816</v>
      </c>
      <c r="E48" s="35" t="s">
        <v>132</v>
      </c>
      <c r="F48" s="36" t="s">
        <v>247</v>
      </c>
      <c r="G48" s="36" t="s">
        <v>248</v>
      </c>
      <c r="H48" s="36">
        <v>1</v>
      </c>
      <c r="I48" s="37">
        <v>44778</v>
      </c>
      <c r="J48" s="37"/>
      <c r="K48" s="37"/>
      <c r="L48" s="36" t="s">
        <v>249</v>
      </c>
      <c r="M48" s="36" t="s">
        <v>169</v>
      </c>
      <c r="N48" s="38" t="s">
        <v>160</v>
      </c>
      <c r="O48" s="39" t="s">
        <v>378</v>
      </c>
      <c r="Q48" s="29"/>
      <c r="R48" s="29"/>
      <c r="S48" s="29"/>
      <c r="T48" s="30"/>
      <c r="U48" s="29"/>
      <c r="V48" s="29"/>
    </row>
    <row r="49" spans="2:22" x14ac:dyDescent="0.25">
      <c r="B49" s="34" t="s">
        <v>379</v>
      </c>
      <c r="C49" s="34" t="s">
        <v>380</v>
      </c>
      <c r="D49" s="170">
        <v>100098</v>
      </c>
      <c r="E49" s="35" t="s">
        <v>285</v>
      </c>
      <c r="F49" s="36" t="s">
        <v>281</v>
      </c>
      <c r="G49" s="36" t="s">
        <v>248</v>
      </c>
      <c r="H49" s="36">
        <v>1</v>
      </c>
      <c r="I49" s="37">
        <v>41884</v>
      </c>
      <c r="J49" s="37"/>
      <c r="K49" s="37"/>
      <c r="L49" s="36" t="s">
        <v>274</v>
      </c>
      <c r="M49" s="36" t="s">
        <v>381</v>
      </c>
      <c r="N49" s="38" t="s">
        <v>275</v>
      </c>
      <c r="O49" s="39" t="s">
        <v>382</v>
      </c>
      <c r="Q49" s="29"/>
      <c r="R49" s="29"/>
      <c r="S49" s="29"/>
      <c r="T49" s="30"/>
      <c r="U49" s="29"/>
      <c r="V49" s="29"/>
    </row>
    <row r="50" spans="2:22" x14ac:dyDescent="0.25">
      <c r="B50" s="34" t="s">
        <v>383</v>
      </c>
      <c r="C50" s="34" t="s">
        <v>384</v>
      </c>
      <c r="D50" s="170">
        <v>110020</v>
      </c>
      <c r="E50" s="35" t="s">
        <v>130</v>
      </c>
      <c r="F50" s="36" t="s">
        <v>247</v>
      </c>
      <c r="G50" s="36" t="s">
        <v>248</v>
      </c>
      <c r="H50" s="36">
        <v>1</v>
      </c>
      <c r="I50" s="37">
        <v>44806</v>
      </c>
      <c r="J50" s="37"/>
      <c r="K50" s="37"/>
      <c r="L50" s="36" t="s">
        <v>249</v>
      </c>
      <c r="M50" s="36" t="s">
        <v>168</v>
      </c>
      <c r="N50" s="38" t="s">
        <v>160</v>
      </c>
      <c r="O50" s="39" t="s">
        <v>385</v>
      </c>
      <c r="Q50" s="29"/>
      <c r="R50" s="29"/>
      <c r="S50" s="29"/>
      <c r="T50" s="30"/>
      <c r="U50" s="29"/>
      <c r="V50" s="29"/>
    </row>
    <row r="51" spans="2:22" x14ac:dyDescent="0.25">
      <c r="B51" s="34" t="s">
        <v>386</v>
      </c>
      <c r="C51" s="34" t="s">
        <v>387</v>
      </c>
      <c r="D51" s="170">
        <v>108773</v>
      </c>
      <c r="E51" s="35" t="s">
        <v>261</v>
      </c>
      <c r="F51" s="36" t="s">
        <v>247</v>
      </c>
      <c r="G51" s="36" t="s">
        <v>248</v>
      </c>
      <c r="H51" s="36">
        <v>1</v>
      </c>
      <c r="I51" s="37">
        <v>44718</v>
      </c>
      <c r="J51" s="37"/>
      <c r="K51" s="37"/>
      <c r="L51" s="36" t="s">
        <v>253</v>
      </c>
      <c r="M51" s="36"/>
      <c r="N51" s="38" t="s">
        <v>162</v>
      </c>
      <c r="O51" s="39" t="s">
        <v>388</v>
      </c>
      <c r="Q51" s="29"/>
      <c r="R51" s="29"/>
      <c r="S51" s="29"/>
      <c r="T51" s="30"/>
      <c r="U51" s="29"/>
      <c r="V51" s="29"/>
    </row>
    <row r="52" spans="2:22" x14ac:dyDescent="0.25">
      <c r="B52" s="34" t="s">
        <v>389</v>
      </c>
      <c r="C52" s="34" t="s">
        <v>390</v>
      </c>
      <c r="D52" s="170">
        <v>108522</v>
      </c>
      <c r="E52" s="35" t="s">
        <v>130</v>
      </c>
      <c r="F52" s="36" t="s">
        <v>247</v>
      </c>
      <c r="G52" s="36" t="s">
        <v>248</v>
      </c>
      <c r="H52" s="36">
        <v>1</v>
      </c>
      <c r="I52" s="37">
        <v>44690</v>
      </c>
      <c r="J52" s="37">
        <v>44704</v>
      </c>
      <c r="K52" s="37"/>
      <c r="L52" s="36" t="s">
        <v>290</v>
      </c>
      <c r="M52" s="36" t="s">
        <v>168</v>
      </c>
      <c r="N52" s="38" t="s">
        <v>160</v>
      </c>
      <c r="O52" s="39" t="s">
        <v>391</v>
      </c>
      <c r="Q52" s="29"/>
      <c r="R52" s="29"/>
      <c r="S52" s="29"/>
      <c r="T52" s="30"/>
      <c r="U52" s="29"/>
      <c r="V52" s="29"/>
    </row>
    <row r="53" spans="2:22" x14ac:dyDescent="0.25">
      <c r="B53" s="34" t="s">
        <v>392</v>
      </c>
      <c r="C53" s="34" t="s">
        <v>393</v>
      </c>
      <c r="D53" s="170">
        <v>108860</v>
      </c>
      <c r="E53" s="35" t="s">
        <v>261</v>
      </c>
      <c r="F53" s="36" t="s">
        <v>247</v>
      </c>
      <c r="G53" s="36" t="s">
        <v>248</v>
      </c>
      <c r="H53" s="36">
        <v>1</v>
      </c>
      <c r="I53" s="37">
        <v>44719</v>
      </c>
      <c r="J53" s="37"/>
      <c r="K53" s="37"/>
      <c r="L53" s="36" t="s">
        <v>394</v>
      </c>
      <c r="M53" s="36" t="s">
        <v>170</v>
      </c>
      <c r="N53" s="38" t="s">
        <v>162</v>
      </c>
      <c r="O53" s="39" t="s">
        <v>395</v>
      </c>
      <c r="Q53" s="29"/>
      <c r="R53" s="29"/>
      <c r="S53" s="29"/>
      <c r="T53" s="30"/>
      <c r="U53" s="29"/>
      <c r="V53" s="29"/>
    </row>
    <row r="54" spans="2:22" x14ac:dyDescent="0.25">
      <c r="B54" s="34" t="s">
        <v>396</v>
      </c>
      <c r="C54" s="34" t="s">
        <v>397</v>
      </c>
      <c r="D54" s="170">
        <v>108737</v>
      </c>
      <c r="E54" s="35" t="s">
        <v>134</v>
      </c>
      <c r="F54" s="36" t="s">
        <v>247</v>
      </c>
      <c r="G54" s="36" t="s">
        <v>248</v>
      </c>
      <c r="H54" s="36">
        <v>1</v>
      </c>
      <c r="I54" s="37">
        <v>44711</v>
      </c>
      <c r="J54" s="37"/>
      <c r="K54" s="37"/>
      <c r="L54" s="36" t="s">
        <v>253</v>
      </c>
      <c r="M54" s="36" t="s">
        <v>170</v>
      </c>
      <c r="N54" s="38" t="s">
        <v>162</v>
      </c>
      <c r="O54" s="39" t="s">
        <v>398</v>
      </c>
      <c r="Q54" s="29"/>
      <c r="R54" s="29"/>
      <c r="S54" s="29"/>
      <c r="T54" s="30"/>
      <c r="U54" s="29"/>
      <c r="V54" s="29"/>
    </row>
    <row r="55" spans="2:22" x14ac:dyDescent="0.25">
      <c r="B55" s="34" t="s">
        <v>399</v>
      </c>
      <c r="C55" s="34" t="s">
        <v>400</v>
      </c>
      <c r="D55" s="170">
        <v>100108</v>
      </c>
      <c r="E55" s="35" t="s">
        <v>285</v>
      </c>
      <c r="F55" s="36" t="s">
        <v>281</v>
      </c>
      <c r="G55" s="36" t="s">
        <v>248</v>
      </c>
      <c r="H55" s="36">
        <v>1</v>
      </c>
      <c r="I55" s="37">
        <v>43556</v>
      </c>
      <c r="J55" s="37"/>
      <c r="K55" s="37"/>
      <c r="L55" s="36" t="s">
        <v>274</v>
      </c>
      <c r="M55" s="36" t="s">
        <v>381</v>
      </c>
      <c r="N55" s="38" t="s">
        <v>275</v>
      </c>
      <c r="O55" s="39" t="s">
        <v>401</v>
      </c>
      <c r="Q55" s="29"/>
      <c r="R55" s="29"/>
      <c r="S55" s="29"/>
      <c r="T55" s="30"/>
      <c r="U55" s="29"/>
      <c r="V55" s="29"/>
    </row>
    <row r="56" spans="2:22" x14ac:dyDescent="0.25">
      <c r="B56" s="34" t="s">
        <v>402</v>
      </c>
      <c r="C56" s="34" t="s">
        <v>146</v>
      </c>
      <c r="D56" s="170">
        <v>108734</v>
      </c>
      <c r="E56" s="35" t="s">
        <v>134</v>
      </c>
      <c r="F56" s="36" t="s">
        <v>247</v>
      </c>
      <c r="G56" s="36" t="s">
        <v>248</v>
      </c>
      <c r="H56" s="36">
        <v>1</v>
      </c>
      <c r="I56" s="37">
        <v>44711</v>
      </c>
      <c r="J56" s="37"/>
      <c r="K56" s="37"/>
      <c r="L56" s="36" t="s">
        <v>253</v>
      </c>
      <c r="M56" s="36" t="s">
        <v>170</v>
      </c>
      <c r="N56" s="38" t="s">
        <v>162</v>
      </c>
      <c r="O56" s="39" t="s">
        <v>403</v>
      </c>
      <c r="Q56" s="29"/>
      <c r="R56" s="29"/>
      <c r="S56" s="29"/>
      <c r="T56" s="30"/>
      <c r="U56" s="29"/>
      <c r="V56" s="29"/>
    </row>
    <row r="57" spans="2:22" x14ac:dyDescent="0.25">
      <c r="B57" s="34" t="s">
        <v>404</v>
      </c>
      <c r="C57" s="34" t="s">
        <v>405</v>
      </c>
      <c r="D57" s="170">
        <v>101676</v>
      </c>
      <c r="E57" s="35" t="s">
        <v>130</v>
      </c>
      <c r="F57" s="36" t="s">
        <v>247</v>
      </c>
      <c r="G57" s="36" t="s">
        <v>248</v>
      </c>
      <c r="H57" s="36">
        <v>1</v>
      </c>
      <c r="I57" s="37">
        <v>43850</v>
      </c>
      <c r="J57" s="37"/>
      <c r="K57" s="37"/>
      <c r="L57" s="36" t="s">
        <v>249</v>
      </c>
      <c r="M57" s="36" t="s">
        <v>168</v>
      </c>
      <c r="N57" s="38" t="s">
        <v>160</v>
      </c>
      <c r="O57" s="39" t="s">
        <v>406</v>
      </c>
      <c r="Q57" s="29"/>
      <c r="R57" s="29"/>
      <c r="S57" s="29"/>
      <c r="T57" s="30"/>
      <c r="U57" s="29"/>
      <c r="V57" s="29"/>
    </row>
    <row r="58" spans="2:22" x14ac:dyDescent="0.25">
      <c r="B58" s="34" t="s">
        <v>407</v>
      </c>
      <c r="C58" s="34" t="s">
        <v>408</v>
      </c>
      <c r="D58" s="170">
        <v>101915</v>
      </c>
      <c r="E58" s="35" t="s">
        <v>272</v>
      </c>
      <c r="F58" s="36" t="s">
        <v>273</v>
      </c>
      <c r="G58" s="36" t="s">
        <v>248</v>
      </c>
      <c r="H58" s="36">
        <v>1</v>
      </c>
      <c r="I58" s="37"/>
      <c r="J58" s="37"/>
      <c r="K58" s="37"/>
      <c r="L58" s="36" t="s">
        <v>274</v>
      </c>
      <c r="M58" s="36" t="s">
        <v>168</v>
      </c>
      <c r="N58" s="38" t="s">
        <v>275</v>
      </c>
      <c r="O58" s="39" t="s">
        <v>409</v>
      </c>
      <c r="Q58" s="29"/>
      <c r="R58" s="29"/>
      <c r="S58" s="29"/>
      <c r="T58" s="30"/>
      <c r="U58" s="29"/>
      <c r="V58" s="29"/>
    </row>
    <row r="59" spans="2:22" x14ac:dyDescent="0.25">
      <c r="B59" s="34" t="s">
        <v>410</v>
      </c>
      <c r="C59" s="34" t="s">
        <v>148</v>
      </c>
      <c r="D59" s="170">
        <v>112006</v>
      </c>
      <c r="E59" s="35" t="s">
        <v>132</v>
      </c>
      <c r="F59" s="36" t="s">
        <v>247</v>
      </c>
      <c r="G59" s="36" t="s">
        <v>248</v>
      </c>
      <c r="H59" s="36">
        <v>1</v>
      </c>
      <c r="I59" s="37">
        <v>45100</v>
      </c>
      <c r="J59" s="37"/>
      <c r="K59" s="37"/>
      <c r="L59" s="36" t="s">
        <v>249</v>
      </c>
      <c r="M59" s="36" t="s">
        <v>169</v>
      </c>
      <c r="N59" s="38" t="s">
        <v>160</v>
      </c>
      <c r="O59" s="39" t="s">
        <v>411</v>
      </c>
      <c r="Q59" s="29"/>
      <c r="R59" s="29"/>
      <c r="S59" s="29"/>
      <c r="T59" s="30"/>
      <c r="U59" s="29"/>
      <c r="V59" s="29"/>
    </row>
    <row r="60" spans="2:22" x14ac:dyDescent="0.25">
      <c r="B60" s="34" t="s">
        <v>412</v>
      </c>
      <c r="C60" s="34" t="s">
        <v>261</v>
      </c>
      <c r="D60" s="170">
        <v>108801</v>
      </c>
      <c r="E60" s="35" t="s">
        <v>261</v>
      </c>
      <c r="F60" s="36" t="s">
        <v>281</v>
      </c>
      <c r="G60" s="36" t="s">
        <v>248</v>
      </c>
      <c r="H60" s="36">
        <v>1</v>
      </c>
      <c r="I60" s="37">
        <v>44718</v>
      </c>
      <c r="J60" s="37"/>
      <c r="K60" s="37"/>
      <c r="L60" s="36" t="s">
        <v>264</v>
      </c>
      <c r="M60" s="36" t="s">
        <v>170</v>
      </c>
      <c r="N60" s="38" t="s">
        <v>162</v>
      </c>
      <c r="O60" s="39" t="s">
        <v>413</v>
      </c>
      <c r="Q60" s="29"/>
      <c r="R60" s="29"/>
      <c r="S60" s="29"/>
      <c r="T60" s="30"/>
      <c r="U60" s="29"/>
      <c r="V60" s="29"/>
    </row>
    <row r="61" spans="2:22" x14ac:dyDescent="0.25">
      <c r="B61" s="34" t="s">
        <v>414</v>
      </c>
      <c r="C61" s="34" t="s">
        <v>415</v>
      </c>
      <c r="D61" s="171">
        <v>104943</v>
      </c>
      <c r="E61" s="35" t="e">
        <v>#N/A</v>
      </c>
      <c r="F61" s="36" t="s">
        <v>273</v>
      </c>
      <c r="G61" s="36" t="s">
        <v>248</v>
      </c>
      <c r="H61" s="36">
        <v>1</v>
      </c>
      <c r="I61" s="37">
        <v>44144</v>
      </c>
      <c r="J61" s="37"/>
      <c r="K61" s="37"/>
      <c r="L61" s="36" t="s">
        <v>274</v>
      </c>
      <c r="M61" s="36"/>
      <c r="N61" s="38" t="s">
        <v>275</v>
      </c>
      <c r="O61" s="39" t="s">
        <v>416</v>
      </c>
      <c r="Q61" s="29"/>
      <c r="R61" s="29"/>
      <c r="S61" s="29"/>
      <c r="T61" s="30"/>
      <c r="U61" s="29"/>
      <c r="V61" s="29"/>
    </row>
    <row r="62" spans="2:22" x14ac:dyDescent="0.25">
      <c r="B62" s="34" t="s">
        <v>417</v>
      </c>
      <c r="C62" s="34" t="s">
        <v>418</v>
      </c>
      <c r="D62" s="170">
        <v>108514</v>
      </c>
      <c r="E62" s="35" t="s">
        <v>325</v>
      </c>
      <c r="F62" s="36" t="s">
        <v>247</v>
      </c>
      <c r="G62" s="36" t="s">
        <v>248</v>
      </c>
      <c r="H62" s="36">
        <v>1</v>
      </c>
      <c r="I62" s="37">
        <v>44690</v>
      </c>
      <c r="J62" s="37">
        <v>44704</v>
      </c>
      <c r="K62" s="37">
        <v>44716</v>
      </c>
      <c r="L62" s="36" t="s">
        <v>290</v>
      </c>
      <c r="M62" s="36" t="s">
        <v>168</v>
      </c>
      <c r="N62" s="38" t="s">
        <v>160</v>
      </c>
      <c r="O62" s="39" t="s">
        <v>419</v>
      </c>
      <c r="Q62" s="29"/>
      <c r="R62" s="29"/>
      <c r="S62" s="29"/>
      <c r="T62" s="30"/>
      <c r="U62" s="29"/>
      <c r="V62" s="29"/>
    </row>
    <row r="63" spans="2:22" x14ac:dyDescent="0.25">
      <c r="B63" s="34" t="s">
        <v>420</v>
      </c>
      <c r="C63" s="34" t="s">
        <v>150</v>
      </c>
      <c r="D63" s="170">
        <v>112182</v>
      </c>
      <c r="E63" s="35" t="s">
        <v>132</v>
      </c>
      <c r="F63" s="36" t="s">
        <v>247</v>
      </c>
      <c r="G63" s="36" t="s">
        <v>248</v>
      </c>
      <c r="H63" s="36">
        <v>1</v>
      </c>
      <c r="I63" s="37">
        <v>45128</v>
      </c>
      <c r="J63" s="37">
        <v>45142</v>
      </c>
      <c r="K63" s="37"/>
      <c r="L63" s="36" t="s">
        <v>249</v>
      </c>
      <c r="M63" s="36" t="s">
        <v>169</v>
      </c>
      <c r="N63" s="38" t="s">
        <v>160</v>
      </c>
      <c r="O63" s="39" t="s">
        <v>421</v>
      </c>
      <c r="Q63" s="29"/>
      <c r="R63" s="29"/>
      <c r="S63" s="29"/>
      <c r="T63" s="30"/>
      <c r="U63" s="29"/>
      <c r="V63" s="29"/>
    </row>
    <row r="64" spans="2:22" x14ac:dyDescent="0.25">
      <c r="B64" s="34" t="s">
        <v>422</v>
      </c>
      <c r="C64" s="34" t="s">
        <v>423</v>
      </c>
      <c r="D64" s="170">
        <v>108024</v>
      </c>
      <c r="E64" s="35" t="s">
        <v>361</v>
      </c>
      <c r="F64" s="36" t="s">
        <v>247</v>
      </c>
      <c r="G64" s="36" t="s">
        <v>248</v>
      </c>
      <c r="H64" s="36">
        <v>1</v>
      </c>
      <c r="I64" s="37">
        <v>44645</v>
      </c>
      <c r="J64" s="37">
        <v>44652</v>
      </c>
      <c r="K64" s="37"/>
      <c r="L64" s="36" t="s">
        <v>249</v>
      </c>
      <c r="M64" s="36" t="s">
        <v>381</v>
      </c>
      <c r="N64" s="38" t="s">
        <v>160</v>
      </c>
      <c r="O64" s="39" t="s">
        <v>424</v>
      </c>
      <c r="Q64" s="29"/>
      <c r="R64" s="29"/>
      <c r="S64" s="29"/>
      <c r="T64" s="30"/>
      <c r="U64" s="29"/>
      <c r="V64" s="29"/>
    </row>
    <row r="65" spans="2:22" x14ac:dyDescent="0.25">
      <c r="B65" s="34" t="s">
        <v>425</v>
      </c>
      <c r="C65" s="34" t="s">
        <v>426</v>
      </c>
      <c r="D65" s="170">
        <v>100124</v>
      </c>
      <c r="E65" s="35" t="s">
        <v>325</v>
      </c>
      <c r="F65" s="36" t="s">
        <v>247</v>
      </c>
      <c r="G65" s="36" t="s">
        <v>248</v>
      </c>
      <c r="H65" s="36">
        <v>1</v>
      </c>
      <c r="I65" s="37">
        <v>42793</v>
      </c>
      <c r="J65" s="37"/>
      <c r="K65" s="37"/>
      <c r="L65" s="36" t="s">
        <v>290</v>
      </c>
      <c r="M65" s="36" t="s">
        <v>168</v>
      </c>
      <c r="N65" s="38" t="s">
        <v>160</v>
      </c>
      <c r="O65" s="39" t="s">
        <v>427</v>
      </c>
      <c r="Q65" s="29"/>
      <c r="R65" s="29"/>
      <c r="S65" s="29"/>
      <c r="T65" s="30"/>
      <c r="U65" s="29"/>
      <c r="V65" s="29"/>
    </row>
    <row r="66" spans="2:22" x14ac:dyDescent="0.25">
      <c r="B66" s="34" t="s">
        <v>428</v>
      </c>
      <c r="C66" s="34" t="s">
        <v>429</v>
      </c>
      <c r="D66" s="170">
        <v>108357</v>
      </c>
      <c r="E66" s="35" t="s">
        <v>355</v>
      </c>
      <c r="F66" s="36" t="s">
        <v>247</v>
      </c>
      <c r="G66" s="36" t="s">
        <v>248</v>
      </c>
      <c r="H66" s="36">
        <v>1</v>
      </c>
      <c r="I66" s="37">
        <v>44676</v>
      </c>
      <c r="J66" s="37"/>
      <c r="K66" s="37"/>
      <c r="L66" s="36" t="s">
        <v>249</v>
      </c>
      <c r="M66" s="36" t="s">
        <v>168</v>
      </c>
      <c r="N66" s="38" t="s">
        <v>160</v>
      </c>
      <c r="O66" s="39" t="s">
        <v>430</v>
      </c>
      <c r="Q66" s="29"/>
      <c r="R66" s="29"/>
      <c r="S66" s="29"/>
      <c r="T66" s="30"/>
      <c r="U66" s="29"/>
      <c r="V66" s="29"/>
    </row>
    <row r="67" spans="2:22" x14ac:dyDescent="0.25">
      <c r="B67" s="34" t="s">
        <v>431</v>
      </c>
      <c r="C67" s="34" t="s">
        <v>432</v>
      </c>
      <c r="D67" s="170">
        <v>101261</v>
      </c>
      <c r="E67" s="35" t="s">
        <v>355</v>
      </c>
      <c r="F67" s="36" t="s">
        <v>247</v>
      </c>
      <c r="G67" s="36" t="s">
        <v>248</v>
      </c>
      <c r="H67" s="36">
        <v>1</v>
      </c>
      <c r="I67" s="37">
        <v>43850</v>
      </c>
      <c r="J67" s="37"/>
      <c r="K67" s="37">
        <v>44727</v>
      </c>
      <c r="L67" s="36" t="s">
        <v>249</v>
      </c>
      <c r="M67" s="36" t="s">
        <v>168</v>
      </c>
      <c r="N67" s="38" t="s">
        <v>160</v>
      </c>
      <c r="O67" s="39" t="s">
        <v>433</v>
      </c>
      <c r="Q67" s="29"/>
      <c r="R67" s="29"/>
      <c r="S67" s="29"/>
      <c r="T67" s="30"/>
      <c r="U67" s="29"/>
      <c r="V67" s="29"/>
    </row>
    <row r="68" spans="2:22" x14ac:dyDescent="0.25">
      <c r="B68" s="34" t="s">
        <v>434</v>
      </c>
      <c r="C68" s="34" t="s">
        <v>435</v>
      </c>
      <c r="D68" s="170">
        <v>108022</v>
      </c>
      <c r="E68" s="35" t="s">
        <v>132</v>
      </c>
      <c r="F68" s="36" t="s">
        <v>247</v>
      </c>
      <c r="G68" s="36" t="s">
        <v>248</v>
      </c>
      <c r="H68" s="36">
        <v>1</v>
      </c>
      <c r="I68" s="37">
        <v>44645</v>
      </c>
      <c r="J68" s="37">
        <v>44652</v>
      </c>
      <c r="K68" s="37"/>
      <c r="L68" s="36" t="s">
        <v>249</v>
      </c>
      <c r="M68" s="36" t="s">
        <v>169</v>
      </c>
      <c r="N68" s="38" t="s">
        <v>160</v>
      </c>
      <c r="O68" s="39" t="s">
        <v>436</v>
      </c>
      <c r="Q68" s="29"/>
      <c r="R68" s="29"/>
      <c r="S68" s="29"/>
      <c r="T68" s="30"/>
      <c r="U68" s="29"/>
      <c r="V68" s="29"/>
    </row>
    <row r="69" spans="2:22" x14ac:dyDescent="0.25">
      <c r="B69" s="34" t="s">
        <v>437</v>
      </c>
      <c r="C69" s="34" t="s">
        <v>438</v>
      </c>
      <c r="D69" s="170">
        <v>108729</v>
      </c>
      <c r="E69" s="35" t="s">
        <v>134</v>
      </c>
      <c r="F69" s="36" t="s">
        <v>247</v>
      </c>
      <c r="G69" s="36" t="s">
        <v>248</v>
      </c>
      <c r="H69" s="36">
        <v>1</v>
      </c>
      <c r="I69" s="37">
        <v>44711</v>
      </c>
      <c r="J69" s="37"/>
      <c r="K69" s="37"/>
      <c r="L69" s="36" t="s">
        <v>264</v>
      </c>
      <c r="M69" s="36" t="s">
        <v>170</v>
      </c>
      <c r="N69" s="38" t="s">
        <v>162</v>
      </c>
      <c r="O69" s="39" t="s">
        <v>439</v>
      </c>
      <c r="Q69" s="29"/>
      <c r="R69" s="29"/>
      <c r="S69" s="29"/>
      <c r="T69" s="30"/>
      <c r="U69" s="29"/>
      <c r="V69" s="29"/>
    </row>
    <row r="70" spans="2:22" x14ac:dyDescent="0.25">
      <c r="B70" s="34" t="s">
        <v>440</v>
      </c>
      <c r="C70" s="34" t="s">
        <v>441</v>
      </c>
      <c r="D70" s="170">
        <v>110977</v>
      </c>
      <c r="E70" s="35" t="e">
        <v>#N/A</v>
      </c>
      <c r="F70" s="36" t="s">
        <v>442</v>
      </c>
      <c r="G70" s="36" t="s">
        <v>248</v>
      </c>
      <c r="H70" s="36">
        <v>1</v>
      </c>
      <c r="I70" s="37">
        <v>44991</v>
      </c>
      <c r="J70" s="37"/>
      <c r="K70" s="37"/>
      <c r="L70" s="36" t="s">
        <v>274</v>
      </c>
      <c r="M70" s="36" t="s">
        <v>170</v>
      </c>
      <c r="N70" s="38" t="s">
        <v>275</v>
      </c>
      <c r="O70" s="39" t="s">
        <v>443</v>
      </c>
      <c r="Q70" s="29"/>
      <c r="R70" s="29"/>
      <c r="S70" s="29"/>
      <c r="T70" s="30"/>
      <c r="U70" s="29"/>
      <c r="V70" s="29"/>
    </row>
    <row r="71" spans="2:22" x14ac:dyDescent="0.25">
      <c r="B71" s="34" t="s">
        <v>444</v>
      </c>
      <c r="C71" s="34" t="s">
        <v>325</v>
      </c>
      <c r="D71" s="170">
        <v>100141</v>
      </c>
      <c r="E71" s="35" t="s">
        <v>280</v>
      </c>
      <c r="F71" s="36" t="s">
        <v>273</v>
      </c>
      <c r="G71" s="36" t="s">
        <v>248</v>
      </c>
      <c r="H71" s="36">
        <v>1</v>
      </c>
      <c r="I71" s="37"/>
      <c r="J71" s="37"/>
      <c r="K71" s="37"/>
      <c r="L71" s="36" t="s">
        <v>249</v>
      </c>
      <c r="M71" s="36" t="s">
        <v>168</v>
      </c>
      <c r="N71" s="38" t="s">
        <v>160</v>
      </c>
      <c r="O71" s="39" t="s">
        <v>445</v>
      </c>
      <c r="Q71" s="29"/>
      <c r="R71" s="29"/>
      <c r="S71" s="29"/>
      <c r="T71" s="30"/>
      <c r="U71" s="29"/>
      <c r="V71" s="29"/>
    </row>
    <row r="72" spans="2:22" x14ac:dyDescent="0.25">
      <c r="B72" s="34"/>
      <c r="C72" s="34" t="s">
        <v>446</v>
      </c>
      <c r="D72" s="170">
        <v>108356</v>
      </c>
      <c r="E72" s="35" t="s">
        <v>285</v>
      </c>
      <c r="F72" s="36" t="s">
        <v>247</v>
      </c>
      <c r="G72" s="36" t="s">
        <v>248</v>
      </c>
      <c r="H72" s="36">
        <v>1</v>
      </c>
      <c r="I72" s="37">
        <v>44676</v>
      </c>
      <c r="J72" s="37"/>
      <c r="K72" s="37"/>
      <c r="L72" s="36" t="s">
        <v>249</v>
      </c>
      <c r="M72" s="36"/>
      <c r="N72" s="38" t="s">
        <v>160</v>
      </c>
      <c r="O72" s="39" t="s">
        <v>447</v>
      </c>
      <c r="Q72" s="29"/>
      <c r="R72" s="29"/>
      <c r="S72" s="29"/>
      <c r="T72" s="30"/>
      <c r="U72" s="29"/>
      <c r="V72" s="29"/>
    </row>
    <row r="73" spans="2:22" x14ac:dyDescent="0.25">
      <c r="B73" s="34" t="s">
        <v>448</v>
      </c>
      <c r="C73" s="34" t="s">
        <v>449</v>
      </c>
      <c r="D73" s="170">
        <v>108352</v>
      </c>
      <c r="E73" s="35" t="s">
        <v>130</v>
      </c>
      <c r="F73" s="36" t="s">
        <v>247</v>
      </c>
      <c r="G73" s="36" t="s">
        <v>248</v>
      </c>
      <c r="H73" s="36">
        <v>1</v>
      </c>
      <c r="I73" s="37">
        <v>44676</v>
      </c>
      <c r="J73" s="37"/>
      <c r="K73" s="37"/>
      <c r="L73" s="36" t="s">
        <v>257</v>
      </c>
      <c r="M73" s="36" t="s">
        <v>168</v>
      </c>
      <c r="N73" s="38" t="s">
        <v>160</v>
      </c>
      <c r="O73" s="39" t="s">
        <v>450</v>
      </c>
      <c r="Q73" s="29"/>
      <c r="R73" s="29"/>
      <c r="S73" s="29"/>
      <c r="T73" s="30"/>
      <c r="U73" s="29"/>
      <c r="V73" s="29"/>
    </row>
    <row r="74" spans="2:22" x14ac:dyDescent="0.25">
      <c r="B74" s="34" t="s">
        <v>451</v>
      </c>
      <c r="C74" s="34" t="s">
        <v>452</v>
      </c>
      <c r="D74" s="170">
        <v>108237</v>
      </c>
      <c r="E74" s="35" t="e">
        <v>#N/A</v>
      </c>
      <c r="F74" s="36" t="s">
        <v>247</v>
      </c>
      <c r="G74" s="36" t="s">
        <v>248</v>
      </c>
      <c r="H74" s="36">
        <v>1</v>
      </c>
      <c r="I74" s="37">
        <v>44664</v>
      </c>
      <c r="J74" s="37">
        <v>44671</v>
      </c>
      <c r="K74" s="37"/>
      <c r="L74" s="36" t="s">
        <v>290</v>
      </c>
      <c r="M74" s="36" t="s">
        <v>381</v>
      </c>
      <c r="N74" s="38" t="s">
        <v>160</v>
      </c>
      <c r="O74" s="39" t="s">
        <v>453</v>
      </c>
      <c r="Q74" s="29"/>
      <c r="R74" s="29"/>
      <c r="S74" s="29"/>
      <c r="T74" s="30"/>
      <c r="U74" s="29"/>
      <c r="V74" s="29"/>
    </row>
    <row r="75" spans="2:22" x14ac:dyDescent="0.25">
      <c r="B75" s="34" t="s">
        <v>454</v>
      </c>
      <c r="C75" s="34" t="s">
        <v>455</v>
      </c>
      <c r="D75" s="170">
        <v>110016</v>
      </c>
      <c r="E75" s="35" t="s">
        <v>130</v>
      </c>
      <c r="F75" s="36" t="s">
        <v>247</v>
      </c>
      <c r="G75" s="36" t="s">
        <v>248</v>
      </c>
      <c r="H75" s="36">
        <v>1</v>
      </c>
      <c r="I75" s="37">
        <v>44806</v>
      </c>
      <c r="J75" s="37"/>
      <c r="K75" s="37"/>
      <c r="L75" s="36" t="s">
        <v>249</v>
      </c>
      <c r="M75" s="36" t="s">
        <v>168</v>
      </c>
      <c r="N75" s="38" t="s">
        <v>160</v>
      </c>
      <c r="O75" s="39" t="s">
        <v>456</v>
      </c>
      <c r="Q75" s="29"/>
      <c r="R75" s="29"/>
      <c r="S75" s="29"/>
      <c r="T75" s="30"/>
      <c r="U75" s="29"/>
      <c r="V75" s="29"/>
    </row>
    <row r="76" spans="2:22" x14ac:dyDescent="0.25">
      <c r="B76" s="34" t="s">
        <v>457</v>
      </c>
      <c r="C76" s="34" t="s">
        <v>458</v>
      </c>
      <c r="D76" s="170">
        <v>107892</v>
      </c>
      <c r="E76" s="35" t="s">
        <v>285</v>
      </c>
      <c r="F76" s="36" t="s">
        <v>247</v>
      </c>
      <c r="G76" s="36" t="s">
        <v>248</v>
      </c>
      <c r="H76" s="36">
        <v>1</v>
      </c>
      <c r="I76" s="37">
        <v>44627</v>
      </c>
      <c r="J76" s="37">
        <v>44634</v>
      </c>
      <c r="K76" s="37">
        <v>44659</v>
      </c>
      <c r="L76" s="36" t="s">
        <v>249</v>
      </c>
      <c r="M76" s="36" t="s">
        <v>381</v>
      </c>
      <c r="N76" s="38" t="s">
        <v>160</v>
      </c>
      <c r="O76" s="39" t="s">
        <v>459</v>
      </c>
      <c r="Q76" s="29"/>
      <c r="R76" s="29"/>
      <c r="S76" s="29"/>
      <c r="T76" s="30"/>
      <c r="U76" s="29"/>
      <c r="V76" s="29"/>
    </row>
    <row r="77" spans="2:22" x14ac:dyDescent="0.25">
      <c r="B77" s="34" t="s">
        <v>460</v>
      </c>
      <c r="C77" s="34" t="s">
        <v>461</v>
      </c>
      <c r="D77" s="170">
        <v>107755</v>
      </c>
      <c r="E77" s="35" t="s">
        <v>355</v>
      </c>
      <c r="F77" s="36" t="s">
        <v>247</v>
      </c>
      <c r="G77" s="36" t="s">
        <v>248</v>
      </c>
      <c r="H77" s="36">
        <v>1</v>
      </c>
      <c r="I77" s="37">
        <v>44609</v>
      </c>
      <c r="J77" s="37"/>
      <c r="K77" s="37"/>
      <c r="L77" s="36" t="s">
        <v>249</v>
      </c>
      <c r="M77" s="36" t="s">
        <v>168</v>
      </c>
      <c r="N77" s="38" t="s">
        <v>160</v>
      </c>
      <c r="O77" s="39" t="s">
        <v>462</v>
      </c>
      <c r="Q77" s="29"/>
      <c r="R77" s="29"/>
      <c r="S77" s="29"/>
      <c r="T77" s="30"/>
      <c r="U77" s="29"/>
      <c r="V77" s="29"/>
    </row>
    <row r="78" spans="2:22" x14ac:dyDescent="0.25">
      <c r="B78" s="34" t="s">
        <v>463</v>
      </c>
      <c r="C78" s="34" t="s">
        <v>464</v>
      </c>
      <c r="D78" s="170">
        <v>103914</v>
      </c>
      <c r="E78" s="35" t="s">
        <v>285</v>
      </c>
      <c r="F78" s="36" t="s">
        <v>281</v>
      </c>
      <c r="G78" s="36" t="s">
        <v>248</v>
      </c>
      <c r="H78" s="36">
        <v>1</v>
      </c>
      <c r="I78" s="37">
        <v>44011</v>
      </c>
      <c r="J78" s="37"/>
      <c r="K78" s="37"/>
      <c r="L78" s="36" t="s">
        <v>274</v>
      </c>
      <c r="M78" s="36" t="s">
        <v>381</v>
      </c>
      <c r="N78" s="38" t="s">
        <v>275</v>
      </c>
      <c r="O78" s="39" t="s">
        <v>465</v>
      </c>
      <c r="Q78" s="29"/>
      <c r="R78" s="29"/>
      <c r="S78" s="29"/>
      <c r="T78" s="30"/>
      <c r="U78" s="29"/>
      <c r="V78" s="29"/>
    </row>
    <row r="79" spans="2:22" x14ac:dyDescent="0.25">
      <c r="B79" s="34" t="s">
        <v>466</v>
      </c>
      <c r="C79" s="34" t="s">
        <v>467</v>
      </c>
      <c r="D79" s="170">
        <v>112181</v>
      </c>
      <c r="E79" s="35" t="s">
        <v>132</v>
      </c>
      <c r="F79" s="36" t="s">
        <v>247</v>
      </c>
      <c r="G79" s="36" t="s">
        <v>248</v>
      </c>
      <c r="H79" s="36">
        <v>1</v>
      </c>
      <c r="I79" s="37">
        <v>45128</v>
      </c>
      <c r="J79" s="37">
        <v>45142</v>
      </c>
      <c r="K79" s="37">
        <v>45177</v>
      </c>
      <c r="L79" s="36" t="s">
        <v>249</v>
      </c>
      <c r="M79" s="36" t="s">
        <v>169</v>
      </c>
      <c r="N79" s="38" t="s">
        <v>160</v>
      </c>
      <c r="O79" s="39" t="s">
        <v>468</v>
      </c>
      <c r="Q79" s="29"/>
      <c r="R79" s="29"/>
      <c r="S79" s="29"/>
      <c r="T79" s="30"/>
      <c r="U79" s="29"/>
      <c r="V79" s="29"/>
    </row>
    <row r="80" spans="2:22" x14ac:dyDescent="0.25">
      <c r="B80" s="34" t="s">
        <v>469</v>
      </c>
      <c r="C80" s="34" t="s">
        <v>470</v>
      </c>
      <c r="D80" s="170">
        <v>108353</v>
      </c>
      <c r="E80" s="35" t="s">
        <v>361</v>
      </c>
      <c r="F80" s="36" t="s">
        <v>247</v>
      </c>
      <c r="G80" s="36" t="s">
        <v>248</v>
      </c>
      <c r="H80" s="36">
        <v>1</v>
      </c>
      <c r="I80" s="37">
        <v>44676</v>
      </c>
      <c r="J80" s="37"/>
      <c r="K80" s="37"/>
      <c r="L80" s="36" t="s">
        <v>249</v>
      </c>
      <c r="M80" s="36" t="s">
        <v>168</v>
      </c>
      <c r="N80" s="38" t="s">
        <v>160</v>
      </c>
      <c r="O80" s="39" t="s">
        <v>471</v>
      </c>
      <c r="Q80" s="29"/>
      <c r="R80" s="29"/>
      <c r="S80" s="29"/>
      <c r="T80" s="30"/>
      <c r="U80" s="29"/>
      <c r="V80" s="29"/>
    </row>
    <row r="81" spans="2:22" x14ac:dyDescent="0.25">
      <c r="B81" s="34" t="s">
        <v>472</v>
      </c>
      <c r="C81" s="34" t="s">
        <v>473</v>
      </c>
      <c r="D81" s="170">
        <v>100167</v>
      </c>
      <c r="E81" s="35" t="s">
        <v>272</v>
      </c>
      <c r="F81" s="36" t="s">
        <v>273</v>
      </c>
      <c r="G81" s="36" t="s">
        <v>248</v>
      </c>
      <c r="H81" s="36">
        <v>1</v>
      </c>
      <c r="I81" s="37">
        <v>42793</v>
      </c>
      <c r="J81" s="37"/>
      <c r="K81" s="37"/>
      <c r="L81" s="36" t="s">
        <v>249</v>
      </c>
      <c r="M81" s="36" t="s">
        <v>381</v>
      </c>
      <c r="N81" s="38" t="s">
        <v>160</v>
      </c>
      <c r="O81" s="39" t="s">
        <v>474</v>
      </c>
      <c r="Q81" s="29"/>
      <c r="R81" s="29"/>
      <c r="S81" s="29"/>
      <c r="T81" s="30"/>
      <c r="U81" s="29"/>
      <c r="V81" s="29"/>
    </row>
    <row r="82" spans="2:22" x14ac:dyDescent="0.25">
      <c r="B82" s="34" t="s">
        <v>475</v>
      </c>
      <c r="C82" s="34" t="s">
        <v>476</v>
      </c>
      <c r="D82" s="170">
        <v>106601</v>
      </c>
      <c r="E82" s="35" t="s">
        <v>477</v>
      </c>
      <c r="F82" s="36" t="s">
        <v>247</v>
      </c>
      <c r="G82" s="36" t="s">
        <v>248</v>
      </c>
      <c r="H82" s="36">
        <v>1</v>
      </c>
      <c r="I82" s="37">
        <v>44435</v>
      </c>
      <c r="J82" s="37"/>
      <c r="K82" s="37"/>
      <c r="L82" s="36" t="s">
        <v>249</v>
      </c>
      <c r="M82" s="36" t="s">
        <v>381</v>
      </c>
      <c r="N82" s="38" t="s">
        <v>160</v>
      </c>
      <c r="O82" s="39" t="s">
        <v>478</v>
      </c>
      <c r="Q82" s="29"/>
      <c r="R82" s="29"/>
      <c r="S82" s="29"/>
      <c r="T82" s="30"/>
      <c r="U82" s="29"/>
      <c r="V82" s="29"/>
    </row>
    <row r="83" spans="2:22" x14ac:dyDescent="0.25">
      <c r="B83" s="34" t="s">
        <v>479</v>
      </c>
      <c r="C83" s="34" t="s">
        <v>154</v>
      </c>
      <c r="D83" s="170">
        <v>112004</v>
      </c>
      <c r="E83" s="35" t="s">
        <v>132</v>
      </c>
      <c r="F83" s="36" t="s">
        <v>247</v>
      </c>
      <c r="G83" s="36" t="s">
        <v>248</v>
      </c>
      <c r="H83" s="36">
        <v>1</v>
      </c>
      <c r="I83" s="37">
        <v>45100</v>
      </c>
      <c r="J83" s="37"/>
      <c r="K83" s="37"/>
      <c r="L83" s="36" t="s">
        <v>249</v>
      </c>
      <c r="M83" s="36" t="s">
        <v>169</v>
      </c>
      <c r="N83" s="38" t="s">
        <v>160</v>
      </c>
      <c r="O83" s="39" t="s">
        <v>480</v>
      </c>
      <c r="Q83" s="29"/>
      <c r="R83" s="29"/>
      <c r="S83" s="29"/>
      <c r="T83" s="30"/>
      <c r="U83" s="29"/>
      <c r="V83" s="29"/>
    </row>
    <row r="84" spans="2:22" x14ac:dyDescent="0.25">
      <c r="B84" s="34" t="s">
        <v>481</v>
      </c>
      <c r="C84" s="34" t="s">
        <v>482</v>
      </c>
      <c r="D84" s="170">
        <v>112204</v>
      </c>
      <c r="E84" s="35" t="s">
        <v>132</v>
      </c>
      <c r="F84" s="36" t="s">
        <v>247</v>
      </c>
      <c r="G84" s="36" t="s">
        <v>248</v>
      </c>
      <c r="H84" s="36">
        <v>1</v>
      </c>
      <c r="I84" s="37">
        <v>45131</v>
      </c>
      <c r="J84" s="37">
        <v>45142</v>
      </c>
      <c r="K84" s="37"/>
      <c r="L84" s="36" t="s">
        <v>249</v>
      </c>
      <c r="M84" s="36" t="s">
        <v>169</v>
      </c>
      <c r="N84" s="38" t="s">
        <v>160</v>
      </c>
      <c r="O84" s="39" t="s">
        <v>483</v>
      </c>
      <c r="Q84" s="29"/>
      <c r="R84" s="29"/>
      <c r="S84" s="29"/>
      <c r="T84" s="30"/>
      <c r="U84" s="29"/>
      <c r="V84" s="29"/>
    </row>
    <row r="85" spans="2:22" x14ac:dyDescent="0.25">
      <c r="B85" s="34" t="s">
        <v>484</v>
      </c>
      <c r="C85" s="34" t="s">
        <v>485</v>
      </c>
      <c r="D85" s="170">
        <v>103779</v>
      </c>
      <c r="E85" s="35" t="s">
        <v>486</v>
      </c>
      <c r="F85" s="36" t="s">
        <v>247</v>
      </c>
      <c r="G85" s="36" t="s">
        <v>248</v>
      </c>
      <c r="H85" s="36">
        <v>1</v>
      </c>
      <c r="I85" s="37">
        <v>43990</v>
      </c>
      <c r="J85" s="37"/>
      <c r="K85" s="37"/>
      <c r="L85" s="36" t="s">
        <v>249</v>
      </c>
      <c r="M85" s="36" t="s">
        <v>169</v>
      </c>
      <c r="N85" s="38" t="s">
        <v>160</v>
      </c>
      <c r="O85" s="39" t="s">
        <v>487</v>
      </c>
      <c r="Q85" s="29"/>
      <c r="R85" s="29"/>
      <c r="S85" s="29"/>
      <c r="T85" s="30"/>
      <c r="U85" s="29"/>
      <c r="V85" s="29"/>
    </row>
    <row r="86" spans="2:22" x14ac:dyDescent="0.25">
      <c r="B86" s="34"/>
      <c r="C86" s="34" t="s">
        <v>488</v>
      </c>
      <c r="D86" s="170" t="s">
        <v>489</v>
      </c>
      <c r="E86" s="35" t="e">
        <v>#N/A</v>
      </c>
      <c r="F86" s="36" t="s">
        <v>247</v>
      </c>
      <c r="G86" s="36" t="s">
        <v>248</v>
      </c>
      <c r="H86" s="36">
        <v>1</v>
      </c>
      <c r="I86" s="37">
        <v>44627</v>
      </c>
      <c r="J86" s="37">
        <v>44634</v>
      </c>
      <c r="K86" s="37">
        <v>44628</v>
      </c>
      <c r="L86" s="36" t="s">
        <v>249</v>
      </c>
      <c r="M86" s="36" t="s">
        <v>169</v>
      </c>
      <c r="N86" s="38" t="s">
        <v>160</v>
      </c>
      <c r="O86" s="39" t="s">
        <v>490</v>
      </c>
      <c r="Q86" s="29"/>
      <c r="R86" s="29"/>
      <c r="S86" s="29"/>
      <c r="T86" s="30"/>
      <c r="U86" s="29"/>
      <c r="V86" s="29"/>
    </row>
    <row r="87" spans="2:22" x14ac:dyDescent="0.25">
      <c r="B87" s="34" t="s">
        <v>491</v>
      </c>
      <c r="C87" s="34" t="s">
        <v>492</v>
      </c>
      <c r="D87" s="170">
        <v>103672</v>
      </c>
      <c r="E87" s="35" t="s">
        <v>493</v>
      </c>
      <c r="F87" s="36" t="s">
        <v>494</v>
      </c>
      <c r="G87" s="36" t="s">
        <v>248</v>
      </c>
      <c r="H87" s="36">
        <v>1</v>
      </c>
      <c r="I87" s="37">
        <v>43972</v>
      </c>
      <c r="J87" s="37"/>
      <c r="K87" s="37"/>
      <c r="L87" s="36" t="s">
        <v>249</v>
      </c>
      <c r="M87" s="36"/>
      <c r="N87" s="38" t="s">
        <v>160</v>
      </c>
      <c r="O87" s="39" t="s">
        <v>495</v>
      </c>
      <c r="Q87" s="29"/>
      <c r="R87" s="29"/>
      <c r="S87" s="29"/>
      <c r="T87" s="30"/>
      <c r="U87" s="29"/>
      <c r="V87" s="29"/>
    </row>
    <row r="88" spans="2:22" x14ac:dyDescent="0.25">
      <c r="B88" s="34" t="s">
        <v>496</v>
      </c>
      <c r="C88" s="34" t="s">
        <v>155</v>
      </c>
      <c r="D88" s="170">
        <v>112164</v>
      </c>
      <c r="E88" s="35" t="s">
        <v>132</v>
      </c>
      <c r="F88" s="36" t="s">
        <v>247</v>
      </c>
      <c r="G88" s="36" t="s">
        <v>248</v>
      </c>
      <c r="H88" s="36">
        <v>1</v>
      </c>
      <c r="I88" s="37">
        <v>45128</v>
      </c>
      <c r="J88" s="37">
        <v>45142</v>
      </c>
      <c r="K88" s="37"/>
      <c r="L88" s="36" t="s">
        <v>249</v>
      </c>
      <c r="M88" s="36" t="s">
        <v>169</v>
      </c>
      <c r="N88" s="38" t="s">
        <v>160</v>
      </c>
      <c r="O88" s="39" t="s">
        <v>497</v>
      </c>
      <c r="Q88" s="29"/>
      <c r="R88" s="29"/>
      <c r="S88" s="29"/>
      <c r="T88" s="30"/>
      <c r="U88" s="29"/>
      <c r="V88" s="29"/>
    </row>
    <row r="89" spans="2:22" x14ac:dyDescent="0.25">
      <c r="B89" s="34" t="s">
        <v>498</v>
      </c>
      <c r="C89" s="34" t="s">
        <v>499</v>
      </c>
      <c r="D89" s="170">
        <v>107907</v>
      </c>
      <c r="E89" s="35" t="s">
        <v>285</v>
      </c>
      <c r="F89" s="36" t="s">
        <v>247</v>
      </c>
      <c r="G89" s="36" t="s">
        <v>248</v>
      </c>
      <c r="H89" s="36">
        <v>1</v>
      </c>
      <c r="I89" s="37">
        <v>44627</v>
      </c>
      <c r="J89" s="37">
        <v>44634</v>
      </c>
      <c r="K89" s="37">
        <v>44650</v>
      </c>
      <c r="L89" s="36" t="s">
        <v>249</v>
      </c>
      <c r="M89" s="36" t="s">
        <v>381</v>
      </c>
      <c r="N89" s="38" t="s">
        <v>160</v>
      </c>
      <c r="O89" s="39" t="s">
        <v>500</v>
      </c>
      <c r="Q89" s="29"/>
      <c r="R89" s="29"/>
      <c r="S89" s="29"/>
      <c r="T89" s="30"/>
      <c r="U89" s="29"/>
      <c r="V89" s="29"/>
    </row>
    <row r="90" spans="2:22" x14ac:dyDescent="0.25">
      <c r="B90" s="34" t="s">
        <v>501</v>
      </c>
      <c r="C90" s="34" t="s">
        <v>502</v>
      </c>
      <c r="D90" s="170">
        <v>105608</v>
      </c>
      <c r="E90" s="35" t="s">
        <v>285</v>
      </c>
      <c r="F90" s="36" t="s">
        <v>281</v>
      </c>
      <c r="G90" s="36" t="s">
        <v>248</v>
      </c>
      <c r="H90" s="36">
        <v>1</v>
      </c>
      <c r="I90" s="37">
        <v>44235</v>
      </c>
      <c r="J90" s="37"/>
      <c r="K90" s="37">
        <v>44662</v>
      </c>
      <c r="L90" s="36" t="s">
        <v>249</v>
      </c>
      <c r="M90" s="36" t="s">
        <v>381</v>
      </c>
      <c r="N90" s="38" t="s">
        <v>160</v>
      </c>
      <c r="O90" s="39" t="s">
        <v>503</v>
      </c>
      <c r="Q90" s="29"/>
      <c r="R90" s="29"/>
      <c r="S90" s="29"/>
      <c r="T90" s="30"/>
      <c r="U90" s="29"/>
      <c r="V90" s="29"/>
    </row>
    <row r="91" spans="2:22" x14ac:dyDescent="0.25">
      <c r="B91" s="34" t="s">
        <v>504</v>
      </c>
      <c r="C91" s="34" t="s">
        <v>505</v>
      </c>
      <c r="D91" s="170">
        <v>108029</v>
      </c>
      <c r="E91" s="35" t="s">
        <v>361</v>
      </c>
      <c r="F91" s="36" t="s">
        <v>247</v>
      </c>
      <c r="G91" s="36" t="s">
        <v>248</v>
      </c>
      <c r="H91" s="36">
        <v>1</v>
      </c>
      <c r="I91" s="37">
        <v>44645</v>
      </c>
      <c r="J91" s="37">
        <v>44652</v>
      </c>
      <c r="K91" s="37"/>
      <c r="L91" s="36" t="s">
        <v>249</v>
      </c>
      <c r="M91" s="36" t="s">
        <v>381</v>
      </c>
      <c r="N91" s="38" t="s">
        <v>160</v>
      </c>
      <c r="O91" s="39" t="s">
        <v>506</v>
      </c>
      <c r="Q91" s="29"/>
      <c r="R91" s="29"/>
      <c r="S91" s="29"/>
      <c r="T91" s="30"/>
      <c r="U91" s="29"/>
      <c r="V91" s="29"/>
    </row>
    <row r="92" spans="2:22" x14ac:dyDescent="0.25">
      <c r="B92" s="34" t="s">
        <v>507</v>
      </c>
      <c r="C92" s="34" t="s">
        <v>508</v>
      </c>
      <c r="D92" s="170">
        <v>112205</v>
      </c>
      <c r="E92" s="35" t="s">
        <v>132</v>
      </c>
      <c r="F92" s="36" t="s">
        <v>247</v>
      </c>
      <c r="G92" s="36" t="s">
        <v>248</v>
      </c>
      <c r="H92" s="36">
        <v>1</v>
      </c>
      <c r="I92" s="37">
        <v>45131</v>
      </c>
      <c r="J92" s="37">
        <v>45142</v>
      </c>
      <c r="K92" s="37"/>
      <c r="L92" s="36" t="s">
        <v>249</v>
      </c>
      <c r="M92" s="36" t="s">
        <v>169</v>
      </c>
      <c r="N92" s="38" t="s">
        <v>160</v>
      </c>
      <c r="O92" s="39" t="s">
        <v>509</v>
      </c>
      <c r="Q92" s="29"/>
      <c r="R92" s="29"/>
      <c r="S92" s="29"/>
      <c r="T92" s="30"/>
      <c r="U92" s="29"/>
      <c r="V92" s="29"/>
    </row>
    <row r="93" spans="2:22" x14ac:dyDescent="0.25">
      <c r="B93" s="34" t="s">
        <v>510</v>
      </c>
      <c r="C93" s="34" t="s">
        <v>511</v>
      </c>
      <c r="D93" s="170">
        <v>108236</v>
      </c>
      <c r="E93" s="35" t="e">
        <v>#N/A</v>
      </c>
      <c r="F93" s="36" t="s">
        <v>247</v>
      </c>
      <c r="G93" s="36" t="s">
        <v>248</v>
      </c>
      <c r="H93" s="36">
        <v>1</v>
      </c>
      <c r="I93" s="37">
        <v>44663</v>
      </c>
      <c r="J93" s="37">
        <v>44670</v>
      </c>
      <c r="K93" s="37"/>
      <c r="L93" s="36" t="s">
        <v>290</v>
      </c>
      <c r="M93" s="36" t="s">
        <v>381</v>
      </c>
      <c r="N93" s="38" t="s">
        <v>160</v>
      </c>
      <c r="O93" s="39" t="s">
        <v>512</v>
      </c>
      <c r="Q93" s="29"/>
      <c r="R93" s="29"/>
      <c r="S93" s="29"/>
      <c r="T93" s="30"/>
      <c r="U93" s="29"/>
      <c r="V93" s="29"/>
    </row>
    <row r="94" spans="2:22" x14ac:dyDescent="0.25">
      <c r="B94" s="34" t="s">
        <v>513</v>
      </c>
      <c r="C94" s="34" t="s">
        <v>514</v>
      </c>
      <c r="D94" s="170">
        <v>100193</v>
      </c>
      <c r="E94" s="35" t="s">
        <v>130</v>
      </c>
      <c r="F94" s="36" t="s">
        <v>247</v>
      </c>
      <c r="G94" s="36" t="s">
        <v>248</v>
      </c>
      <c r="H94" s="36">
        <v>1</v>
      </c>
      <c r="I94" s="37">
        <v>42751</v>
      </c>
      <c r="J94" s="37"/>
      <c r="K94" s="37"/>
      <c r="L94" s="36" t="s">
        <v>257</v>
      </c>
      <c r="M94" s="36" t="s">
        <v>168</v>
      </c>
      <c r="N94" s="38" t="s">
        <v>160</v>
      </c>
      <c r="O94" s="39" t="s">
        <v>515</v>
      </c>
      <c r="Q94" s="29"/>
      <c r="R94" s="29"/>
      <c r="S94" s="29"/>
      <c r="T94" s="30"/>
      <c r="U94" s="29"/>
      <c r="V94" s="29"/>
    </row>
    <row r="95" spans="2:22" x14ac:dyDescent="0.25">
      <c r="B95" s="34" t="s">
        <v>516</v>
      </c>
      <c r="C95" s="34" t="s">
        <v>517</v>
      </c>
      <c r="D95" s="170">
        <v>108354</v>
      </c>
      <c r="E95" s="35" t="s">
        <v>355</v>
      </c>
      <c r="F95" s="36" t="s">
        <v>247</v>
      </c>
      <c r="G95" s="36" t="s">
        <v>248</v>
      </c>
      <c r="H95" s="36">
        <v>1</v>
      </c>
      <c r="I95" s="37">
        <v>44676</v>
      </c>
      <c r="J95" s="37"/>
      <c r="K95" s="37"/>
      <c r="L95" s="36" t="s">
        <v>249</v>
      </c>
      <c r="M95" s="36" t="s">
        <v>168</v>
      </c>
      <c r="N95" s="38" t="s">
        <v>160</v>
      </c>
      <c r="O95" s="39" t="s">
        <v>518</v>
      </c>
      <c r="Q95" s="29"/>
      <c r="R95" s="29"/>
      <c r="S95" s="29"/>
      <c r="T95" s="30"/>
      <c r="U95" s="29"/>
      <c r="V95" s="29"/>
    </row>
    <row r="96" spans="2:22" x14ac:dyDescent="0.25">
      <c r="B96" s="34" t="s">
        <v>519</v>
      </c>
      <c r="C96" s="34" t="s">
        <v>136</v>
      </c>
      <c r="D96" s="170">
        <v>110145</v>
      </c>
      <c r="E96" s="35" t="s">
        <v>130</v>
      </c>
      <c r="F96" s="36" t="s">
        <v>247</v>
      </c>
      <c r="G96" s="36" t="s">
        <v>248</v>
      </c>
      <c r="H96" s="36">
        <v>1</v>
      </c>
      <c r="I96" s="37">
        <v>44820</v>
      </c>
      <c r="J96" s="37"/>
      <c r="K96" s="37"/>
      <c r="L96" s="36" t="s">
        <v>249</v>
      </c>
      <c r="M96" s="36" t="s">
        <v>168</v>
      </c>
      <c r="N96" s="38" t="s">
        <v>160</v>
      </c>
      <c r="O96" s="39" t="s">
        <v>520</v>
      </c>
      <c r="Q96" s="29"/>
      <c r="R96" s="29"/>
      <c r="S96" s="29"/>
      <c r="T96" s="30"/>
      <c r="U96" s="29"/>
      <c r="V96" s="29"/>
    </row>
    <row r="97" spans="2:22" x14ac:dyDescent="0.25">
      <c r="B97" s="34" t="s">
        <v>521</v>
      </c>
      <c r="C97" s="34" t="s">
        <v>522</v>
      </c>
      <c r="D97" s="170">
        <v>108864</v>
      </c>
      <c r="E97" s="35" t="s">
        <v>355</v>
      </c>
      <c r="F97" s="36" t="s">
        <v>247</v>
      </c>
      <c r="G97" s="36" t="s">
        <v>248</v>
      </c>
      <c r="H97" s="36">
        <v>1</v>
      </c>
      <c r="I97" s="37">
        <v>44725</v>
      </c>
      <c r="J97" s="37">
        <v>44739</v>
      </c>
      <c r="K97" s="37"/>
      <c r="L97" s="36" t="s">
        <v>249</v>
      </c>
      <c r="M97" s="36" t="s">
        <v>168</v>
      </c>
      <c r="N97" s="38" t="s">
        <v>160</v>
      </c>
      <c r="O97" s="39" t="s">
        <v>523</v>
      </c>
      <c r="Q97" s="29"/>
      <c r="R97" s="29"/>
      <c r="S97" s="29"/>
      <c r="T97" s="30"/>
      <c r="U97" s="29"/>
      <c r="V97" s="29"/>
    </row>
    <row r="98" spans="2:22" x14ac:dyDescent="0.25">
      <c r="B98" s="34" t="s">
        <v>524</v>
      </c>
      <c r="C98" s="34" t="s">
        <v>493</v>
      </c>
      <c r="D98" s="170">
        <v>100492</v>
      </c>
      <c r="E98" s="35" t="s">
        <v>285</v>
      </c>
      <c r="F98" s="36" t="s">
        <v>281</v>
      </c>
      <c r="G98" s="36" t="s">
        <v>248</v>
      </c>
      <c r="H98" s="36">
        <v>1</v>
      </c>
      <c r="I98" s="37">
        <v>43556</v>
      </c>
      <c r="J98" s="37"/>
      <c r="K98" s="37"/>
      <c r="L98" s="36" t="s">
        <v>274</v>
      </c>
      <c r="M98" s="36" t="s">
        <v>381</v>
      </c>
      <c r="N98" s="38" t="s">
        <v>275</v>
      </c>
      <c r="O98" s="39" t="s">
        <v>525</v>
      </c>
      <c r="Q98" s="29"/>
      <c r="R98" s="29"/>
      <c r="S98" s="29"/>
      <c r="T98" s="30"/>
      <c r="U98" s="29"/>
      <c r="V98" s="29"/>
    </row>
    <row r="99" spans="2:22" x14ac:dyDescent="0.25">
      <c r="B99" s="34" t="s">
        <v>526</v>
      </c>
      <c r="C99" s="34" t="s">
        <v>527</v>
      </c>
      <c r="D99" s="170">
        <v>100206</v>
      </c>
      <c r="E99" s="35" t="s">
        <v>528</v>
      </c>
      <c r="F99" s="36" t="s">
        <v>273</v>
      </c>
      <c r="G99" s="36" t="s">
        <v>248</v>
      </c>
      <c r="H99" s="36">
        <v>1</v>
      </c>
      <c r="I99" s="37"/>
      <c r="J99" s="37"/>
      <c r="K99" s="37"/>
      <c r="L99" s="36" t="s">
        <v>274</v>
      </c>
      <c r="M99" s="36" t="s">
        <v>381</v>
      </c>
      <c r="N99" s="38" t="s">
        <v>275</v>
      </c>
      <c r="O99" s="39" t="s">
        <v>529</v>
      </c>
      <c r="Q99" s="29"/>
      <c r="R99" s="29"/>
      <c r="S99" s="29"/>
      <c r="T99" s="30"/>
      <c r="U99" s="29"/>
      <c r="V99" s="29"/>
    </row>
    <row r="100" spans="2:22" x14ac:dyDescent="0.25">
      <c r="B100" s="34" t="s">
        <v>530</v>
      </c>
      <c r="C100" s="34" t="s">
        <v>531</v>
      </c>
      <c r="D100" s="170">
        <v>110331</v>
      </c>
      <c r="E100" s="35" t="s">
        <v>130</v>
      </c>
      <c r="F100" s="36" t="s">
        <v>247</v>
      </c>
      <c r="G100" s="36" t="s">
        <v>248</v>
      </c>
      <c r="H100" s="36">
        <v>1</v>
      </c>
      <c r="I100" s="37">
        <v>44839</v>
      </c>
      <c r="J100" s="37"/>
      <c r="K100" s="37"/>
      <c r="L100" s="36" t="s">
        <v>290</v>
      </c>
      <c r="M100" s="36" t="s">
        <v>168</v>
      </c>
      <c r="N100" s="38" t="s">
        <v>160</v>
      </c>
      <c r="O100" s="39" t="s">
        <v>532</v>
      </c>
      <c r="Q100" s="29"/>
      <c r="R100" s="29"/>
      <c r="S100" s="29"/>
      <c r="T100" s="30"/>
      <c r="U100" s="29"/>
      <c r="V100" s="29"/>
    </row>
    <row r="101" spans="2:22" x14ac:dyDescent="0.25">
      <c r="B101" s="34" t="s">
        <v>533</v>
      </c>
      <c r="C101" s="34" t="s">
        <v>534</v>
      </c>
      <c r="D101" s="170">
        <v>110458</v>
      </c>
      <c r="E101" s="35" t="s">
        <v>134</v>
      </c>
      <c r="F101" s="36" t="s">
        <v>247</v>
      </c>
      <c r="G101" s="36" t="s">
        <v>248</v>
      </c>
      <c r="H101" s="36">
        <v>1</v>
      </c>
      <c r="I101" s="37">
        <v>44718</v>
      </c>
      <c r="J101" s="37"/>
      <c r="K101" s="37"/>
      <c r="L101" s="36" t="s">
        <v>253</v>
      </c>
      <c r="M101" s="36" t="s">
        <v>170</v>
      </c>
      <c r="N101" s="38" t="s">
        <v>162</v>
      </c>
      <c r="O101" s="39" t="s">
        <v>535</v>
      </c>
      <c r="Q101" s="29"/>
      <c r="R101" s="29"/>
      <c r="S101" s="29"/>
      <c r="T101" s="30"/>
      <c r="U101" s="29"/>
      <c r="V101" s="29"/>
    </row>
    <row r="102" spans="2:22" x14ac:dyDescent="0.25">
      <c r="B102" s="34" t="s">
        <v>536</v>
      </c>
      <c r="C102" s="34" t="s">
        <v>537</v>
      </c>
      <c r="D102" s="170">
        <v>100551</v>
      </c>
      <c r="E102" s="35" t="s">
        <v>355</v>
      </c>
      <c r="F102" s="36" t="s">
        <v>247</v>
      </c>
      <c r="G102" s="36" t="s">
        <v>248</v>
      </c>
      <c r="H102" s="36">
        <v>1</v>
      </c>
      <c r="I102" s="37">
        <v>44609</v>
      </c>
      <c r="J102" s="37"/>
      <c r="K102" s="37">
        <v>44727</v>
      </c>
      <c r="L102" s="36" t="s">
        <v>249</v>
      </c>
      <c r="M102" s="36" t="s">
        <v>168</v>
      </c>
      <c r="N102" s="38" t="s">
        <v>160</v>
      </c>
      <c r="O102" s="39" t="s">
        <v>538</v>
      </c>
      <c r="Q102" s="29"/>
      <c r="R102" s="29"/>
      <c r="S102" s="29"/>
      <c r="T102" s="30"/>
      <c r="U102" s="29"/>
      <c r="V102" s="29"/>
    </row>
    <row r="103" spans="2:22" x14ac:dyDescent="0.25">
      <c r="B103" s="34"/>
      <c r="C103" s="34" t="s">
        <v>539</v>
      </c>
      <c r="D103" s="170">
        <v>107942</v>
      </c>
      <c r="E103" s="35" t="e">
        <v>#N/A</v>
      </c>
      <c r="F103" s="36" t="s">
        <v>247</v>
      </c>
      <c r="G103" s="36" t="s">
        <v>248</v>
      </c>
      <c r="H103" s="36">
        <v>1</v>
      </c>
      <c r="I103" s="37">
        <v>44637</v>
      </c>
      <c r="J103" s="37">
        <v>44644</v>
      </c>
      <c r="K103" s="37">
        <v>44637</v>
      </c>
      <c r="L103" s="36" t="s">
        <v>290</v>
      </c>
      <c r="M103" s="36" t="s">
        <v>381</v>
      </c>
      <c r="N103" s="38" t="s">
        <v>160</v>
      </c>
      <c r="O103" s="39" t="s">
        <v>540</v>
      </c>
      <c r="Q103" s="29"/>
      <c r="R103" s="29"/>
      <c r="S103" s="29"/>
      <c r="T103" s="30"/>
      <c r="U103" s="29"/>
      <c r="V103" s="29"/>
    </row>
    <row r="104" spans="2:22" x14ac:dyDescent="0.25">
      <c r="B104" s="34" t="s">
        <v>541</v>
      </c>
      <c r="C104" s="34" t="s">
        <v>542</v>
      </c>
      <c r="D104" s="170">
        <v>106602</v>
      </c>
      <c r="E104" s="35" t="s">
        <v>477</v>
      </c>
      <c r="F104" s="36" t="s">
        <v>247</v>
      </c>
      <c r="G104" s="36" t="s">
        <v>248</v>
      </c>
      <c r="H104" s="36">
        <v>1</v>
      </c>
      <c r="I104" s="37">
        <v>44435</v>
      </c>
      <c r="J104" s="37"/>
      <c r="K104" s="37"/>
      <c r="L104" s="36" t="s">
        <v>249</v>
      </c>
      <c r="M104" s="36" t="s">
        <v>381</v>
      </c>
      <c r="N104" s="38" t="s">
        <v>160</v>
      </c>
      <c r="O104" s="39" t="s">
        <v>543</v>
      </c>
      <c r="Q104" s="29"/>
      <c r="R104" s="29"/>
      <c r="S104" s="29"/>
      <c r="T104" s="30"/>
      <c r="U104" s="29"/>
      <c r="V104" s="29"/>
    </row>
    <row r="105" spans="2:22" x14ac:dyDescent="0.25">
      <c r="B105" s="34" t="s">
        <v>544</v>
      </c>
      <c r="C105" s="34" t="s">
        <v>193</v>
      </c>
      <c r="D105" s="170">
        <v>108778</v>
      </c>
      <c r="E105" s="35" t="s">
        <v>130</v>
      </c>
      <c r="F105" s="36" t="s">
        <v>247</v>
      </c>
      <c r="G105" s="36" t="s">
        <v>248</v>
      </c>
      <c r="H105" s="36">
        <v>1</v>
      </c>
      <c r="I105" s="37">
        <v>44725</v>
      </c>
      <c r="J105" s="37">
        <v>44739</v>
      </c>
      <c r="K105" s="37"/>
      <c r="L105" s="36" t="s">
        <v>249</v>
      </c>
      <c r="M105" s="36" t="s">
        <v>168</v>
      </c>
      <c r="N105" s="38" t="s">
        <v>160</v>
      </c>
      <c r="O105" s="39" t="s">
        <v>545</v>
      </c>
      <c r="Q105" s="29"/>
      <c r="R105" s="29"/>
      <c r="S105" s="29"/>
      <c r="T105" s="30"/>
      <c r="U105" s="29"/>
      <c r="V105" s="29"/>
    </row>
    <row r="106" spans="2:22" x14ac:dyDescent="0.25">
      <c r="B106" s="34" t="s">
        <v>546</v>
      </c>
      <c r="C106" s="34" t="s">
        <v>192</v>
      </c>
      <c r="D106" s="170">
        <v>108905</v>
      </c>
      <c r="E106" s="35" t="s">
        <v>130</v>
      </c>
      <c r="F106" s="36" t="s">
        <v>247</v>
      </c>
      <c r="G106" s="36" t="s">
        <v>248</v>
      </c>
      <c r="H106" s="36">
        <v>1</v>
      </c>
      <c r="I106" s="37">
        <v>44725</v>
      </c>
      <c r="J106" s="37">
        <v>44739</v>
      </c>
      <c r="K106" s="37"/>
      <c r="L106" s="36" t="s">
        <v>249</v>
      </c>
      <c r="M106" s="36" t="s">
        <v>168</v>
      </c>
      <c r="N106" s="38" t="s">
        <v>160</v>
      </c>
      <c r="O106" s="39" t="s">
        <v>547</v>
      </c>
      <c r="Q106" s="29"/>
      <c r="R106" s="29"/>
      <c r="S106" s="29"/>
      <c r="T106" s="30"/>
      <c r="U106" s="29"/>
      <c r="V106" s="29"/>
    </row>
    <row r="107" spans="2:22" x14ac:dyDescent="0.25">
      <c r="B107" s="34"/>
      <c r="C107" s="34" t="s">
        <v>548</v>
      </c>
      <c r="D107" s="170">
        <v>108865</v>
      </c>
      <c r="E107" s="35" t="s">
        <v>285</v>
      </c>
      <c r="F107" s="36" t="s">
        <v>247</v>
      </c>
      <c r="G107" s="36" t="s">
        <v>248</v>
      </c>
      <c r="H107" s="36">
        <v>1</v>
      </c>
      <c r="I107" s="37">
        <v>44725</v>
      </c>
      <c r="J107" s="37"/>
      <c r="K107" s="37">
        <v>44733</v>
      </c>
      <c r="L107" s="36" t="s">
        <v>249</v>
      </c>
      <c r="M107" s="36" t="s">
        <v>168</v>
      </c>
      <c r="N107" s="38" t="s">
        <v>160</v>
      </c>
      <c r="O107" s="39" t="s">
        <v>549</v>
      </c>
      <c r="Q107" s="29"/>
      <c r="R107" s="29"/>
      <c r="S107" s="29"/>
      <c r="T107" s="30"/>
      <c r="U107" s="29"/>
      <c r="V107" s="29"/>
    </row>
    <row r="108" spans="2:22" x14ac:dyDescent="0.25">
      <c r="B108" s="34" t="s">
        <v>550</v>
      </c>
      <c r="C108" s="34" t="s">
        <v>551</v>
      </c>
      <c r="D108" s="170">
        <v>109504</v>
      </c>
      <c r="E108" s="35" t="s">
        <v>132</v>
      </c>
      <c r="F108" s="36" t="s">
        <v>247</v>
      </c>
      <c r="G108" s="36" t="s">
        <v>248</v>
      </c>
      <c r="H108" s="36">
        <v>1</v>
      </c>
      <c r="I108" s="37">
        <v>44760</v>
      </c>
      <c r="J108" s="37"/>
      <c r="K108" s="37"/>
      <c r="L108" s="36" t="s">
        <v>249</v>
      </c>
      <c r="M108" s="36" t="s">
        <v>169</v>
      </c>
      <c r="N108" s="38" t="s">
        <v>160</v>
      </c>
      <c r="O108" s="39" t="s">
        <v>552</v>
      </c>
      <c r="Q108" s="29"/>
      <c r="R108" s="29"/>
      <c r="S108" s="29"/>
      <c r="T108" s="30"/>
      <c r="U108" s="29"/>
      <c r="V108" s="29"/>
    </row>
    <row r="109" spans="2:22" x14ac:dyDescent="0.25">
      <c r="B109" s="34" t="s">
        <v>553</v>
      </c>
      <c r="C109" s="34" t="s">
        <v>554</v>
      </c>
      <c r="D109" s="170">
        <v>110154</v>
      </c>
      <c r="E109" s="35" t="s">
        <v>132</v>
      </c>
      <c r="F109" s="36" t="s">
        <v>247</v>
      </c>
      <c r="G109" s="36" t="s">
        <v>248</v>
      </c>
      <c r="H109" s="36">
        <v>1</v>
      </c>
      <c r="I109" s="37">
        <v>44820</v>
      </c>
      <c r="J109" s="37"/>
      <c r="K109" s="37"/>
      <c r="L109" s="36" t="s">
        <v>249</v>
      </c>
      <c r="M109" s="36" t="s">
        <v>168</v>
      </c>
      <c r="N109" s="38" t="s">
        <v>160</v>
      </c>
      <c r="O109" s="39" t="s">
        <v>555</v>
      </c>
      <c r="Q109" s="29"/>
      <c r="R109" s="29"/>
      <c r="S109" s="29"/>
      <c r="T109" s="30"/>
      <c r="U109" s="29"/>
      <c r="V109" s="29"/>
    </row>
    <row r="110" spans="2:22" x14ac:dyDescent="0.25">
      <c r="B110" s="34" t="s">
        <v>556</v>
      </c>
      <c r="C110" s="34" t="s">
        <v>557</v>
      </c>
      <c r="D110" s="170">
        <v>108355</v>
      </c>
      <c r="E110" s="35" t="s">
        <v>355</v>
      </c>
      <c r="F110" s="36" t="s">
        <v>247</v>
      </c>
      <c r="G110" s="36" t="s">
        <v>248</v>
      </c>
      <c r="H110" s="36">
        <v>1</v>
      </c>
      <c r="I110" s="37">
        <v>44676</v>
      </c>
      <c r="J110" s="37"/>
      <c r="K110" s="37"/>
      <c r="L110" s="36" t="s">
        <v>249</v>
      </c>
      <c r="M110" s="36" t="s">
        <v>168</v>
      </c>
      <c r="N110" s="38" t="s">
        <v>160</v>
      </c>
      <c r="O110" s="39" t="s">
        <v>558</v>
      </c>
      <c r="Q110" s="29"/>
      <c r="R110" s="29"/>
      <c r="S110" s="29"/>
      <c r="T110" s="30"/>
      <c r="U110" s="29"/>
      <c r="V110" s="29"/>
    </row>
    <row r="111" spans="2:22" x14ac:dyDescent="0.25">
      <c r="B111" s="34" t="s">
        <v>559</v>
      </c>
      <c r="C111" s="34" t="s">
        <v>560</v>
      </c>
      <c r="D111" s="170">
        <v>110098</v>
      </c>
      <c r="E111" s="35" t="s">
        <v>280</v>
      </c>
      <c r="F111" s="36" t="s">
        <v>247</v>
      </c>
      <c r="G111" s="36" t="s">
        <v>248</v>
      </c>
      <c r="H111" s="36">
        <v>1</v>
      </c>
      <c r="I111" s="37">
        <v>44811</v>
      </c>
      <c r="J111" s="37"/>
      <c r="K111" s="37">
        <v>44847</v>
      </c>
      <c r="L111" s="36" t="s">
        <v>290</v>
      </c>
      <c r="M111" s="36" t="s">
        <v>170</v>
      </c>
      <c r="N111" s="38" t="s">
        <v>160</v>
      </c>
      <c r="O111" s="39" t="s">
        <v>561</v>
      </c>
      <c r="Q111" s="29"/>
      <c r="R111" s="29"/>
      <c r="S111" s="29"/>
      <c r="T111" s="30"/>
      <c r="U111" s="29"/>
      <c r="V111" s="29"/>
    </row>
    <row r="112" spans="2:22" x14ac:dyDescent="0.25">
      <c r="B112" s="34" t="s">
        <v>562</v>
      </c>
      <c r="C112" s="34" t="s">
        <v>563</v>
      </c>
      <c r="D112" s="170">
        <v>109269</v>
      </c>
      <c r="E112" s="35" t="s">
        <v>134</v>
      </c>
      <c r="F112" s="36" t="s">
        <v>247</v>
      </c>
      <c r="G112" s="36" t="s">
        <v>248</v>
      </c>
      <c r="H112" s="36">
        <v>1</v>
      </c>
      <c r="I112" s="37">
        <v>44753</v>
      </c>
      <c r="J112" s="37"/>
      <c r="K112" s="37"/>
      <c r="L112" s="36" t="s">
        <v>394</v>
      </c>
      <c r="M112" s="36" t="s">
        <v>170</v>
      </c>
      <c r="N112" s="38" t="s">
        <v>162</v>
      </c>
      <c r="O112" s="39" t="s">
        <v>564</v>
      </c>
      <c r="Q112" s="29"/>
      <c r="R112" s="29"/>
      <c r="S112" s="29"/>
      <c r="T112" s="30"/>
      <c r="U112" s="29"/>
      <c r="V112" s="29"/>
    </row>
    <row r="113" spans="2:22" x14ac:dyDescent="0.25">
      <c r="B113" s="34" t="s">
        <v>565</v>
      </c>
      <c r="C113" s="34" t="s">
        <v>566</v>
      </c>
      <c r="D113" s="170">
        <v>110019</v>
      </c>
      <c r="E113" s="35" t="s">
        <v>130</v>
      </c>
      <c r="F113" s="36" t="s">
        <v>247</v>
      </c>
      <c r="G113" s="36" t="s">
        <v>248</v>
      </c>
      <c r="H113" s="36">
        <v>1</v>
      </c>
      <c r="I113" s="37">
        <v>44806</v>
      </c>
      <c r="J113" s="37"/>
      <c r="K113" s="37"/>
      <c r="L113" s="36" t="s">
        <v>249</v>
      </c>
      <c r="M113" s="36" t="s">
        <v>168</v>
      </c>
      <c r="N113" s="38" t="s">
        <v>160</v>
      </c>
      <c r="O113" s="39" t="s">
        <v>567</v>
      </c>
      <c r="Q113" s="29"/>
      <c r="R113" s="29"/>
      <c r="S113" s="29"/>
      <c r="T113" s="30"/>
      <c r="U113" s="29"/>
      <c r="V113" s="29"/>
    </row>
    <row r="114" spans="2:22" x14ac:dyDescent="0.25">
      <c r="B114" s="34"/>
      <c r="C114" s="34" t="s">
        <v>568</v>
      </c>
      <c r="D114" s="170">
        <v>112008</v>
      </c>
      <c r="E114" s="35" t="s">
        <v>268</v>
      </c>
      <c r="F114" s="36" t="s">
        <v>247</v>
      </c>
      <c r="G114" s="36" t="s">
        <v>248</v>
      </c>
      <c r="H114" s="36">
        <v>1</v>
      </c>
      <c r="I114" s="37">
        <v>45100</v>
      </c>
      <c r="J114" s="37">
        <v>45103</v>
      </c>
      <c r="K114" s="37">
        <v>45110</v>
      </c>
      <c r="L114" s="36" t="s">
        <v>249</v>
      </c>
      <c r="M114" s="36" t="s">
        <v>169</v>
      </c>
      <c r="N114" s="38" t="s">
        <v>160</v>
      </c>
      <c r="O114" s="39" t="s">
        <v>569</v>
      </c>
      <c r="Q114" s="29"/>
      <c r="R114" s="29"/>
      <c r="S114" s="29"/>
      <c r="T114" s="30"/>
      <c r="U114" s="29"/>
      <c r="V114" s="29"/>
    </row>
    <row r="115" spans="2:22" x14ac:dyDescent="0.25">
      <c r="B115" s="34" t="s">
        <v>570</v>
      </c>
      <c r="C115" s="34" t="s">
        <v>571</v>
      </c>
      <c r="D115" s="170">
        <v>108515</v>
      </c>
      <c r="E115" s="35" t="s">
        <v>355</v>
      </c>
      <c r="F115" s="36" t="s">
        <v>247</v>
      </c>
      <c r="G115" s="36" t="s">
        <v>248</v>
      </c>
      <c r="H115" s="36">
        <v>1</v>
      </c>
      <c r="I115" s="37">
        <v>44690</v>
      </c>
      <c r="J115" s="37">
        <v>44704</v>
      </c>
      <c r="K115" s="37">
        <v>44720</v>
      </c>
      <c r="L115" s="36" t="s">
        <v>249</v>
      </c>
      <c r="M115" s="36" t="s">
        <v>168</v>
      </c>
      <c r="N115" s="38" t="s">
        <v>160</v>
      </c>
      <c r="O115" s="39" t="s">
        <v>572</v>
      </c>
      <c r="Q115" s="29"/>
      <c r="R115" s="29"/>
      <c r="S115" s="29"/>
      <c r="T115" s="30"/>
      <c r="U115" s="29"/>
      <c r="V115" s="29"/>
    </row>
    <row r="116" spans="2:22" x14ac:dyDescent="0.25">
      <c r="B116" s="34" t="s">
        <v>573</v>
      </c>
      <c r="C116" s="34" t="s">
        <v>574</v>
      </c>
      <c r="D116" s="170">
        <v>108525</v>
      </c>
      <c r="E116" s="35" t="s">
        <v>132</v>
      </c>
      <c r="F116" s="36" t="s">
        <v>247</v>
      </c>
      <c r="G116" s="36" t="s">
        <v>248</v>
      </c>
      <c r="H116" s="36">
        <v>1</v>
      </c>
      <c r="I116" s="37">
        <v>44690</v>
      </c>
      <c r="J116" s="37">
        <v>44704</v>
      </c>
      <c r="K116" s="37">
        <v>44716</v>
      </c>
      <c r="L116" s="36" t="s">
        <v>249</v>
      </c>
      <c r="M116" s="36" t="s">
        <v>169</v>
      </c>
      <c r="N116" s="38" t="s">
        <v>160</v>
      </c>
      <c r="O116" s="39" t="s">
        <v>575</v>
      </c>
      <c r="Q116" s="29"/>
      <c r="R116" s="29"/>
      <c r="S116" s="29"/>
      <c r="T116" s="30"/>
      <c r="U116" s="29"/>
      <c r="V116" s="29"/>
    </row>
    <row r="117" spans="2:22" x14ac:dyDescent="0.25">
      <c r="B117" s="34" t="s">
        <v>576</v>
      </c>
      <c r="C117" s="34" t="s">
        <v>156</v>
      </c>
      <c r="D117" s="170">
        <v>108519</v>
      </c>
      <c r="E117" s="35" t="s">
        <v>130</v>
      </c>
      <c r="F117" s="36" t="s">
        <v>247</v>
      </c>
      <c r="G117" s="36" t="s">
        <v>248</v>
      </c>
      <c r="H117" s="36">
        <v>1</v>
      </c>
      <c r="I117" s="37">
        <v>44690</v>
      </c>
      <c r="J117" s="37">
        <v>44704</v>
      </c>
      <c r="K117" s="37"/>
      <c r="L117" s="36" t="s">
        <v>290</v>
      </c>
      <c r="M117" s="36" t="s">
        <v>168</v>
      </c>
      <c r="N117" s="38" t="s">
        <v>160</v>
      </c>
      <c r="O117" s="39" t="s">
        <v>577</v>
      </c>
      <c r="Q117" s="29"/>
      <c r="R117" s="29"/>
      <c r="S117" s="29"/>
      <c r="T117" s="30"/>
      <c r="U117" s="29"/>
      <c r="V117" s="29"/>
    </row>
    <row r="118" spans="2:22" x14ac:dyDescent="0.25">
      <c r="B118" s="34" t="s">
        <v>578</v>
      </c>
      <c r="C118" s="34" t="s">
        <v>579</v>
      </c>
      <c r="D118" s="170">
        <v>104360</v>
      </c>
      <c r="E118" s="35" t="s">
        <v>132</v>
      </c>
      <c r="F118" s="36" t="s">
        <v>247</v>
      </c>
      <c r="G118" s="36" t="s">
        <v>248</v>
      </c>
      <c r="H118" s="36">
        <v>1</v>
      </c>
      <c r="I118" s="37">
        <v>44056</v>
      </c>
      <c r="J118" s="37">
        <v>44078</v>
      </c>
      <c r="K118" s="37"/>
      <c r="L118" s="36" t="s">
        <v>249</v>
      </c>
      <c r="M118" s="36" t="s">
        <v>169</v>
      </c>
      <c r="N118" s="38" t="s">
        <v>160</v>
      </c>
      <c r="O118" s="39" t="s">
        <v>580</v>
      </c>
      <c r="Q118" s="29"/>
      <c r="R118" s="29"/>
      <c r="S118" s="29"/>
      <c r="T118" s="30"/>
      <c r="U118" s="29"/>
      <c r="V118" s="29"/>
    </row>
    <row r="119" spans="2:22" x14ac:dyDescent="0.25">
      <c r="B119" s="34"/>
      <c r="C119" s="34" t="s">
        <v>581</v>
      </c>
      <c r="D119" s="170">
        <v>107894</v>
      </c>
      <c r="E119" s="35" t="s">
        <v>285</v>
      </c>
      <c r="F119" s="36" t="s">
        <v>247</v>
      </c>
      <c r="G119" s="36" t="s">
        <v>248</v>
      </c>
      <c r="H119" s="36">
        <v>1</v>
      </c>
      <c r="I119" s="37">
        <v>44627</v>
      </c>
      <c r="J119" s="37">
        <v>44634</v>
      </c>
      <c r="K119" s="37">
        <v>44651</v>
      </c>
      <c r="L119" s="36" t="s">
        <v>249</v>
      </c>
      <c r="M119" s="36" t="s">
        <v>381</v>
      </c>
      <c r="N119" s="38" t="s">
        <v>160</v>
      </c>
      <c r="O119" s="39" t="s">
        <v>582</v>
      </c>
      <c r="Q119" s="29"/>
      <c r="R119" s="29"/>
      <c r="S119" s="29"/>
      <c r="T119" s="30"/>
      <c r="U119" s="29"/>
      <c r="V119" s="29"/>
    </row>
    <row r="120" spans="2:22" x14ac:dyDescent="0.25">
      <c r="B120" s="34" t="s">
        <v>583</v>
      </c>
      <c r="C120" s="34" t="s">
        <v>584</v>
      </c>
      <c r="D120" s="170">
        <v>107943</v>
      </c>
      <c r="E120" s="35" t="s">
        <v>280</v>
      </c>
      <c r="F120" s="36" t="s">
        <v>247</v>
      </c>
      <c r="G120" s="36" t="s">
        <v>248</v>
      </c>
      <c r="H120" s="36">
        <v>1</v>
      </c>
      <c r="I120" s="37">
        <v>44637</v>
      </c>
      <c r="J120" s="37">
        <v>44644</v>
      </c>
      <c r="K120" s="37"/>
      <c r="L120" s="36" t="s">
        <v>290</v>
      </c>
      <c r="M120" s="36" t="s">
        <v>168</v>
      </c>
      <c r="N120" s="38" t="s">
        <v>160</v>
      </c>
      <c r="O120" s="39" t="s">
        <v>585</v>
      </c>
      <c r="Q120" s="29"/>
      <c r="R120" s="29"/>
      <c r="S120" s="29"/>
      <c r="T120" s="30"/>
      <c r="U120" s="29"/>
      <c r="V120" s="29"/>
    </row>
    <row r="121" spans="2:22" x14ac:dyDescent="0.25">
      <c r="B121" s="34" t="s">
        <v>586</v>
      </c>
      <c r="C121" s="34" t="s">
        <v>587</v>
      </c>
      <c r="D121" s="170">
        <v>102373</v>
      </c>
      <c r="E121" s="35" t="s">
        <v>325</v>
      </c>
      <c r="F121" s="36" t="s">
        <v>247</v>
      </c>
      <c r="G121" s="36" t="s">
        <v>248</v>
      </c>
      <c r="H121" s="36">
        <v>1</v>
      </c>
      <c r="I121" s="37">
        <v>43850</v>
      </c>
      <c r="J121" s="37">
        <v>43739</v>
      </c>
      <c r="K121" s="37"/>
      <c r="L121" s="36" t="s">
        <v>290</v>
      </c>
      <c r="M121" s="36" t="s">
        <v>168</v>
      </c>
      <c r="N121" s="38" t="s">
        <v>160</v>
      </c>
      <c r="O121" s="39" t="s">
        <v>588</v>
      </c>
      <c r="Q121" s="29"/>
      <c r="R121" s="29"/>
      <c r="S121" s="29"/>
      <c r="T121" s="30"/>
      <c r="U121" s="29"/>
      <c r="V121" s="29"/>
    </row>
    <row r="122" spans="2:22" x14ac:dyDescent="0.25">
      <c r="B122" s="34" t="s">
        <v>589</v>
      </c>
      <c r="C122" s="34" t="s">
        <v>590</v>
      </c>
      <c r="D122" s="170">
        <v>100256</v>
      </c>
      <c r="E122" s="35" t="s">
        <v>130</v>
      </c>
      <c r="F122" s="36" t="s">
        <v>247</v>
      </c>
      <c r="G122" s="36" t="s">
        <v>248</v>
      </c>
      <c r="H122" s="36">
        <v>1</v>
      </c>
      <c r="I122" s="37">
        <v>42961</v>
      </c>
      <c r="J122" s="37"/>
      <c r="K122" s="37"/>
      <c r="L122" s="36" t="s">
        <v>249</v>
      </c>
      <c r="M122" s="36" t="s">
        <v>168</v>
      </c>
      <c r="N122" s="38" t="s">
        <v>160</v>
      </c>
      <c r="O122" s="39" t="s">
        <v>591</v>
      </c>
      <c r="Q122" s="29"/>
      <c r="R122" s="29"/>
      <c r="S122" s="29"/>
      <c r="T122" s="30"/>
      <c r="U122" s="29"/>
      <c r="V122" s="29"/>
    </row>
    <row r="123" spans="2:22" x14ac:dyDescent="0.25">
      <c r="B123" s="34"/>
      <c r="C123" s="34" t="s">
        <v>592</v>
      </c>
      <c r="D123" s="170">
        <v>112010</v>
      </c>
      <c r="E123" s="35" t="s">
        <v>268</v>
      </c>
      <c r="F123" s="36" t="s">
        <v>247</v>
      </c>
      <c r="G123" s="36" t="s">
        <v>248</v>
      </c>
      <c r="H123" s="36">
        <v>1</v>
      </c>
      <c r="I123" s="37">
        <v>45103</v>
      </c>
      <c r="J123" s="37">
        <v>45103</v>
      </c>
      <c r="K123" s="37">
        <v>45104</v>
      </c>
      <c r="L123" s="36" t="s">
        <v>249</v>
      </c>
      <c r="M123" s="36" t="s">
        <v>169</v>
      </c>
      <c r="N123" s="38" t="s">
        <v>160</v>
      </c>
      <c r="O123" s="39" t="s">
        <v>593</v>
      </c>
      <c r="Q123" s="29"/>
      <c r="R123" s="29"/>
      <c r="S123" s="29"/>
      <c r="T123" s="30"/>
      <c r="U123" s="29"/>
      <c r="V123" s="29"/>
    </row>
    <row r="124" spans="2:22" x14ac:dyDescent="0.25">
      <c r="B124" s="34"/>
      <c r="C124" s="34" t="s">
        <v>594</v>
      </c>
      <c r="D124" s="170">
        <v>112007</v>
      </c>
      <c r="E124" s="35" t="s">
        <v>268</v>
      </c>
      <c r="F124" s="36" t="s">
        <v>247</v>
      </c>
      <c r="G124" s="36" t="s">
        <v>248</v>
      </c>
      <c r="H124" s="36">
        <v>1</v>
      </c>
      <c r="I124" s="37">
        <v>45100</v>
      </c>
      <c r="J124" s="37">
        <v>45103</v>
      </c>
      <c r="K124" s="37">
        <v>44983</v>
      </c>
      <c r="L124" s="36" t="s">
        <v>249</v>
      </c>
      <c r="M124" s="36" t="s">
        <v>169</v>
      </c>
      <c r="N124" s="38" t="s">
        <v>160</v>
      </c>
      <c r="O124" s="39" t="s">
        <v>595</v>
      </c>
      <c r="Q124" s="29"/>
      <c r="R124" s="29"/>
      <c r="S124" s="29"/>
      <c r="T124" s="30"/>
      <c r="U124" s="29"/>
      <c r="V124" s="29"/>
    </row>
    <row r="125" spans="2:22" x14ac:dyDescent="0.25">
      <c r="B125" s="34" t="s">
        <v>596</v>
      </c>
      <c r="C125" s="34" t="s">
        <v>597</v>
      </c>
      <c r="D125" s="170">
        <v>106539</v>
      </c>
      <c r="E125" s="35" t="s">
        <v>130</v>
      </c>
      <c r="F125" s="36" t="s">
        <v>247</v>
      </c>
      <c r="G125" s="36" t="s">
        <v>248</v>
      </c>
      <c r="H125" s="36">
        <v>1</v>
      </c>
      <c r="I125" s="37">
        <v>44417</v>
      </c>
      <c r="J125" s="37"/>
      <c r="K125" s="37"/>
      <c r="L125" s="36" t="s">
        <v>249</v>
      </c>
      <c r="M125" s="36" t="s">
        <v>168</v>
      </c>
      <c r="N125" s="38" t="s">
        <v>160</v>
      </c>
      <c r="O125" s="39" t="s">
        <v>598</v>
      </c>
      <c r="Q125" s="29"/>
      <c r="R125" s="29"/>
      <c r="S125" s="29"/>
      <c r="T125" s="30"/>
      <c r="U125" s="29"/>
      <c r="V125" s="29"/>
    </row>
    <row r="126" spans="2:22" x14ac:dyDescent="0.25">
      <c r="B126" s="34" t="s">
        <v>599</v>
      </c>
      <c r="C126" s="34" t="s">
        <v>600</v>
      </c>
      <c r="D126" s="170">
        <v>101380</v>
      </c>
      <c r="E126" s="35" t="s">
        <v>130</v>
      </c>
      <c r="F126" s="36" t="s">
        <v>247</v>
      </c>
      <c r="G126" s="36" t="s">
        <v>248</v>
      </c>
      <c r="H126" s="36">
        <v>1</v>
      </c>
      <c r="I126" s="37">
        <v>43850</v>
      </c>
      <c r="J126" s="37"/>
      <c r="K126" s="37">
        <v>44736</v>
      </c>
      <c r="L126" s="36" t="s">
        <v>290</v>
      </c>
      <c r="M126" s="36" t="s">
        <v>168</v>
      </c>
      <c r="N126" s="38" t="s">
        <v>160</v>
      </c>
      <c r="O126" s="39" t="s">
        <v>601</v>
      </c>
      <c r="Q126" s="29"/>
      <c r="R126" s="29"/>
      <c r="S126" s="29"/>
      <c r="T126" s="30"/>
      <c r="U126" s="29"/>
      <c r="V126" s="29"/>
    </row>
    <row r="127" spans="2:22" x14ac:dyDescent="0.25">
      <c r="B127" s="34" t="s">
        <v>602</v>
      </c>
      <c r="C127" s="34" t="s">
        <v>603</v>
      </c>
      <c r="D127" s="170">
        <v>104147</v>
      </c>
      <c r="E127" s="35" t="s">
        <v>130</v>
      </c>
      <c r="F127" s="36" t="s">
        <v>247</v>
      </c>
      <c r="G127" s="36" t="s">
        <v>248</v>
      </c>
      <c r="H127" s="36">
        <v>1</v>
      </c>
      <c r="I127" s="37">
        <v>44025</v>
      </c>
      <c r="J127" s="37"/>
      <c r="K127" s="37"/>
      <c r="L127" s="36" t="s">
        <v>249</v>
      </c>
      <c r="M127" s="36" t="s">
        <v>169</v>
      </c>
      <c r="N127" s="38" t="s">
        <v>160</v>
      </c>
      <c r="O127" s="39" t="s">
        <v>604</v>
      </c>
      <c r="Q127" s="29"/>
      <c r="R127" s="29"/>
      <c r="S127" s="29"/>
      <c r="T127" s="30"/>
      <c r="U127" s="29"/>
      <c r="V127" s="29"/>
    </row>
    <row r="128" spans="2:22" x14ac:dyDescent="0.25">
      <c r="B128" s="34" t="s">
        <v>605</v>
      </c>
      <c r="C128" s="34" t="s">
        <v>606</v>
      </c>
      <c r="D128" s="170">
        <v>108735</v>
      </c>
      <c r="E128" s="35" t="s">
        <v>134</v>
      </c>
      <c r="F128" s="36" t="s">
        <v>247</v>
      </c>
      <c r="G128" s="36" t="s">
        <v>248</v>
      </c>
      <c r="H128" s="36">
        <v>1</v>
      </c>
      <c r="I128" s="37">
        <v>44711</v>
      </c>
      <c r="J128" s="37"/>
      <c r="K128" s="37"/>
      <c r="L128" s="36" t="s">
        <v>253</v>
      </c>
      <c r="M128" s="36" t="s">
        <v>170</v>
      </c>
      <c r="N128" s="38" t="s">
        <v>162</v>
      </c>
      <c r="O128" s="39" t="s">
        <v>607</v>
      </c>
      <c r="Q128" s="29"/>
      <c r="R128" s="29"/>
      <c r="S128" s="29"/>
      <c r="T128" s="30"/>
      <c r="U128" s="29"/>
      <c r="V128" s="29"/>
    </row>
    <row r="129" spans="2:22" x14ac:dyDescent="0.25">
      <c r="B129" s="34" t="s">
        <v>608</v>
      </c>
      <c r="C129" s="34" t="s">
        <v>609</v>
      </c>
      <c r="D129" s="170">
        <v>108782</v>
      </c>
      <c r="E129" s="35" t="s">
        <v>132</v>
      </c>
      <c r="F129" s="36" t="s">
        <v>247</v>
      </c>
      <c r="G129" s="36" t="s">
        <v>248</v>
      </c>
      <c r="H129" s="36">
        <v>1</v>
      </c>
      <c r="I129" s="37">
        <v>44725</v>
      </c>
      <c r="J129" s="37">
        <v>44739</v>
      </c>
      <c r="K129" s="37"/>
      <c r="L129" s="36" t="s">
        <v>249</v>
      </c>
      <c r="M129" s="36" t="s">
        <v>168</v>
      </c>
      <c r="N129" s="38" t="s">
        <v>160</v>
      </c>
      <c r="O129" s="39" t="s">
        <v>610</v>
      </c>
      <c r="Q129" s="29"/>
      <c r="R129" s="29"/>
      <c r="S129" s="29"/>
      <c r="T129" s="30"/>
      <c r="U129" s="29"/>
      <c r="V129" s="29"/>
    </row>
    <row r="130" spans="2:22" x14ac:dyDescent="0.25">
      <c r="B130" s="34" t="s">
        <v>611</v>
      </c>
      <c r="C130" s="34" t="s">
        <v>612</v>
      </c>
      <c r="D130" s="170">
        <v>110146</v>
      </c>
      <c r="E130" s="35" t="s">
        <v>280</v>
      </c>
      <c r="F130" s="36" t="s">
        <v>247</v>
      </c>
      <c r="G130" s="36" t="s">
        <v>248</v>
      </c>
      <c r="H130" s="36">
        <v>1</v>
      </c>
      <c r="I130" s="37">
        <v>44820</v>
      </c>
      <c r="J130" s="37"/>
      <c r="K130" s="37">
        <v>44933</v>
      </c>
      <c r="L130" s="36" t="s">
        <v>249</v>
      </c>
      <c r="M130" s="36" t="s">
        <v>168</v>
      </c>
      <c r="N130" s="38" t="s">
        <v>160</v>
      </c>
      <c r="O130" s="39" t="s">
        <v>613</v>
      </c>
      <c r="Q130" s="29"/>
      <c r="R130" s="29"/>
      <c r="S130" s="29"/>
      <c r="T130" s="30"/>
      <c r="U130" s="29"/>
      <c r="V130" s="29"/>
    </row>
    <row r="131" spans="2:22" x14ac:dyDescent="0.25">
      <c r="B131" s="34" t="s">
        <v>614</v>
      </c>
      <c r="C131" s="34" t="s">
        <v>615</v>
      </c>
      <c r="D131" s="170">
        <v>108021</v>
      </c>
      <c r="E131" s="35" t="s">
        <v>132</v>
      </c>
      <c r="F131" s="36" t="s">
        <v>247</v>
      </c>
      <c r="G131" s="36" t="s">
        <v>248</v>
      </c>
      <c r="H131" s="36">
        <v>1</v>
      </c>
      <c r="I131" s="37">
        <v>44645</v>
      </c>
      <c r="J131" s="37">
        <v>44652</v>
      </c>
      <c r="K131" s="37">
        <v>44823</v>
      </c>
      <c r="L131" s="36" t="s">
        <v>249</v>
      </c>
      <c r="M131" s="36" t="s">
        <v>169</v>
      </c>
      <c r="N131" s="38" t="s">
        <v>160</v>
      </c>
      <c r="O131" s="39" t="s">
        <v>616</v>
      </c>
      <c r="Q131" s="29"/>
      <c r="R131" s="29"/>
      <c r="S131" s="29"/>
      <c r="T131" s="30"/>
      <c r="U131" s="29"/>
      <c r="V131" s="29"/>
    </row>
    <row r="132" spans="2:22" x14ac:dyDescent="0.25">
      <c r="B132" s="34" t="s">
        <v>617</v>
      </c>
      <c r="C132" s="34" t="s">
        <v>618</v>
      </c>
      <c r="D132" s="170">
        <v>100271</v>
      </c>
      <c r="E132" s="35" t="s">
        <v>130</v>
      </c>
      <c r="F132" s="36" t="s">
        <v>247</v>
      </c>
      <c r="G132" s="36" t="s">
        <v>248</v>
      </c>
      <c r="H132" s="36">
        <v>1</v>
      </c>
      <c r="I132" s="37">
        <v>42695</v>
      </c>
      <c r="J132" s="37"/>
      <c r="K132" s="37"/>
      <c r="L132" s="36" t="s">
        <v>290</v>
      </c>
      <c r="M132" s="36" t="s">
        <v>168</v>
      </c>
      <c r="N132" s="38" t="s">
        <v>160</v>
      </c>
      <c r="O132" s="39" t="s">
        <v>619</v>
      </c>
      <c r="Q132" s="29"/>
      <c r="R132" s="29"/>
      <c r="S132" s="29"/>
      <c r="T132" s="30"/>
      <c r="U132" s="29"/>
      <c r="V132" s="29"/>
    </row>
    <row r="133" spans="2:22" x14ac:dyDescent="0.25">
      <c r="B133" s="34" t="s">
        <v>620</v>
      </c>
      <c r="C133" s="34" t="s">
        <v>191</v>
      </c>
      <c r="D133" s="170">
        <v>101643</v>
      </c>
      <c r="E133" s="35" t="s">
        <v>130</v>
      </c>
      <c r="F133" s="36" t="s">
        <v>247</v>
      </c>
      <c r="G133" s="36" t="s">
        <v>248</v>
      </c>
      <c r="H133" s="36">
        <v>1</v>
      </c>
      <c r="I133" s="37">
        <v>43850</v>
      </c>
      <c r="J133" s="37"/>
      <c r="K133" s="37"/>
      <c r="L133" s="36" t="s">
        <v>257</v>
      </c>
      <c r="M133" s="36" t="s">
        <v>168</v>
      </c>
      <c r="N133" s="38" t="s">
        <v>160</v>
      </c>
      <c r="O133" s="39" t="s">
        <v>621</v>
      </c>
      <c r="Q133" s="29"/>
      <c r="R133" s="29"/>
      <c r="S133" s="29"/>
      <c r="T133" s="30"/>
      <c r="U133" s="29"/>
      <c r="V133" s="29"/>
    </row>
    <row r="134" spans="2:22" x14ac:dyDescent="0.25">
      <c r="B134" s="34" t="s">
        <v>622</v>
      </c>
      <c r="C134" s="34" t="s">
        <v>623</v>
      </c>
      <c r="D134" s="170">
        <v>102292</v>
      </c>
      <c r="E134" s="35" t="s">
        <v>130</v>
      </c>
      <c r="F134" s="36" t="s">
        <v>247</v>
      </c>
      <c r="G134" s="36" t="s">
        <v>248</v>
      </c>
      <c r="H134" s="36">
        <v>1</v>
      </c>
      <c r="I134" s="37">
        <v>43850</v>
      </c>
      <c r="J134" s="37"/>
      <c r="K134" s="37"/>
      <c r="L134" s="36" t="s">
        <v>249</v>
      </c>
      <c r="M134" s="36" t="s">
        <v>168</v>
      </c>
      <c r="N134" s="38" t="s">
        <v>160</v>
      </c>
      <c r="O134" s="39" t="s">
        <v>624</v>
      </c>
      <c r="Q134" s="29"/>
      <c r="R134" s="29"/>
      <c r="S134" s="29"/>
      <c r="T134" s="30"/>
      <c r="U134" s="29"/>
      <c r="V134" s="29"/>
    </row>
    <row r="135" spans="2:22" x14ac:dyDescent="0.25">
      <c r="B135" s="34" t="s">
        <v>625</v>
      </c>
      <c r="C135" s="34" t="s">
        <v>626</v>
      </c>
      <c r="D135" s="170">
        <v>104656</v>
      </c>
      <c r="E135" s="35" t="s">
        <v>130</v>
      </c>
      <c r="F135" s="36" t="s">
        <v>247</v>
      </c>
      <c r="G135" s="36" t="s">
        <v>248</v>
      </c>
      <c r="H135" s="36">
        <v>1</v>
      </c>
      <c r="I135" s="37">
        <v>44056</v>
      </c>
      <c r="J135" s="37">
        <v>44126</v>
      </c>
      <c r="K135" s="37">
        <v>44727</v>
      </c>
      <c r="L135" s="36" t="s">
        <v>249</v>
      </c>
      <c r="M135" s="36" t="s">
        <v>169</v>
      </c>
      <c r="N135" s="38" t="s">
        <v>160</v>
      </c>
      <c r="O135" s="39" t="s">
        <v>627</v>
      </c>
      <c r="Q135" s="29"/>
      <c r="R135" s="29"/>
      <c r="S135" s="29"/>
      <c r="T135" s="30"/>
      <c r="U135" s="29"/>
      <c r="V135" s="29"/>
    </row>
    <row r="136" spans="2:22" x14ac:dyDescent="0.25">
      <c r="B136" s="34" t="s">
        <v>628</v>
      </c>
      <c r="C136" s="34" t="s">
        <v>629</v>
      </c>
      <c r="D136" s="170">
        <v>100283</v>
      </c>
      <c r="E136" s="35" t="s">
        <v>285</v>
      </c>
      <c r="F136" s="36" t="s">
        <v>281</v>
      </c>
      <c r="G136" s="36" t="s">
        <v>248</v>
      </c>
      <c r="H136" s="36">
        <v>1</v>
      </c>
      <c r="I136" s="37">
        <v>42472</v>
      </c>
      <c r="J136" s="37">
        <v>44126</v>
      </c>
      <c r="K136" s="37"/>
      <c r="L136" s="36" t="s">
        <v>274</v>
      </c>
      <c r="M136" s="36" t="s">
        <v>381</v>
      </c>
      <c r="N136" s="38" t="s">
        <v>275</v>
      </c>
      <c r="O136" s="39" t="s">
        <v>630</v>
      </c>
      <c r="Q136" s="29"/>
      <c r="R136" s="29"/>
      <c r="S136" s="29"/>
      <c r="T136" s="30"/>
      <c r="U136" s="29"/>
      <c r="V136" s="29"/>
    </row>
    <row r="137" spans="2:22" x14ac:dyDescent="0.25">
      <c r="B137" s="34" t="s">
        <v>631</v>
      </c>
      <c r="C137" s="34" t="s">
        <v>632</v>
      </c>
      <c r="D137" s="170">
        <v>109508</v>
      </c>
      <c r="E137" s="35" t="s">
        <v>285</v>
      </c>
      <c r="F137" s="36" t="s">
        <v>247</v>
      </c>
      <c r="G137" s="36" t="s">
        <v>248</v>
      </c>
      <c r="H137" s="36">
        <v>1</v>
      </c>
      <c r="I137" s="37">
        <v>44760</v>
      </c>
      <c r="J137" s="37"/>
      <c r="K137" s="37"/>
      <c r="L137" s="36" t="s">
        <v>249</v>
      </c>
      <c r="M137" s="36" t="s">
        <v>169</v>
      </c>
      <c r="N137" s="38" t="s">
        <v>160</v>
      </c>
      <c r="O137" s="39" t="s">
        <v>633</v>
      </c>
      <c r="Q137" s="29"/>
      <c r="R137" s="29"/>
      <c r="S137" s="29"/>
      <c r="T137" s="30"/>
      <c r="U137" s="29"/>
      <c r="V137" s="29"/>
    </row>
    <row r="138" spans="2:22" x14ac:dyDescent="0.25">
      <c r="B138" s="34" t="s">
        <v>634</v>
      </c>
      <c r="C138" s="34" t="s">
        <v>190</v>
      </c>
      <c r="D138" s="170">
        <v>110847</v>
      </c>
      <c r="E138" s="35" t="s">
        <v>134</v>
      </c>
      <c r="F138" s="36" t="s">
        <v>247</v>
      </c>
      <c r="G138" s="36" t="s">
        <v>248</v>
      </c>
      <c r="H138" s="36">
        <v>1</v>
      </c>
      <c r="I138" s="37">
        <v>44718</v>
      </c>
      <c r="J138" s="37"/>
      <c r="K138" s="37"/>
      <c r="L138" s="36" t="s">
        <v>253</v>
      </c>
      <c r="M138" s="36" t="s">
        <v>170</v>
      </c>
      <c r="N138" s="38" t="s">
        <v>162</v>
      </c>
      <c r="O138" s="39" t="s">
        <v>635</v>
      </c>
      <c r="Q138" s="29"/>
      <c r="R138" s="29"/>
      <c r="S138" s="29"/>
      <c r="T138" s="30"/>
      <c r="U138" s="29"/>
      <c r="V138" s="29"/>
    </row>
    <row r="139" spans="2:22" x14ac:dyDescent="0.25">
      <c r="B139" s="34" t="s">
        <v>636</v>
      </c>
      <c r="C139" s="34" t="s">
        <v>158</v>
      </c>
      <c r="D139" s="170">
        <v>112087</v>
      </c>
      <c r="E139" s="35" t="s">
        <v>134</v>
      </c>
      <c r="F139" s="36" t="s">
        <v>247</v>
      </c>
      <c r="G139" s="36" t="s">
        <v>248</v>
      </c>
      <c r="H139" s="36">
        <v>1</v>
      </c>
      <c r="I139" s="37">
        <v>45131</v>
      </c>
      <c r="J139" s="37">
        <v>45142</v>
      </c>
      <c r="K139" s="37"/>
      <c r="L139" s="36" t="s">
        <v>253</v>
      </c>
      <c r="M139" s="36" t="s">
        <v>170</v>
      </c>
      <c r="N139" s="38" t="s">
        <v>162</v>
      </c>
      <c r="O139" s="39" t="s">
        <v>637</v>
      </c>
      <c r="Q139" s="29"/>
      <c r="R139" s="29"/>
      <c r="S139" s="29"/>
      <c r="T139" s="30"/>
      <c r="U139" s="29"/>
      <c r="V139" s="29"/>
    </row>
    <row r="140" spans="2:22" x14ac:dyDescent="0.25">
      <c r="B140" s="34" t="s">
        <v>638</v>
      </c>
      <c r="C140" s="34" t="s">
        <v>639</v>
      </c>
      <c r="D140" s="170">
        <v>109266</v>
      </c>
      <c r="E140" s="35" t="s">
        <v>134</v>
      </c>
      <c r="F140" s="36" t="s">
        <v>247</v>
      </c>
      <c r="G140" s="36" t="s">
        <v>248</v>
      </c>
      <c r="H140" s="36">
        <v>1</v>
      </c>
      <c r="I140" s="37">
        <v>44753</v>
      </c>
      <c r="J140" s="37"/>
      <c r="K140" s="37"/>
      <c r="L140" s="36" t="s">
        <v>394</v>
      </c>
      <c r="M140" s="36" t="s">
        <v>170</v>
      </c>
      <c r="N140" s="38" t="s">
        <v>162</v>
      </c>
      <c r="O140" s="39" t="s">
        <v>640</v>
      </c>
      <c r="Q140" s="29"/>
      <c r="R140" s="29"/>
      <c r="S140" s="29"/>
      <c r="T140" s="30"/>
      <c r="U140" s="29"/>
      <c r="V140" s="29"/>
    </row>
    <row r="141" spans="2:22" x14ac:dyDescent="0.25">
      <c r="B141" s="34" t="s">
        <v>641</v>
      </c>
      <c r="C141" s="34" t="s">
        <v>189</v>
      </c>
      <c r="D141" s="170">
        <v>105549</v>
      </c>
      <c r="E141" s="35" t="s">
        <v>130</v>
      </c>
      <c r="F141" s="36" t="s">
        <v>247</v>
      </c>
      <c r="G141" s="36" t="s">
        <v>248</v>
      </c>
      <c r="H141" s="36">
        <v>1</v>
      </c>
      <c r="I141" s="37">
        <v>44221</v>
      </c>
      <c r="J141" s="37"/>
      <c r="K141" s="37"/>
      <c r="L141" s="36" t="s">
        <v>249</v>
      </c>
      <c r="M141" s="36" t="s">
        <v>168</v>
      </c>
      <c r="N141" s="38" t="s">
        <v>160</v>
      </c>
      <c r="O141" s="39" t="s">
        <v>642</v>
      </c>
      <c r="Q141" s="29"/>
      <c r="R141" s="29"/>
      <c r="S141" s="29"/>
      <c r="T141" s="30"/>
      <c r="U141" s="29"/>
      <c r="V141" s="29"/>
    </row>
    <row r="142" spans="2:22" x14ac:dyDescent="0.25">
      <c r="B142" s="34"/>
      <c r="C142" s="34" t="s">
        <v>643</v>
      </c>
      <c r="D142" s="170">
        <v>112011</v>
      </c>
      <c r="E142" s="35" t="s">
        <v>268</v>
      </c>
      <c r="F142" s="36" t="s">
        <v>247</v>
      </c>
      <c r="G142" s="36" t="s">
        <v>248</v>
      </c>
      <c r="H142" s="36">
        <v>1</v>
      </c>
      <c r="I142" s="37">
        <v>45100</v>
      </c>
      <c r="J142" s="37">
        <v>45103</v>
      </c>
      <c r="K142" s="37">
        <v>45103</v>
      </c>
      <c r="L142" s="36" t="s">
        <v>249</v>
      </c>
      <c r="M142" s="36" t="s">
        <v>169</v>
      </c>
      <c r="N142" s="38" t="s">
        <v>160</v>
      </c>
      <c r="O142" s="39" t="s">
        <v>644</v>
      </c>
      <c r="Q142" s="29"/>
      <c r="R142" s="29"/>
      <c r="S142" s="29"/>
      <c r="T142" s="30"/>
      <c r="U142" s="29"/>
      <c r="V142" s="29"/>
    </row>
    <row r="143" spans="2:22" x14ac:dyDescent="0.25">
      <c r="B143" s="34" t="s">
        <v>645</v>
      </c>
      <c r="C143" s="34" t="s">
        <v>646</v>
      </c>
      <c r="D143" s="170">
        <v>100293</v>
      </c>
      <c r="E143" s="35" t="s">
        <v>325</v>
      </c>
      <c r="F143" s="36" t="s">
        <v>247</v>
      </c>
      <c r="G143" s="36" t="s">
        <v>248</v>
      </c>
      <c r="H143" s="36">
        <v>1</v>
      </c>
      <c r="I143" s="37">
        <v>42632</v>
      </c>
      <c r="J143" s="37"/>
      <c r="K143" s="37">
        <v>44716</v>
      </c>
      <c r="L143" s="36" t="s">
        <v>249</v>
      </c>
      <c r="M143" s="36" t="s">
        <v>168</v>
      </c>
      <c r="N143" s="38" t="s">
        <v>160</v>
      </c>
      <c r="O143" s="39" t="s">
        <v>647</v>
      </c>
      <c r="Q143" s="29"/>
      <c r="R143" s="29"/>
      <c r="S143" s="29"/>
      <c r="T143" s="30"/>
      <c r="U143" s="29"/>
      <c r="V143" s="29"/>
    </row>
    <row r="144" spans="2:22" x14ac:dyDescent="0.25">
      <c r="B144" s="34"/>
      <c r="C144" s="34" t="s">
        <v>648</v>
      </c>
      <c r="D144" s="170">
        <v>108609</v>
      </c>
      <c r="E144" s="35" t="s">
        <v>285</v>
      </c>
      <c r="F144" s="36" t="s">
        <v>247</v>
      </c>
      <c r="G144" s="36" t="s">
        <v>248</v>
      </c>
      <c r="H144" s="36">
        <v>1</v>
      </c>
      <c r="I144" s="37">
        <v>44697</v>
      </c>
      <c r="J144" s="37"/>
      <c r="K144" s="37"/>
      <c r="L144" s="36" t="s">
        <v>249</v>
      </c>
      <c r="M144" s="36" t="s">
        <v>168</v>
      </c>
      <c r="N144" s="38" t="s">
        <v>160</v>
      </c>
      <c r="O144" s="39" t="s">
        <v>649</v>
      </c>
      <c r="Q144" s="29"/>
      <c r="R144" s="29"/>
      <c r="S144" s="29"/>
      <c r="T144" s="30"/>
      <c r="U144" s="29"/>
      <c r="V144" s="29"/>
    </row>
    <row r="145" spans="2:22" x14ac:dyDescent="0.25">
      <c r="B145" s="34" t="s">
        <v>650</v>
      </c>
      <c r="C145" s="34" t="s">
        <v>651</v>
      </c>
      <c r="D145" s="170">
        <v>101640</v>
      </c>
      <c r="E145" s="35" t="s">
        <v>486</v>
      </c>
      <c r="F145" s="36" t="s">
        <v>247</v>
      </c>
      <c r="G145" s="36" t="s">
        <v>248</v>
      </c>
      <c r="H145" s="36">
        <v>1</v>
      </c>
      <c r="I145" s="37">
        <v>43850</v>
      </c>
      <c r="J145" s="37"/>
      <c r="K145" s="37"/>
      <c r="L145" s="36" t="s">
        <v>249</v>
      </c>
      <c r="M145" s="36" t="s">
        <v>381</v>
      </c>
      <c r="N145" s="38" t="s">
        <v>160</v>
      </c>
      <c r="O145" s="39" t="s">
        <v>652</v>
      </c>
      <c r="Q145" s="29"/>
      <c r="R145" s="29"/>
      <c r="S145" s="29"/>
      <c r="T145" s="30"/>
      <c r="U145" s="29"/>
      <c r="V145" s="29"/>
    </row>
    <row r="146" spans="2:22" x14ac:dyDescent="0.25">
      <c r="B146" s="34"/>
      <c r="C146" s="34" t="s">
        <v>653</v>
      </c>
      <c r="D146" s="170">
        <v>108529</v>
      </c>
      <c r="E146" s="35" t="s">
        <v>285</v>
      </c>
      <c r="F146" s="36" t="s">
        <v>247</v>
      </c>
      <c r="G146" s="36" t="s">
        <v>248</v>
      </c>
      <c r="H146" s="36">
        <v>1</v>
      </c>
      <c r="I146" s="37">
        <v>44690</v>
      </c>
      <c r="J146" s="37">
        <v>44704</v>
      </c>
      <c r="K146" s="37"/>
      <c r="L146" s="36" t="s">
        <v>249</v>
      </c>
      <c r="M146" s="36" t="s">
        <v>169</v>
      </c>
      <c r="N146" s="38" t="s">
        <v>160</v>
      </c>
      <c r="O146" s="39" t="s">
        <v>654</v>
      </c>
      <c r="Q146" s="29"/>
      <c r="R146" s="29"/>
      <c r="S146" s="29"/>
      <c r="T146" s="30"/>
      <c r="U146" s="29"/>
      <c r="V146" s="29"/>
    </row>
    <row r="147" spans="2:22" x14ac:dyDescent="0.25">
      <c r="B147" s="34" t="s">
        <v>655</v>
      </c>
      <c r="C147" s="34" t="s">
        <v>656</v>
      </c>
      <c r="D147" s="170">
        <v>112009</v>
      </c>
      <c r="E147" s="35" t="s">
        <v>132</v>
      </c>
      <c r="F147" s="36" t="s">
        <v>247</v>
      </c>
      <c r="G147" s="36" t="s">
        <v>248</v>
      </c>
      <c r="H147" s="36">
        <v>1</v>
      </c>
      <c r="I147" s="37">
        <v>45100</v>
      </c>
      <c r="J147" s="37"/>
      <c r="K147" s="37"/>
      <c r="L147" s="36" t="s">
        <v>249</v>
      </c>
      <c r="M147" s="36" t="s">
        <v>169</v>
      </c>
      <c r="N147" s="38" t="s">
        <v>160</v>
      </c>
      <c r="O147" s="39" t="s">
        <v>657</v>
      </c>
      <c r="Q147" s="29"/>
      <c r="R147" s="29"/>
      <c r="S147" s="29"/>
      <c r="T147" s="30"/>
      <c r="U147" s="29"/>
      <c r="V147" s="29"/>
    </row>
    <row r="148" spans="2:22" x14ac:dyDescent="0.25">
      <c r="B148" s="34" t="s">
        <v>658</v>
      </c>
      <c r="C148" s="34" t="s">
        <v>659</v>
      </c>
      <c r="D148" s="170">
        <v>107833</v>
      </c>
      <c r="E148" s="35" t="s">
        <v>261</v>
      </c>
      <c r="F148" s="36" t="s">
        <v>247</v>
      </c>
      <c r="G148" s="36" t="s">
        <v>248</v>
      </c>
      <c r="H148" s="36">
        <v>1</v>
      </c>
      <c r="I148" s="37">
        <v>44620</v>
      </c>
      <c r="J148" s="37">
        <v>44627</v>
      </c>
      <c r="K148" s="37"/>
      <c r="L148" s="36" t="s">
        <v>264</v>
      </c>
      <c r="M148" s="36" t="s">
        <v>170</v>
      </c>
      <c r="N148" s="38" t="s">
        <v>162</v>
      </c>
      <c r="O148" s="39" t="s">
        <v>660</v>
      </c>
      <c r="Q148" s="29"/>
      <c r="R148" s="29"/>
      <c r="S148" s="29"/>
      <c r="T148" s="30"/>
      <c r="U148" s="29"/>
      <c r="V148" s="29"/>
    </row>
    <row r="149" spans="2:22" x14ac:dyDescent="0.25">
      <c r="B149" s="34" t="s">
        <v>661</v>
      </c>
      <c r="C149" s="34" t="s">
        <v>159</v>
      </c>
      <c r="D149" s="170">
        <v>108520</v>
      </c>
      <c r="E149" s="35" t="s">
        <v>130</v>
      </c>
      <c r="F149" s="36" t="s">
        <v>247</v>
      </c>
      <c r="G149" s="36" t="s">
        <v>248</v>
      </c>
      <c r="H149" s="36">
        <v>1</v>
      </c>
      <c r="I149" s="37">
        <v>44690</v>
      </c>
      <c r="J149" s="37">
        <v>44704</v>
      </c>
      <c r="K149" s="37"/>
      <c r="L149" s="36" t="s">
        <v>290</v>
      </c>
      <c r="M149" s="36" t="s">
        <v>169</v>
      </c>
      <c r="N149" s="38" t="s">
        <v>160</v>
      </c>
      <c r="O149" s="39" t="s">
        <v>662</v>
      </c>
      <c r="Q149" s="29"/>
      <c r="R149" s="29"/>
      <c r="S149" s="29"/>
      <c r="T149" s="30"/>
      <c r="U149" s="29"/>
      <c r="V149" s="29"/>
    </row>
    <row r="150" spans="2:22" x14ac:dyDescent="0.25">
      <c r="B150" s="34" t="s">
        <v>663</v>
      </c>
      <c r="C150" s="34" t="s">
        <v>664</v>
      </c>
      <c r="D150" s="170">
        <v>108034</v>
      </c>
      <c r="E150" s="35" t="s">
        <v>132</v>
      </c>
      <c r="F150" s="36" t="s">
        <v>247</v>
      </c>
      <c r="G150" s="36" t="s">
        <v>248</v>
      </c>
      <c r="H150" s="36">
        <v>1</v>
      </c>
      <c r="I150" s="37">
        <v>44645</v>
      </c>
      <c r="J150" s="37">
        <v>44652</v>
      </c>
      <c r="K150" s="37">
        <v>44740</v>
      </c>
      <c r="L150" s="36" t="s">
        <v>249</v>
      </c>
      <c r="M150" s="36" t="s">
        <v>169</v>
      </c>
      <c r="N150" s="38" t="s">
        <v>160</v>
      </c>
      <c r="O150" s="39" t="s">
        <v>665</v>
      </c>
      <c r="Q150" s="29"/>
      <c r="R150" s="29"/>
      <c r="S150" s="29"/>
      <c r="T150" s="30"/>
      <c r="U150" s="29"/>
      <c r="V150" s="29"/>
    </row>
    <row r="151" spans="2:22" x14ac:dyDescent="0.25">
      <c r="B151" s="34" t="s">
        <v>666</v>
      </c>
      <c r="C151" s="34" t="s">
        <v>667</v>
      </c>
      <c r="D151" s="170">
        <v>108351</v>
      </c>
      <c r="E151" s="35" t="s">
        <v>361</v>
      </c>
      <c r="F151" s="36" t="s">
        <v>247</v>
      </c>
      <c r="G151" s="36" t="s">
        <v>248</v>
      </c>
      <c r="H151" s="36">
        <v>1</v>
      </c>
      <c r="I151" s="37">
        <v>44676</v>
      </c>
      <c r="J151" s="37"/>
      <c r="K151" s="37"/>
      <c r="L151" s="36" t="s">
        <v>249</v>
      </c>
      <c r="M151" s="36" t="s">
        <v>168</v>
      </c>
      <c r="N151" s="38" t="s">
        <v>160</v>
      </c>
      <c r="O151" s="39" t="s">
        <v>668</v>
      </c>
      <c r="Q151" s="29"/>
      <c r="R151" s="29"/>
      <c r="S151" s="29"/>
      <c r="T151" s="30"/>
      <c r="U151" s="29"/>
      <c r="V151" s="29"/>
    </row>
    <row r="152" spans="2:22" x14ac:dyDescent="0.25">
      <c r="B152" s="34" t="s">
        <v>669</v>
      </c>
      <c r="C152" s="34" t="s">
        <v>670</v>
      </c>
      <c r="D152" s="170">
        <v>101146</v>
      </c>
      <c r="E152" s="35" t="s">
        <v>130</v>
      </c>
      <c r="F152" s="36" t="s">
        <v>247</v>
      </c>
      <c r="G152" s="36" t="s">
        <v>248</v>
      </c>
      <c r="H152" s="36">
        <v>1</v>
      </c>
      <c r="I152" s="37">
        <v>43843</v>
      </c>
      <c r="J152" s="37">
        <v>43430</v>
      </c>
      <c r="K152" s="37">
        <v>44965</v>
      </c>
      <c r="L152" s="36" t="s">
        <v>249</v>
      </c>
      <c r="M152" s="36" t="s">
        <v>168</v>
      </c>
      <c r="N152" s="38" t="s">
        <v>160</v>
      </c>
      <c r="O152" s="39" t="s">
        <v>671</v>
      </c>
      <c r="Q152" s="29"/>
      <c r="R152" s="29"/>
      <c r="S152" s="29"/>
      <c r="T152" s="30"/>
      <c r="U152" s="29"/>
      <c r="V152" s="29"/>
    </row>
    <row r="153" spans="2:22" x14ac:dyDescent="0.25">
      <c r="B153" s="34" t="s">
        <v>672</v>
      </c>
      <c r="C153" s="34" t="s">
        <v>673</v>
      </c>
      <c r="D153" s="170">
        <v>108736</v>
      </c>
      <c r="E153" s="35" t="s">
        <v>261</v>
      </c>
      <c r="F153" s="36" t="s">
        <v>247</v>
      </c>
      <c r="G153" s="36" t="s">
        <v>248</v>
      </c>
      <c r="H153" s="36">
        <v>1</v>
      </c>
      <c r="I153" s="37">
        <v>44711</v>
      </c>
      <c r="J153" s="37"/>
      <c r="K153" s="37"/>
      <c r="L153" s="36" t="s">
        <v>253</v>
      </c>
      <c r="M153" s="36" t="s">
        <v>170</v>
      </c>
      <c r="N153" s="38" t="s">
        <v>162</v>
      </c>
      <c r="O153" s="39" t="s">
        <v>674</v>
      </c>
      <c r="Q153" s="29"/>
      <c r="R153" s="29"/>
      <c r="S153" s="29"/>
      <c r="T153" s="30"/>
      <c r="U153" s="29"/>
      <c r="V153" s="29"/>
    </row>
    <row r="154" spans="2:22" x14ac:dyDescent="0.25">
      <c r="B154" s="34" t="s">
        <v>675</v>
      </c>
      <c r="C154" s="34" t="s">
        <v>161</v>
      </c>
      <c r="D154" s="170">
        <v>108028</v>
      </c>
      <c r="E154" s="35" t="s">
        <v>132</v>
      </c>
      <c r="F154" s="36" t="s">
        <v>247</v>
      </c>
      <c r="G154" s="36" t="s">
        <v>248</v>
      </c>
      <c r="H154" s="36">
        <v>1</v>
      </c>
      <c r="I154" s="37">
        <v>44645</v>
      </c>
      <c r="J154" s="37">
        <v>44652</v>
      </c>
      <c r="K154" s="37"/>
      <c r="L154" s="36" t="s">
        <v>249</v>
      </c>
      <c r="M154" s="36" t="s">
        <v>169</v>
      </c>
      <c r="N154" s="38" t="s">
        <v>160</v>
      </c>
      <c r="O154" s="39" t="s">
        <v>676</v>
      </c>
      <c r="Q154" s="29"/>
      <c r="R154" s="29"/>
      <c r="S154" s="29"/>
      <c r="T154" s="30"/>
      <c r="U154" s="29"/>
      <c r="V154" s="29"/>
    </row>
    <row r="155" spans="2:22" x14ac:dyDescent="0.25">
      <c r="B155" s="34" t="s">
        <v>677</v>
      </c>
      <c r="C155" s="34" t="s">
        <v>678</v>
      </c>
      <c r="D155" s="170">
        <v>108776</v>
      </c>
      <c r="E155" s="35" t="s">
        <v>130</v>
      </c>
      <c r="F155" s="36" t="s">
        <v>247</v>
      </c>
      <c r="G155" s="36" t="s">
        <v>248</v>
      </c>
      <c r="H155" s="36">
        <v>1</v>
      </c>
      <c r="I155" s="37">
        <v>44725</v>
      </c>
      <c r="J155" s="37">
        <v>44739</v>
      </c>
      <c r="K155" s="37"/>
      <c r="L155" s="36" t="s">
        <v>290</v>
      </c>
      <c r="M155" s="36" t="s">
        <v>168</v>
      </c>
      <c r="N155" s="38" t="s">
        <v>160</v>
      </c>
      <c r="O155" s="39" t="s">
        <v>679</v>
      </c>
      <c r="Q155" s="29"/>
      <c r="R155" s="29"/>
      <c r="S155" s="29"/>
      <c r="T155" s="30"/>
      <c r="U155" s="29"/>
      <c r="V155" s="29"/>
    </row>
    <row r="156" spans="2:22" x14ac:dyDescent="0.25">
      <c r="B156" s="34" t="s">
        <v>680</v>
      </c>
      <c r="C156" s="34" t="s">
        <v>681</v>
      </c>
      <c r="D156" s="170">
        <v>104073</v>
      </c>
      <c r="E156" s="35" t="s">
        <v>528</v>
      </c>
      <c r="F156" s="36" t="s">
        <v>273</v>
      </c>
      <c r="G156" s="36" t="s">
        <v>248</v>
      </c>
      <c r="H156" s="36">
        <v>1</v>
      </c>
      <c r="I156" s="37"/>
      <c r="J156" s="37"/>
      <c r="K156" s="37"/>
      <c r="L156" s="36" t="s">
        <v>274</v>
      </c>
      <c r="M156" s="36" t="s">
        <v>381</v>
      </c>
      <c r="N156" s="38" t="s">
        <v>275</v>
      </c>
      <c r="O156" s="39" t="s">
        <v>682</v>
      </c>
      <c r="Q156" s="29"/>
      <c r="R156" s="29"/>
      <c r="S156" s="29"/>
      <c r="T156" s="30"/>
      <c r="U156" s="29"/>
      <c r="V156" s="29"/>
    </row>
    <row r="157" spans="2:22" x14ac:dyDescent="0.25">
      <c r="B157" s="34" t="s">
        <v>683</v>
      </c>
      <c r="C157" s="34" t="s">
        <v>684</v>
      </c>
      <c r="D157" s="170">
        <v>107895</v>
      </c>
      <c r="E157" s="35" t="s">
        <v>285</v>
      </c>
      <c r="F157" s="36" t="s">
        <v>247</v>
      </c>
      <c r="G157" s="36" t="s">
        <v>248</v>
      </c>
      <c r="H157" s="36">
        <v>1</v>
      </c>
      <c r="I157" s="37">
        <v>44627</v>
      </c>
      <c r="J157" s="37">
        <v>44634</v>
      </c>
      <c r="K157" s="37">
        <v>44648</v>
      </c>
      <c r="L157" s="36" t="s">
        <v>249</v>
      </c>
      <c r="M157" s="36" t="s">
        <v>381</v>
      </c>
      <c r="N157" s="38" t="s">
        <v>160</v>
      </c>
      <c r="O157" s="39" t="s">
        <v>685</v>
      </c>
      <c r="Q157" s="29"/>
      <c r="R157" s="29"/>
      <c r="S157" s="29"/>
      <c r="T157" s="30"/>
      <c r="U157" s="29"/>
      <c r="V157" s="29"/>
    </row>
    <row r="158" spans="2:22" x14ac:dyDescent="0.25">
      <c r="B158" s="34" t="s">
        <v>686</v>
      </c>
      <c r="C158" s="34" t="s">
        <v>477</v>
      </c>
      <c r="D158" s="170">
        <v>106270</v>
      </c>
      <c r="E158" s="35" t="s">
        <v>280</v>
      </c>
      <c r="F158" s="36" t="s">
        <v>281</v>
      </c>
      <c r="G158" s="36" t="s">
        <v>248</v>
      </c>
      <c r="H158" s="36">
        <v>1</v>
      </c>
      <c r="I158" s="37">
        <v>44361</v>
      </c>
      <c r="J158" s="37"/>
      <c r="K158" s="37"/>
      <c r="L158" s="36" t="s">
        <v>249</v>
      </c>
      <c r="M158" s="36" t="s">
        <v>168</v>
      </c>
      <c r="N158" s="38" t="s">
        <v>160</v>
      </c>
      <c r="O158" s="39" t="s">
        <v>687</v>
      </c>
      <c r="Q158" s="29"/>
      <c r="R158" s="29"/>
      <c r="S158" s="29"/>
      <c r="T158" s="30"/>
      <c r="U158" s="29"/>
      <c r="V158" s="29"/>
    </row>
    <row r="159" spans="2:22" x14ac:dyDescent="0.25">
      <c r="B159" s="34" t="s">
        <v>688</v>
      </c>
      <c r="C159" s="34" t="s">
        <v>689</v>
      </c>
      <c r="D159" s="170">
        <v>101622</v>
      </c>
      <c r="E159" s="35" t="s">
        <v>355</v>
      </c>
      <c r="F159" s="36" t="s">
        <v>247</v>
      </c>
      <c r="G159" s="36" t="s">
        <v>248</v>
      </c>
      <c r="H159" s="36">
        <v>1</v>
      </c>
      <c r="I159" s="37">
        <v>44609</v>
      </c>
      <c r="J159" s="37">
        <v>44623</v>
      </c>
      <c r="K159" s="37">
        <v>44727</v>
      </c>
      <c r="L159" s="36" t="s">
        <v>249</v>
      </c>
      <c r="M159" s="36" t="s">
        <v>168</v>
      </c>
      <c r="N159" s="38" t="s">
        <v>160</v>
      </c>
      <c r="O159" s="39" t="s">
        <v>690</v>
      </c>
      <c r="Q159" s="29"/>
      <c r="R159" s="29"/>
      <c r="S159" s="29"/>
      <c r="T159" s="30"/>
      <c r="U159" s="29"/>
      <c r="V159" s="29"/>
    </row>
    <row r="160" spans="2:22" x14ac:dyDescent="0.25">
      <c r="B160" s="34" t="s">
        <v>691</v>
      </c>
      <c r="C160" s="34" t="s">
        <v>692</v>
      </c>
      <c r="D160" s="170">
        <v>108621</v>
      </c>
      <c r="E160" s="35" t="s">
        <v>130</v>
      </c>
      <c r="F160" s="36" t="s">
        <v>247</v>
      </c>
      <c r="G160" s="36" t="s">
        <v>248</v>
      </c>
      <c r="H160" s="36">
        <v>1</v>
      </c>
      <c r="I160" s="37">
        <v>44697</v>
      </c>
      <c r="J160" s="37">
        <v>44718</v>
      </c>
      <c r="K160" s="37"/>
      <c r="L160" s="36" t="s">
        <v>249</v>
      </c>
      <c r="M160" s="36" t="s">
        <v>169</v>
      </c>
      <c r="N160" s="38" t="s">
        <v>160</v>
      </c>
      <c r="O160" s="39" t="s">
        <v>693</v>
      </c>
      <c r="Q160" s="29"/>
      <c r="R160" s="29"/>
      <c r="S160" s="29"/>
      <c r="T160" s="30"/>
      <c r="U160" s="29"/>
      <c r="V160" s="29"/>
    </row>
    <row r="161" spans="2:22" x14ac:dyDescent="0.25">
      <c r="B161" s="34" t="s">
        <v>694</v>
      </c>
      <c r="C161" s="34" t="s">
        <v>695</v>
      </c>
      <c r="D161" s="170">
        <v>107757</v>
      </c>
      <c r="E161" s="35" t="s">
        <v>361</v>
      </c>
      <c r="F161" s="36" t="s">
        <v>247</v>
      </c>
      <c r="G161" s="36" t="s">
        <v>248</v>
      </c>
      <c r="H161" s="36">
        <v>1</v>
      </c>
      <c r="I161" s="37">
        <v>44609</v>
      </c>
      <c r="J161" s="37"/>
      <c r="K161" s="37"/>
      <c r="L161" s="36" t="s">
        <v>257</v>
      </c>
      <c r="M161" s="36" t="s">
        <v>168</v>
      </c>
      <c r="N161" s="38" t="s">
        <v>160</v>
      </c>
      <c r="O161" s="39" t="s">
        <v>696</v>
      </c>
      <c r="Q161" s="29"/>
      <c r="R161" s="29"/>
      <c r="S161" s="29"/>
      <c r="T161" s="30"/>
      <c r="U161" s="29"/>
      <c r="V161" s="29"/>
    </row>
    <row r="162" spans="2:22" x14ac:dyDescent="0.25">
      <c r="B162" s="34" t="s">
        <v>697</v>
      </c>
      <c r="C162" s="34" t="s">
        <v>698</v>
      </c>
      <c r="D162" s="170">
        <v>110003</v>
      </c>
      <c r="E162" s="35" t="s">
        <v>355</v>
      </c>
      <c r="F162" s="36" t="s">
        <v>247</v>
      </c>
      <c r="G162" s="36" t="s">
        <v>248</v>
      </c>
      <c r="H162" s="36">
        <v>1</v>
      </c>
      <c r="I162" s="37">
        <v>44806</v>
      </c>
      <c r="J162" s="37"/>
      <c r="K162" s="37"/>
      <c r="L162" s="36" t="s">
        <v>249</v>
      </c>
      <c r="M162" s="36" t="s">
        <v>168</v>
      </c>
      <c r="N162" s="38" t="s">
        <v>160</v>
      </c>
      <c r="O162" s="39" t="s">
        <v>699</v>
      </c>
      <c r="Q162" s="29"/>
      <c r="R162" s="29"/>
      <c r="S162" s="29"/>
      <c r="T162" s="30"/>
      <c r="U162" s="29"/>
      <c r="V162" s="29"/>
    </row>
    <row r="163" spans="2:22" x14ac:dyDescent="0.25">
      <c r="B163" s="34" t="s">
        <v>700</v>
      </c>
      <c r="C163" s="34" t="s">
        <v>701</v>
      </c>
      <c r="D163" s="170">
        <v>105098</v>
      </c>
      <c r="E163" s="35" t="s">
        <v>325</v>
      </c>
      <c r="F163" s="36" t="s">
        <v>247</v>
      </c>
      <c r="G163" s="36" t="s">
        <v>248</v>
      </c>
      <c r="H163" s="36">
        <v>1</v>
      </c>
      <c r="I163" s="37">
        <v>44056</v>
      </c>
      <c r="J163" s="37"/>
      <c r="K163" s="37">
        <v>44713</v>
      </c>
      <c r="L163" s="36" t="s">
        <v>290</v>
      </c>
      <c r="M163" s="36" t="s">
        <v>168</v>
      </c>
      <c r="N163" s="38" t="s">
        <v>160</v>
      </c>
      <c r="O163" s="39" t="s">
        <v>702</v>
      </c>
      <c r="Q163" s="29"/>
      <c r="R163" s="29"/>
      <c r="S163" s="29"/>
      <c r="T163" s="30"/>
      <c r="U163" s="29"/>
      <c r="V163" s="29"/>
    </row>
    <row r="164" spans="2:22" x14ac:dyDescent="0.25">
      <c r="B164" s="34" t="s">
        <v>703</v>
      </c>
      <c r="C164" s="34" t="s">
        <v>704</v>
      </c>
      <c r="D164" s="170">
        <v>104685</v>
      </c>
      <c r="E164" s="35" t="s">
        <v>285</v>
      </c>
      <c r="F164" s="36" t="s">
        <v>281</v>
      </c>
      <c r="G164" s="36" t="s">
        <v>248</v>
      </c>
      <c r="H164" s="36">
        <v>1</v>
      </c>
      <c r="I164" s="37">
        <v>44113</v>
      </c>
      <c r="J164" s="37">
        <v>44126</v>
      </c>
      <c r="K164" s="37">
        <v>44651</v>
      </c>
      <c r="L164" s="36" t="s">
        <v>249</v>
      </c>
      <c r="M164" s="36" t="s">
        <v>381</v>
      </c>
      <c r="N164" s="38" t="s">
        <v>160</v>
      </c>
      <c r="O164" s="39" t="s">
        <v>705</v>
      </c>
      <c r="Q164" s="29"/>
      <c r="R164" s="29"/>
      <c r="S164" s="29"/>
      <c r="T164" s="30"/>
      <c r="U164" s="29"/>
      <c r="V164" s="29"/>
    </row>
    <row r="165" spans="2:22" x14ac:dyDescent="0.25">
      <c r="B165" s="34" t="s">
        <v>706</v>
      </c>
      <c r="C165" s="34" t="s">
        <v>707</v>
      </c>
      <c r="D165" s="170">
        <v>107929</v>
      </c>
      <c r="E165" s="35" t="s">
        <v>325</v>
      </c>
      <c r="F165" s="36" t="s">
        <v>247</v>
      </c>
      <c r="G165" s="36" t="s">
        <v>248</v>
      </c>
      <c r="H165" s="36">
        <v>1</v>
      </c>
      <c r="I165" s="37">
        <v>44635</v>
      </c>
      <c r="J165" s="37">
        <v>44642</v>
      </c>
      <c r="K165" s="37"/>
      <c r="L165" s="36" t="s">
        <v>290</v>
      </c>
      <c r="M165" s="36" t="s">
        <v>168</v>
      </c>
      <c r="N165" s="38" t="s">
        <v>160</v>
      </c>
      <c r="O165" s="39" t="s">
        <v>708</v>
      </c>
      <c r="Q165" s="29"/>
      <c r="R165" s="29"/>
      <c r="S165" s="29"/>
      <c r="T165" s="30"/>
      <c r="U165" s="29"/>
      <c r="V165" s="29"/>
    </row>
    <row r="166" spans="2:22" x14ac:dyDescent="0.25">
      <c r="B166" s="34" t="s">
        <v>709</v>
      </c>
      <c r="C166" s="34" t="s">
        <v>164</v>
      </c>
      <c r="D166" s="170">
        <v>108023</v>
      </c>
      <c r="E166" s="35" t="s">
        <v>132</v>
      </c>
      <c r="F166" s="36" t="s">
        <v>247</v>
      </c>
      <c r="G166" s="36" t="s">
        <v>248</v>
      </c>
      <c r="H166" s="36">
        <v>1</v>
      </c>
      <c r="I166" s="37">
        <v>44645</v>
      </c>
      <c r="J166" s="37">
        <v>44652</v>
      </c>
      <c r="K166" s="37"/>
      <c r="L166" s="36" t="s">
        <v>249</v>
      </c>
      <c r="M166" s="36" t="s">
        <v>169</v>
      </c>
      <c r="N166" s="38" t="s">
        <v>160</v>
      </c>
      <c r="O166" s="39" t="s">
        <v>710</v>
      </c>
      <c r="Q166" s="29"/>
      <c r="R166" s="29"/>
      <c r="S166" s="29"/>
      <c r="T166" s="30"/>
      <c r="U166" s="29"/>
      <c r="V166" s="29"/>
    </row>
    <row r="167" spans="2:22" x14ac:dyDescent="0.25">
      <c r="B167" s="34" t="s">
        <v>711</v>
      </c>
      <c r="C167" s="34" t="s">
        <v>712</v>
      </c>
      <c r="D167" s="170">
        <v>108227</v>
      </c>
      <c r="E167" s="35" t="s">
        <v>325</v>
      </c>
      <c r="F167" s="36" t="s">
        <v>247</v>
      </c>
      <c r="G167" s="36" t="s">
        <v>248</v>
      </c>
      <c r="H167" s="36">
        <v>1</v>
      </c>
      <c r="I167" s="37">
        <v>44663</v>
      </c>
      <c r="J167" s="37">
        <v>44670</v>
      </c>
      <c r="K167" s="37"/>
      <c r="L167" s="36" t="s">
        <v>290</v>
      </c>
      <c r="M167" s="36" t="s">
        <v>168</v>
      </c>
      <c r="N167" s="38" t="s">
        <v>160</v>
      </c>
      <c r="O167" s="39" t="s">
        <v>713</v>
      </c>
      <c r="Q167" s="29"/>
      <c r="R167" s="29"/>
      <c r="S167" s="29"/>
      <c r="T167" s="30"/>
      <c r="U167" s="29"/>
      <c r="V167" s="29"/>
    </row>
    <row r="168" spans="2:22" x14ac:dyDescent="0.25">
      <c r="B168" s="34" t="s">
        <v>714</v>
      </c>
      <c r="C168" s="34" t="s">
        <v>715</v>
      </c>
      <c r="D168" s="170">
        <v>108516</v>
      </c>
      <c r="E168" s="35" t="s">
        <v>361</v>
      </c>
      <c r="F168" s="36" t="s">
        <v>247</v>
      </c>
      <c r="G168" s="36" t="s">
        <v>248</v>
      </c>
      <c r="H168" s="36">
        <v>1</v>
      </c>
      <c r="I168" s="37">
        <v>44690</v>
      </c>
      <c r="J168" s="37">
        <v>44704</v>
      </c>
      <c r="K168" s="37">
        <v>44713</v>
      </c>
      <c r="L168" s="36" t="s">
        <v>249</v>
      </c>
      <c r="M168" s="36" t="s">
        <v>169</v>
      </c>
      <c r="N168" s="38" t="s">
        <v>160</v>
      </c>
      <c r="O168" s="39" t="s">
        <v>716</v>
      </c>
      <c r="Q168" s="29"/>
      <c r="R168" s="29"/>
      <c r="S168" s="29"/>
      <c r="T168" s="30"/>
      <c r="U168" s="29"/>
      <c r="V168" s="29"/>
    </row>
    <row r="169" spans="2:22" x14ac:dyDescent="0.25">
      <c r="B169" s="34" t="s">
        <v>717</v>
      </c>
      <c r="C169" s="34" t="s">
        <v>718</v>
      </c>
      <c r="D169" s="170">
        <v>110153</v>
      </c>
      <c r="E169" s="35" t="s">
        <v>280</v>
      </c>
      <c r="F169" s="36" t="s">
        <v>247</v>
      </c>
      <c r="G169" s="36" t="s">
        <v>248</v>
      </c>
      <c r="H169" s="36">
        <v>1</v>
      </c>
      <c r="I169" s="37">
        <v>44820</v>
      </c>
      <c r="J169" s="37"/>
      <c r="K169" s="37"/>
      <c r="L169" s="36" t="s">
        <v>249</v>
      </c>
      <c r="M169" s="36" t="s">
        <v>168</v>
      </c>
      <c r="N169" s="38" t="s">
        <v>160</v>
      </c>
      <c r="O169" s="39" t="s">
        <v>719</v>
      </c>
      <c r="Q169" s="29"/>
      <c r="R169" s="29"/>
      <c r="S169" s="29"/>
      <c r="T169" s="30"/>
      <c r="U169" s="29"/>
      <c r="V169" s="29"/>
    </row>
    <row r="170" spans="2:22" x14ac:dyDescent="0.25">
      <c r="B170" s="34" t="s">
        <v>720</v>
      </c>
      <c r="C170" s="34" t="s">
        <v>721</v>
      </c>
      <c r="D170" s="170">
        <v>100343</v>
      </c>
      <c r="E170" s="35" t="s">
        <v>130</v>
      </c>
      <c r="F170" s="36" t="s">
        <v>247</v>
      </c>
      <c r="G170" s="36" t="s">
        <v>248</v>
      </c>
      <c r="H170" s="36">
        <v>1</v>
      </c>
      <c r="I170" s="37">
        <v>42961</v>
      </c>
      <c r="J170" s="37"/>
      <c r="K170" s="37"/>
      <c r="L170" s="36" t="s">
        <v>249</v>
      </c>
      <c r="M170" s="36" t="s">
        <v>168</v>
      </c>
      <c r="N170" s="38" t="s">
        <v>160</v>
      </c>
      <c r="O170" s="39" t="s">
        <v>722</v>
      </c>
      <c r="Q170" s="29"/>
      <c r="R170" s="29"/>
      <c r="S170" s="29"/>
      <c r="T170" s="30"/>
      <c r="U170" s="29"/>
      <c r="V170" s="29"/>
    </row>
    <row r="171" spans="2:22" x14ac:dyDescent="0.25">
      <c r="B171" s="34"/>
      <c r="C171" s="34" t="s">
        <v>723</v>
      </c>
      <c r="D171" s="170">
        <v>108524</v>
      </c>
      <c r="E171" s="35" t="s">
        <v>130</v>
      </c>
      <c r="F171" s="36" t="s">
        <v>247</v>
      </c>
      <c r="G171" s="36" t="s">
        <v>248</v>
      </c>
      <c r="H171" s="36">
        <v>1</v>
      </c>
      <c r="I171" s="37">
        <v>44690</v>
      </c>
      <c r="J171" s="37">
        <v>44704</v>
      </c>
      <c r="K171" s="37"/>
      <c r="L171" s="36" t="s">
        <v>249</v>
      </c>
      <c r="M171" s="36" t="s">
        <v>169</v>
      </c>
      <c r="N171" s="38" t="s">
        <v>160</v>
      </c>
      <c r="O171" s="39" t="s">
        <v>724</v>
      </c>
      <c r="Q171" s="29"/>
      <c r="R171" s="29"/>
      <c r="S171" s="29"/>
      <c r="T171" s="30"/>
      <c r="U171" s="29"/>
      <c r="V171" s="29"/>
    </row>
    <row r="172" spans="2:22" x14ac:dyDescent="0.25">
      <c r="B172" s="34" t="s">
        <v>725</v>
      </c>
      <c r="C172" s="34" t="s">
        <v>280</v>
      </c>
      <c r="D172" s="170">
        <v>100347</v>
      </c>
      <c r="E172" s="35" t="s">
        <v>726</v>
      </c>
      <c r="F172" s="36" t="s">
        <v>442</v>
      </c>
      <c r="G172" s="36" t="s">
        <v>248</v>
      </c>
      <c r="H172" s="36">
        <v>1</v>
      </c>
      <c r="I172" s="37">
        <v>43586</v>
      </c>
      <c r="J172" s="37"/>
      <c r="K172" s="37"/>
      <c r="L172" s="36">
        <v>0</v>
      </c>
      <c r="M172" s="36" t="s">
        <v>168</v>
      </c>
      <c r="N172" s="38" t="s">
        <v>275</v>
      </c>
      <c r="O172" s="39" t="s">
        <v>727</v>
      </c>
      <c r="Q172" s="29"/>
      <c r="R172" s="29"/>
      <c r="S172" s="29"/>
      <c r="T172" s="30"/>
      <c r="U172" s="29"/>
      <c r="V172" s="29"/>
    </row>
    <row r="173" spans="2:22" x14ac:dyDescent="0.25">
      <c r="B173" s="34" t="s">
        <v>728</v>
      </c>
      <c r="C173" s="34" t="s">
        <v>729</v>
      </c>
      <c r="D173" s="170">
        <v>101147</v>
      </c>
      <c r="E173" s="35" t="s">
        <v>325</v>
      </c>
      <c r="F173" s="36" t="s">
        <v>247</v>
      </c>
      <c r="G173" s="36" t="s">
        <v>248</v>
      </c>
      <c r="H173" s="36">
        <v>1</v>
      </c>
      <c r="I173" s="37">
        <v>43843</v>
      </c>
      <c r="J173" s="37">
        <v>43430</v>
      </c>
      <c r="K173" s="37"/>
      <c r="L173" s="36" t="s">
        <v>290</v>
      </c>
      <c r="M173" s="36" t="s">
        <v>381</v>
      </c>
      <c r="N173" s="38" t="s">
        <v>160</v>
      </c>
      <c r="O173" s="39" t="s">
        <v>730</v>
      </c>
      <c r="Q173" s="29"/>
      <c r="R173" s="29"/>
      <c r="S173" s="29"/>
      <c r="T173" s="30"/>
      <c r="U173" s="29"/>
      <c r="V173" s="29"/>
    </row>
    <row r="174" spans="2:22" x14ac:dyDescent="0.25">
      <c r="B174" s="34" t="s">
        <v>731</v>
      </c>
      <c r="C174" s="34" t="s">
        <v>732</v>
      </c>
      <c r="D174" s="170">
        <v>106543</v>
      </c>
      <c r="E174" s="35" t="s">
        <v>355</v>
      </c>
      <c r="F174" s="36" t="s">
        <v>247</v>
      </c>
      <c r="G174" s="36" t="s">
        <v>248</v>
      </c>
      <c r="H174" s="36">
        <v>1</v>
      </c>
      <c r="I174" s="37">
        <v>44417</v>
      </c>
      <c r="J174" s="37"/>
      <c r="K174" s="37"/>
      <c r="L174" s="36" t="s">
        <v>249</v>
      </c>
      <c r="M174" s="36" t="s">
        <v>168</v>
      </c>
      <c r="N174" s="38" t="s">
        <v>160</v>
      </c>
      <c r="O174" s="39" t="s">
        <v>733</v>
      </c>
      <c r="Q174" s="29"/>
      <c r="R174" s="29"/>
      <c r="S174" s="29"/>
      <c r="T174" s="30"/>
      <c r="U174" s="29"/>
      <c r="V174" s="29"/>
    </row>
    <row r="175" spans="2:22" x14ac:dyDescent="0.25">
      <c r="B175" s="34" t="s">
        <v>734</v>
      </c>
      <c r="C175" s="34" t="s">
        <v>735</v>
      </c>
      <c r="D175" s="170">
        <v>102148</v>
      </c>
      <c r="E175" s="35" t="s">
        <v>130</v>
      </c>
      <c r="F175" s="36" t="s">
        <v>247</v>
      </c>
      <c r="G175" s="36" t="s">
        <v>248</v>
      </c>
      <c r="H175" s="36">
        <v>1</v>
      </c>
      <c r="I175" s="37">
        <v>43850</v>
      </c>
      <c r="J175" s="37"/>
      <c r="K175" s="37"/>
      <c r="L175" s="36" t="s">
        <v>290</v>
      </c>
      <c r="M175" s="36" t="s">
        <v>168</v>
      </c>
      <c r="N175" s="38" t="s">
        <v>160</v>
      </c>
      <c r="O175" s="39" t="s">
        <v>736</v>
      </c>
      <c r="Q175" s="29"/>
      <c r="R175" s="29"/>
      <c r="S175" s="29"/>
      <c r="T175" s="30"/>
      <c r="U175" s="29"/>
      <c r="V175" s="29"/>
    </row>
    <row r="176" spans="2:22" x14ac:dyDescent="0.25">
      <c r="B176" s="34" t="s">
        <v>737</v>
      </c>
      <c r="C176" s="34" t="s">
        <v>738</v>
      </c>
      <c r="D176" s="170">
        <v>101793</v>
      </c>
      <c r="E176" s="35" t="s">
        <v>130</v>
      </c>
      <c r="F176" s="36" t="s">
        <v>247</v>
      </c>
      <c r="G176" s="36" t="s">
        <v>248</v>
      </c>
      <c r="H176" s="36">
        <v>1</v>
      </c>
      <c r="I176" s="37">
        <v>43850</v>
      </c>
      <c r="J176" s="37"/>
      <c r="K176" s="37">
        <v>44714</v>
      </c>
      <c r="L176" s="36" t="s">
        <v>249</v>
      </c>
      <c r="M176" s="36" t="s">
        <v>168</v>
      </c>
      <c r="N176" s="38" t="s">
        <v>160</v>
      </c>
      <c r="O176" s="39" t="s">
        <v>739</v>
      </c>
      <c r="Q176" s="29"/>
      <c r="R176" s="29"/>
      <c r="S176" s="29"/>
      <c r="T176" s="30"/>
      <c r="U176" s="29"/>
      <c r="V176" s="29"/>
    </row>
    <row r="177" spans="2:23" x14ac:dyDescent="0.25">
      <c r="B177" s="34" t="s">
        <v>740</v>
      </c>
      <c r="C177" s="34" t="s">
        <v>741</v>
      </c>
      <c r="D177" s="170">
        <v>100356</v>
      </c>
      <c r="E177" s="35" t="s">
        <v>272</v>
      </c>
      <c r="F177" s="36" t="s">
        <v>273</v>
      </c>
      <c r="G177" s="36" t="s">
        <v>248</v>
      </c>
      <c r="H177" s="36">
        <v>1</v>
      </c>
      <c r="I177" s="37"/>
      <c r="J177" s="37"/>
      <c r="K177" s="37"/>
      <c r="L177" s="36" t="s">
        <v>274</v>
      </c>
      <c r="M177" s="36" t="s">
        <v>168</v>
      </c>
      <c r="N177" s="38" t="s">
        <v>275</v>
      </c>
      <c r="O177" s="39" t="s">
        <v>742</v>
      </c>
      <c r="Q177" s="29"/>
      <c r="R177" s="29"/>
      <c r="S177" s="29"/>
      <c r="T177" s="30"/>
      <c r="U177" s="29"/>
      <c r="V177" s="29"/>
    </row>
    <row r="178" spans="2:23" x14ac:dyDescent="0.25">
      <c r="B178" s="34" t="s">
        <v>743</v>
      </c>
      <c r="C178" s="34" t="s">
        <v>744</v>
      </c>
      <c r="D178" s="170">
        <v>109818</v>
      </c>
      <c r="E178" s="35" t="s">
        <v>130</v>
      </c>
      <c r="F178" s="36" t="s">
        <v>247</v>
      </c>
      <c r="G178" s="36" t="s">
        <v>248</v>
      </c>
      <c r="H178" s="36">
        <v>1</v>
      </c>
      <c r="I178" s="37">
        <v>44778</v>
      </c>
      <c r="J178" s="37"/>
      <c r="K178" s="37"/>
      <c r="L178" s="36" t="s">
        <v>249</v>
      </c>
      <c r="M178" s="36" t="s">
        <v>169</v>
      </c>
      <c r="N178" s="38" t="s">
        <v>160</v>
      </c>
      <c r="O178" s="39" t="s">
        <v>745</v>
      </c>
      <c r="Q178" s="29"/>
      <c r="R178" s="29"/>
      <c r="S178" s="29"/>
      <c r="T178" s="30"/>
      <c r="U178" s="29"/>
      <c r="V178" s="29"/>
    </row>
    <row r="179" spans="2:23" x14ac:dyDescent="0.25">
      <c r="B179" s="34" t="s">
        <v>746</v>
      </c>
      <c r="C179" s="34" t="s">
        <v>747</v>
      </c>
      <c r="D179" s="170">
        <v>100365</v>
      </c>
      <c r="E179" s="35" t="s">
        <v>272</v>
      </c>
      <c r="F179" s="36" t="s">
        <v>273</v>
      </c>
      <c r="G179" s="36" t="s">
        <v>248</v>
      </c>
      <c r="H179" s="36">
        <v>1</v>
      </c>
      <c r="I179" s="37"/>
      <c r="J179" s="37"/>
      <c r="K179" s="37"/>
      <c r="L179" s="36" t="s">
        <v>274</v>
      </c>
      <c r="M179" s="36" t="s">
        <v>168</v>
      </c>
      <c r="N179" s="38" t="s">
        <v>275</v>
      </c>
      <c r="O179" s="39" t="s">
        <v>748</v>
      </c>
      <c r="Q179" s="29"/>
      <c r="R179" s="29"/>
      <c r="S179" s="29"/>
      <c r="T179" s="30"/>
      <c r="U179" s="29"/>
      <c r="V179" s="29"/>
    </row>
    <row r="180" spans="2:23" x14ac:dyDescent="0.25">
      <c r="B180" s="34" t="s">
        <v>749</v>
      </c>
      <c r="C180" s="34" t="s">
        <v>750</v>
      </c>
      <c r="D180" s="170">
        <v>100368</v>
      </c>
      <c r="E180" s="35" t="s">
        <v>325</v>
      </c>
      <c r="F180" s="36" t="s">
        <v>247</v>
      </c>
      <c r="G180" s="36" t="s">
        <v>248</v>
      </c>
      <c r="H180" s="36">
        <v>1</v>
      </c>
      <c r="I180" s="37">
        <v>42667</v>
      </c>
      <c r="J180" s="37"/>
      <c r="K180" s="37">
        <v>44669</v>
      </c>
      <c r="L180" s="36" t="s">
        <v>290</v>
      </c>
      <c r="M180" s="36" t="s">
        <v>381</v>
      </c>
      <c r="N180" s="38" t="s">
        <v>160</v>
      </c>
      <c r="O180" s="39" t="s">
        <v>751</v>
      </c>
      <c r="Q180" s="29"/>
      <c r="R180" s="29"/>
      <c r="S180" s="29"/>
      <c r="T180" s="30"/>
      <c r="U180" s="29"/>
      <c r="V180" s="29"/>
    </row>
    <row r="181" spans="2:23" x14ac:dyDescent="0.25">
      <c r="B181" s="34" t="s">
        <v>752</v>
      </c>
      <c r="C181" s="34" t="s">
        <v>753</v>
      </c>
      <c r="D181" s="170">
        <v>100371</v>
      </c>
      <c r="E181" s="35" t="s">
        <v>318</v>
      </c>
      <c r="F181" s="36" t="s">
        <v>247</v>
      </c>
      <c r="G181" s="36" t="s">
        <v>248</v>
      </c>
      <c r="H181" s="36">
        <v>1</v>
      </c>
      <c r="I181" s="37">
        <v>42576</v>
      </c>
      <c r="J181" s="37"/>
      <c r="K181" s="37"/>
      <c r="L181" s="36" t="s">
        <v>249</v>
      </c>
      <c r="M181" s="36" t="s">
        <v>381</v>
      </c>
      <c r="N181" s="38" t="s">
        <v>160</v>
      </c>
      <c r="O181" s="39" t="s">
        <v>754</v>
      </c>
      <c r="Q181" s="29"/>
      <c r="R181" s="29"/>
      <c r="S181" s="29"/>
      <c r="T181" s="30"/>
      <c r="U181" s="29"/>
      <c r="V181" s="29"/>
    </row>
    <row r="182" spans="2:23" x14ac:dyDescent="0.25">
      <c r="B182" s="34" t="s">
        <v>755</v>
      </c>
      <c r="C182" s="34" t="s">
        <v>756</v>
      </c>
      <c r="D182" s="170">
        <v>104873</v>
      </c>
      <c r="E182" s="35" t="s">
        <v>272</v>
      </c>
      <c r="F182" s="36" t="s">
        <v>273</v>
      </c>
      <c r="G182" s="36" t="s">
        <v>248</v>
      </c>
      <c r="H182" s="36">
        <v>1</v>
      </c>
      <c r="I182" s="37">
        <v>44652</v>
      </c>
      <c r="J182" s="37">
        <v>44652</v>
      </c>
      <c r="K182" s="37"/>
      <c r="L182" s="36" t="s">
        <v>249</v>
      </c>
      <c r="M182" s="36" t="s">
        <v>168</v>
      </c>
      <c r="N182" s="38" t="s">
        <v>160</v>
      </c>
      <c r="O182" s="39" t="s">
        <v>757</v>
      </c>
      <c r="Q182" s="29"/>
      <c r="R182" s="29"/>
      <c r="S182" s="29"/>
      <c r="T182" s="30"/>
      <c r="U182" s="29"/>
      <c r="V182" s="29"/>
    </row>
    <row r="183" spans="2:23" x14ac:dyDescent="0.25">
      <c r="B183" s="34" t="s">
        <v>758</v>
      </c>
      <c r="C183" s="34" t="s">
        <v>166</v>
      </c>
      <c r="D183" s="170">
        <v>108754</v>
      </c>
      <c r="E183" s="35" t="s">
        <v>134</v>
      </c>
      <c r="F183" s="36" t="s">
        <v>247</v>
      </c>
      <c r="G183" s="36" t="s">
        <v>248</v>
      </c>
      <c r="H183" s="36">
        <v>1</v>
      </c>
      <c r="I183" s="37">
        <v>44712</v>
      </c>
      <c r="J183" s="37"/>
      <c r="K183" s="37"/>
      <c r="L183" s="36" t="s">
        <v>253</v>
      </c>
      <c r="M183" s="36" t="s">
        <v>170</v>
      </c>
      <c r="N183" s="38" t="s">
        <v>162</v>
      </c>
      <c r="O183" s="39" t="s">
        <v>759</v>
      </c>
      <c r="Q183" s="29"/>
      <c r="R183" s="29"/>
      <c r="S183" s="29"/>
      <c r="T183" s="30"/>
      <c r="U183" s="29"/>
      <c r="V183" s="29"/>
    </row>
    <row r="184" spans="2:23" x14ac:dyDescent="0.25">
      <c r="B184" s="34" t="s">
        <v>760</v>
      </c>
      <c r="C184" s="34" t="s">
        <v>761</v>
      </c>
      <c r="D184" s="170">
        <v>105871</v>
      </c>
      <c r="E184" s="35" t="e">
        <v>#N/A</v>
      </c>
      <c r="F184" s="36" t="s">
        <v>762</v>
      </c>
      <c r="G184" s="36" t="s">
        <v>248</v>
      </c>
      <c r="H184" s="36">
        <v>1</v>
      </c>
      <c r="I184" s="37">
        <v>44274</v>
      </c>
      <c r="J184" s="37"/>
      <c r="K184" s="37">
        <v>45087</v>
      </c>
      <c r="L184" s="36" t="s">
        <v>274</v>
      </c>
      <c r="M184" s="36"/>
      <c r="N184" s="38" t="s">
        <v>275</v>
      </c>
      <c r="O184" s="39" t="s">
        <v>763</v>
      </c>
      <c r="Q184" s="29"/>
      <c r="R184" s="29"/>
      <c r="S184" s="29"/>
      <c r="T184" s="30"/>
      <c r="U184" s="29"/>
      <c r="V184" s="29"/>
    </row>
    <row r="185" spans="2:23" x14ac:dyDescent="0.25">
      <c r="B185" s="34" t="s">
        <v>764</v>
      </c>
      <c r="C185" s="34" t="s">
        <v>765</v>
      </c>
      <c r="D185" s="170">
        <v>107893</v>
      </c>
      <c r="E185" s="35" t="s">
        <v>285</v>
      </c>
      <c r="F185" s="36" t="s">
        <v>247</v>
      </c>
      <c r="G185" s="36" t="s">
        <v>248</v>
      </c>
      <c r="H185" s="36">
        <v>1</v>
      </c>
      <c r="I185" s="37">
        <v>44627</v>
      </c>
      <c r="J185" s="37">
        <v>44634</v>
      </c>
      <c r="K185" s="37">
        <v>44659</v>
      </c>
      <c r="L185" s="36" t="s">
        <v>249</v>
      </c>
      <c r="M185" s="36" t="s">
        <v>168</v>
      </c>
      <c r="N185" s="38" t="s">
        <v>160</v>
      </c>
      <c r="O185" s="39" t="s">
        <v>766</v>
      </c>
    </row>
    <row r="186" spans="2:23" x14ac:dyDescent="0.25">
      <c r="B186" s="34" t="s">
        <v>767</v>
      </c>
      <c r="C186" s="34" t="s">
        <v>768</v>
      </c>
      <c r="D186" s="170">
        <v>108528</v>
      </c>
      <c r="E186" s="35" t="s">
        <v>130</v>
      </c>
      <c r="F186" s="36" t="s">
        <v>247</v>
      </c>
      <c r="G186" s="36" t="s">
        <v>248</v>
      </c>
      <c r="H186" s="36">
        <v>1</v>
      </c>
      <c r="I186" s="37">
        <v>44690</v>
      </c>
      <c r="J186" s="37">
        <v>44704</v>
      </c>
      <c r="K186" s="37"/>
      <c r="L186" s="36" t="s">
        <v>249</v>
      </c>
      <c r="M186" s="36" t="s">
        <v>169</v>
      </c>
      <c r="N186" s="38" t="s">
        <v>160</v>
      </c>
      <c r="O186" s="39" t="s">
        <v>769</v>
      </c>
    </row>
    <row r="187" spans="2:23" x14ac:dyDescent="0.25">
      <c r="B187" s="34" t="s">
        <v>770</v>
      </c>
      <c r="C187" s="34" t="s">
        <v>771</v>
      </c>
      <c r="D187" s="170">
        <v>112364</v>
      </c>
      <c r="E187" s="35" t="s">
        <v>138</v>
      </c>
      <c r="F187" s="36" t="s">
        <v>247</v>
      </c>
      <c r="G187" s="36" t="s">
        <v>248</v>
      </c>
      <c r="H187" s="36">
        <v>1</v>
      </c>
      <c r="I187" s="37">
        <v>45160</v>
      </c>
      <c r="J187" s="37"/>
      <c r="K187" s="37"/>
      <c r="L187" s="36" t="s">
        <v>290</v>
      </c>
      <c r="M187" s="36" t="s">
        <v>171</v>
      </c>
      <c r="N187" s="38" t="s">
        <v>160</v>
      </c>
      <c r="O187" s="39" t="s">
        <v>772</v>
      </c>
    </row>
    <row r="188" spans="2:23" x14ac:dyDescent="0.25">
      <c r="B188" s="34" t="s">
        <v>773</v>
      </c>
      <c r="C188" s="40" t="s">
        <v>774</v>
      </c>
      <c r="D188" s="170">
        <v>112363</v>
      </c>
      <c r="E188" s="35" t="s">
        <v>138</v>
      </c>
      <c r="F188" s="36" t="s">
        <v>247</v>
      </c>
      <c r="G188" s="36" t="s">
        <v>248</v>
      </c>
      <c r="H188" s="36">
        <v>1</v>
      </c>
      <c r="I188" s="37">
        <v>45160</v>
      </c>
      <c r="J188" s="37"/>
      <c r="K188" s="37"/>
      <c r="L188" s="36" t="s">
        <v>290</v>
      </c>
      <c r="M188" s="36" t="s">
        <v>171</v>
      </c>
      <c r="N188" s="38" t="s">
        <v>160</v>
      </c>
      <c r="O188" s="39" t="s">
        <v>775</v>
      </c>
    </row>
    <row r="189" spans="2:23" x14ac:dyDescent="0.25">
      <c r="B189" s="34" t="s">
        <v>776</v>
      </c>
      <c r="C189" s="34" t="s">
        <v>138</v>
      </c>
      <c r="D189" s="170">
        <v>112335</v>
      </c>
      <c r="E189" s="35" t="s">
        <v>777</v>
      </c>
      <c r="F189" s="36" t="s">
        <v>281</v>
      </c>
      <c r="G189" s="36" t="s">
        <v>248</v>
      </c>
      <c r="H189" s="36">
        <v>1</v>
      </c>
      <c r="I189" s="37"/>
      <c r="J189" s="37"/>
      <c r="K189" s="37"/>
      <c r="L189" s="36" t="s">
        <v>290</v>
      </c>
      <c r="M189" s="36" t="s">
        <v>171</v>
      </c>
      <c r="N189" s="38" t="s">
        <v>160</v>
      </c>
      <c r="O189" s="39" t="s">
        <v>778</v>
      </c>
    </row>
    <row r="190" spans="2:23" x14ac:dyDescent="0.25">
      <c r="B190" s="34" t="s">
        <v>779</v>
      </c>
      <c r="C190" s="40" t="s">
        <v>157</v>
      </c>
      <c r="D190" s="170">
        <v>112377</v>
      </c>
      <c r="E190" s="35" t="s">
        <v>134</v>
      </c>
      <c r="F190" s="36" t="s">
        <v>247</v>
      </c>
      <c r="G190" s="36" t="s">
        <v>248</v>
      </c>
      <c r="H190" s="36">
        <v>1</v>
      </c>
      <c r="I190" s="37">
        <v>45180</v>
      </c>
      <c r="J190" s="37"/>
      <c r="K190" s="37"/>
      <c r="L190" s="36" t="s">
        <v>253</v>
      </c>
      <c r="M190" s="36" t="s">
        <v>170</v>
      </c>
      <c r="N190" s="38" t="s">
        <v>162</v>
      </c>
      <c r="O190" s="39" t="s">
        <v>780</v>
      </c>
      <c r="Q190" s="28">
        <v>1</v>
      </c>
      <c r="R190" s="28">
        <v>1</v>
      </c>
      <c r="U190" s="28" t="s">
        <v>781</v>
      </c>
      <c r="V190" s="28" t="s">
        <v>162</v>
      </c>
      <c r="W190" s="28" t="s">
        <v>780</v>
      </c>
    </row>
    <row r="191" spans="2:23" x14ac:dyDescent="0.25">
      <c r="B191" s="34" t="s">
        <v>782</v>
      </c>
      <c r="C191" s="40" t="s">
        <v>783</v>
      </c>
      <c r="D191" s="170">
        <v>112681</v>
      </c>
      <c r="E191" s="110" t="s">
        <v>134</v>
      </c>
      <c r="F191" s="36" t="s">
        <v>247</v>
      </c>
      <c r="G191" s="36" t="s">
        <v>248</v>
      </c>
      <c r="H191" s="36">
        <v>1</v>
      </c>
      <c r="I191" s="37"/>
      <c r="J191" s="37"/>
      <c r="K191" s="37"/>
      <c r="L191" s="36" t="s">
        <v>253</v>
      </c>
      <c r="M191" s="36" t="s">
        <v>170</v>
      </c>
      <c r="N191" s="38" t="s">
        <v>162</v>
      </c>
      <c r="O191" s="39" t="s">
        <v>784</v>
      </c>
    </row>
    <row r="192" spans="2:23" x14ac:dyDescent="0.25">
      <c r="B192" s="34" t="s">
        <v>785</v>
      </c>
      <c r="C192" s="40" t="s">
        <v>786</v>
      </c>
      <c r="D192" s="170">
        <v>112400</v>
      </c>
      <c r="E192" s="35" t="s">
        <v>134</v>
      </c>
      <c r="F192" s="36" t="s">
        <v>247</v>
      </c>
      <c r="G192" s="36" t="s">
        <v>248</v>
      </c>
      <c r="H192" s="36">
        <v>1</v>
      </c>
      <c r="I192" s="37">
        <v>45180</v>
      </c>
      <c r="J192" s="37"/>
      <c r="K192" s="37"/>
      <c r="L192" s="36" t="s">
        <v>253</v>
      </c>
      <c r="M192" s="36" t="s">
        <v>170</v>
      </c>
      <c r="N192" s="38" t="s">
        <v>162</v>
      </c>
      <c r="O192" s="39" t="s">
        <v>787</v>
      </c>
      <c r="Q192" s="28">
        <v>1</v>
      </c>
      <c r="R192" s="28">
        <v>1</v>
      </c>
      <c r="U192" s="28" t="s">
        <v>781</v>
      </c>
      <c r="V192" s="28" t="s">
        <v>162</v>
      </c>
      <c r="W192" s="28" t="s">
        <v>787</v>
      </c>
    </row>
    <row r="193" spans="2:22" x14ac:dyDescent="0.25">
      <c r="B193" s="34" t="s">
        <v>788</v>
      </c>
      <c r="C193" s="40" t="s">
        <v>195</v>
      </c>
      <c r="D193" s="170">
        <v>113018</v>
      </c>
      <c r="E193" s="35" t="s">
        <v>134</v>
      </c>
      <c r="F193" s="130" t="s">
        <v>247</v>
      </c>
      <c r="G193" s="130" t="s">
        <v>248</v>
      </c>
      <c r="H193" s="130">
        <v>1</v>
      </c>
      <c r="I193" s="131">
        <v>45271</v>
      </c>
      <c r="J193" s="131"/>
      <c r="K193" s="131"/>
      <c r="L193" s="130" t="s">
        <v>253</v>
      </c>
      <c r="M193" s="36" t="s">
        <v>170</v>
      </c>
      <c r="N193" s="38" t="s">
        <v>162</v>
      </c>
      <c r="O193" s="133" t="s">
        <v>789</v>
      </c>
      <c r="P193" s="31">
        <v>1</v>
      </c>
      <c r="Q193" s="28">
        <v>1</v>
      </c>
      <c r="T193" s="28" t="s">
        <v>170</v>
      </c>
      <c r="U193" s="28" t="s">
        <v>162</v>
      </c>
      <c r="V193" s="28" t="s">
        <v>784</v>
      </c>
    </row>
    <row r="194" spans="2:22" x14ac:dyDescent="0.25">
      <c r="B194" s="34" t="s">
        <v>790</v>
      </c>
      <c r="C194" s="40" t="s">
        <v>163</v>
      </c>
      <c r="D194" s="170">
        <v>112909</v>
      </c>
      <c r="E194" s="35" t="s">
        <v>134</v>
      </c>
      <c r="F194" s="130" t="s">
        <v>247</v>
      </c>
      <c r="G194" s="130" t="s">
        <v>248</v>
      </c>
      <c r="H194" s="130">
        <v>1</v>
      </c>
      <c r="I194" s="131">
        <v>45271</v>
      </c>
      <c r="J194" s="131"/>
      <c r="K194" s="131"/>
      <c r="L194" s="130" t="s">
        <v>253</v>
      </c>
      <c r="M194" s="36" t="s">
        <v>170</v>
      </c>
      <c r="N194" s="38" t="s">
        <v>162</v>
      </c>
      <c r="O194" s="133" t="s">
        <v>791</v>
      </c>
    </row>
    <row r="195" spans="2:22" x14ac:dyDescent="0.25">
      <c r="B195" s="34" t="s">
        <v>792</v>
      </c>
      <c r="C195" s="40" t="s">
        <v>197</v>
      </c>
      <c r="D195" s="170">
        <v>113106</v>
      </c>
      <c r="E195" s="35" t="s">
        <v>138</v>
      </c>
      <c r="F195" s="130" t="s">
        <v>247</v>
      </c>
      <c r="G195" s="130" t="s">
        <v>248</v>
      </c>
      <c r="H195" s="130">
        <v>1</v>
      </c>
      <c r="I195" s="131">
        <v>45307</v>
      </c>
      <c r="J195" s="131"/>
      <c r="K195" s="131"/>
      <c r="L195" s="130" t="s">
        <v>290</v>
      </c>
      <c r="M195" s="130" t="s">
        <v>171</v>
      </c>
      <c r="N195" s="132" t="s">
        <v>160</v>
      </c>
      <c r="O195" s="133" t="s">
        <v>793</v>
      </c>
    </row>
    <row r="196" spans="2:22" x14ac:dyDescent="0.25">
      <c r="B196" s="34" t="s">
        <v>794</v>
      </c>
      <c r="C196" s="40" t="s">
        <v>201</v>
      </c>
      <c r="D196" s="170">
        <v>113219</v>
      </c>
      <c r="E196" s="35" t="s">
        <v>134</v>
      </c>
      <c r="F196" s="130" t="s">
        <v>247</v>
      </c>
      <c r="G196" s="130" t="s">
        <v>248</v>
      </c>
      <c r="H196" s="130">
        <v>1</v>
      </c>
      <c r="I196" s="131">
        <v>45323</v>
      </c>
      <c r="J196" s="131"/>
      <c r="K196" s="131"/>
      <c r="L196" s="130" t="s">
        <v>253</v>
      </c>
      <c r="M196" s="130" t="s">
        <v>170</v>
      </c>
      <c r="N196" s="132" t="s">
        <v>162</v>
      </c>
      <c r="O196" s="133" t="s">
        <v>795</v>
      </c>
    </row>
    <row r="197" spans="2:22" x14ac:dyDescent="0.25">
      <c r="B197" s="34" t="s">
        <v>796</v>
      </c>
      <c r="C197" s="40" t="s">
        <v>194</v>
      </c>
      <c r="D197" s="170">
        <v>113211</v>
      </c>
      <c r="E197" s="35" t="s">
        <v>138</v>
      </c>
      <c r="F197" s="130" t="s">
        <v>247</v>
      </c>
      <c r="G197" s="130" t="s">
        <v>248</v>
      </c>
      <c r="H197" s="130">
        <v>1</v>
      </c>
      <c r="I197" s="131">
        <v>45323</v>
      </c>
      <c r="J197" s="131"/>
      <c r="K197" s="131"/>
      <c r="L197" s="130" t="s">
        <v>290</v>
      </c>
      <c r="M197" s="130" t="s">
        <v>171</v>
      </c>
      <c r="N197" s="132" t="s">
        <v>160</v>
      </c>
      <c r="O197" s="133" t="s">
        <v>797</v>
      </c>
    </row>
    <row r="198" spans="2:22" x14ac:dyDescent="0.25">
      <c r="B198" s="34" t="s">
        <v>798</v>
      </c>
      <c r="C198" s="40" t="s">
        <v>165</v>
      </c>
      <c r="D198" s="170">
        <v>113407</v>
      </c>
      <c r="E198" s="35" t="s">
        <v>130</v>
      </c>
      <c r="F198" s="130" t="s">
        <v>247</v>
      </c>
      <c r="G198" s="130" t="s">
        <v>248</v>
      </c>
      <c r="H198" s="130">
        <v>1</v>
      </c>
      <c r="I198" s="131">
        <v>45373</v>
      </c>
      <c r="J198" s="131"/>
      <c r="K198" s="131"/>
      <c r="L198" s="130" t="s">
        <v>249</v>
      </c>
      <c r="M198" s="130" t="s">
        <v>168</v>
      </c>
      <c r="N198" s="132" t="s">
        <v>160</v>
      </c>
      <c r="O198" s="133" t="s">
        <v>799</v>
      </c>
    </row>
    <row r="199" spans="2:22" x14ac:dyDescent="0.25">
      <c r="B199" s="34" t="s">
        <v>800</v>
      </c>
      <c r="C199" s="40" t="s">
        <v>199</v>
      </c>
      <c r="D199" s="170">
        <v>113402</v>
      </c>
      <c r="E199" s="35" t="s">
        <v>134</v>
      </c>
      <c r="F199" s="130" t="s">
        <v>247</v>
      </c>
      <c r="G199" s="130" t="s">
        <v>248</v>
      </c>
      <c r="H199" s="130">
        <v>1</v>
      </c>
      <c r="I199" s="131">
        <v>45376</v>
      </c>
      <c r="J199" s="131"/>
      <c r="K199" s="131"/>
      <c r="L199" s="130" t="s">
        <v>253</v>
      </c>
      <c r="M199" s="130" t="s">
        <v>170</v>
      </c>
      <c r="N199" s="132" t="s">
        <v>162</v>
      </c>
      <c r="O199" s="133" t="s">
        <v>801</v>
      </c>
    </row>
    <row r="200" spans="2:22" x14ac:dyDescent="0.25">
      <c r="B200" s="34" t="s">
        <v>802</v>
      </c>
      <c r="C200" s="40" t="s">
        <v>186</v>
      </c>
      <c r="D200" s="170">
        <v>113500</v>
      </c>
      <c r="E200" s="35" t="s">
        <v>134</v>
      </c>
      <c r="F200" s="130" t="s">
        <v>247</v>
      </c>
      <c r="G200" s="130" t="s">
        <v>248</v>
      </c>
      <c r="H200" s="130">
        <v>1</v>
      </c>
      <c r="I200" s="131">
        <v>45397</v>
      </c>
      <c r="J200" s="131"/>
      <c r="K200" s="131"/>
      <c r="L200" s="130" t="s">
        <v>253</v>
      </c>
      <c r="M200" s="130" t="s">
        <v>170</v>
      </c>
      <c r="N200" s="132" t="s">
        <v>162</v>
      </c>
      <c r="O200" s="133" t="s">
        <v>803</v>
      </c>
    </row>
    <row r="201" spans="2:22" x14ac:dyDescent="0.25">
      <c r="B201" s="34" t="s">
        <v>804</v>
      </c>
      <c r="C201" s="40" t="s">
        <v>187</v>
      </c>
      <c r="D201" s="170">
        <v>113453</v>
      </c>
      <c r="E201" s="35" t="s">
        <v>134</v>
      </c>
      <c r="F201" s="130" t="s">
        <v>247</v>
      </c>
      <c r="G201" s="130" t="s">
        <v>248</v>
      </c>
      <c r="H201" s="130">
        <v>1</v>
      </c>
      <c r="I201" s="131">
        <v>45397</v>
      </c>
      <c r="J201" s="131"/>
      <c r="K201" s="131"/>
      <c r="L201" s="130" t="s">
        <v>253</v>
      </c>
      <c r="M201" s="130" t="s">
        <v>170</v>
      </c>
      <c r="N201" s="132" t="s">
        <v>162</v>
      </c>
      <c r="O201" s="133" t="s">
        <v>805</v>
      </c>
    </row>
    <row r="202" spans="2:22" x14ac:dyDescent="0.25">
      <c r="B202" s="34" t="s">
        <v>806</v>
      </c>
      <c r="C202" s="40" t="s">
        <v>135</v>
      </c>
      <c r="D202" s="170">
        <v>113502</v>
      </c>
      <c r="E202" s="35" t="s">
        <v>130</v>
      </c>
      <c r="F202" s="130" t="s">
        <v>247</v>
      </c>
      <c r="G202" s="130" t="s">
        <v>248</v>
      </c>
      <c r="H202" s="130">
        <v>1</v>
      </c>
      <c r="I202" s="131">
        <v>45394</v>
      </c>
      <c r="J202" s="131"/>
      <c r="K202" s="131"/>
      <c r="L202" s="130" t="s">
        <v>249</v>
      </c>
      <c r="M202" s="130" t="s">
        <v>168</v>
      </c>
      <c r="N202" s="132" t="s">
        <v>160</v>
      </c>
      <c r="O202" s="133" t="s">
        <v>807</v>
      </c>
    </row>
    <row r="203" spans="2:22" x14ac:dyDescent="0.25">
      <c r="B203" s="34" t="s">
        <v>808</v>
      </c>
      <c r="C203" s="40" t="s">
        <v>188</v>
      </c>
      <c r="D203" s="170">
        <v>113503</v>
      </c>
      <c r="E203" s="35" t="s">
        <v>130</v>
      </c>
      <c r="F203" s="130" t="s">
        <v>247</v>
      </c>
      <c r="G203" s="130" t="s">
        <v>248</v>
      </c>
      <c r="H203" s="130">
        <v>1</v>
      </c>
      <c r="I203" s="131">
        <v>45394</v>
      </c>
      <c r="J203" s="131"/>
      <c r="K203" s="131"/>
      <c r="L203" s="130" t="s">
        <v>249</v>
      </c>
      <c r="M203" s="130" t="s">
        <v>168</v>
      </c>
      <c r="N203" s="132" t="s">
        <v>160</v>
      </c>
      <c r="O203" s="133" t="s">
        <v>809</v>
      </c>
    </row>
    <row r="204" spans="2:22" x14ac:dyDescent="0.25">
      <c r="B204" s="34" t="s">
        <v>810</v>
      </c>
      <c r="C204" s="40" t="s">
        <v>196</v>
      </c>
      <c r="D204" s="170">
        <v>113452</v>
      </c>
      <c r="E204" s="35" t="s">
        <v>138</v>
      </c>
      <c r="F204" s="130" t="s">
        <v>247</v>
      </c>
      <c r="G204" s="130" t="s">
        <v>248</v>
      </c>
      <c r="H204" s="130">
        <v>1</v>
      </c>
      <c r="I204" s="131">
        <v>45390</v>
      </c>
      <c r="J204" s="131"/>
      <c r="K204" s="131"/>
      <c r="L204" s="130" t="s">
        <v>290</v>
      </c>
      <c r="M204" s="130" t="s">
        <v>171</v>
      </c>
      <c r="N204" s="132" t="s">
        <v>160</v>
      </c>
      <c r="O204" s="133" t="s">
        <v>811</v>
      </c>
    </row>
    <row r="205" spans="2:22" x14ac:dyDescent="0.25">
      <c r="B205" s="34" t="s">
        <v>812</v>
      </c>
      <c r="C205" s="40" t="s">
        <v>143</v>
      </c>
      <c r="D205" s="170">
        <v>113451</v>
      </c>
      <c r="E205" s="35" t="s">
        <v>138</v>
      </c>
      <c r="F205" s="130" t="s">
        <v>247</v>
      </c>
      <c r="G205" s="130" t="s">
        <v>248</v>
      </c>
      <c r="H205" s="130">
        <v>1</v>
      </c>
      <c r="I205" s="131">
        <v>45390</v>
      </c>
      <c r="J205" s="131"/>
      <c r="K205" s="131"/>
      <c r="L205" s="130" t="s">
        <v>290</v>
      </c>
      <c r="M205" s="130" t="s">
        <v>171</v>
      </c>
      <c r="N205" s="132" t="s">
        <v>160</v>
      </c>
      <c r="O205" s="133" t="s">
        <v>813</v>
      </c>
    </row>
    <row r="206" spans="2:22" x14ac:dyDescent="0.25">
      <c r="B206" s="34" t="s">
        <v>814</v>
      </c>
      <c r="C206" s="40" t="s">
        <v>815</v>
      </c>
      <c r="D206" s="170">
        <v>113027</v>
      </c>
      <c r="E206" s="35" t="s">
        <v>441</v>
      </c>
      <c r="F206" s="130" t="s">
        <v>816</v>
      </c>
      <c r="G206" s="130" t="s">
        <v>248</v>
      </c>
      <c r="H206" s="130">
        <v>1</v>
      </c>
      <c r="I206" s="131">
        <v>45299</v>
      </c>
      <c r="J206" s="131"/>
      <c r="K206" s="131"/>
      <c r="L206" s="130" t="s">
        <v>274</v>
      </c>
      <c r="M206" s="130" t="s">
        <v>170</v>
      </c>
      <c r="N206" s="132" t="s">
        <v>162</v>
      </c>
      <c r="O206" s="133" t="s">
        <v>817</v>
      </c>
    </row>
    <row r="207" spans="2:22" x14ac:dyDescent="0.25">
      <c r="B207" s="34" t="s">
        <v>818</v>
      </c>
      <c r="C207" s="40" t="s">
        <v>129</v>
      </c>
      <c r="D207" s="170">
        <v>113563</v>
      </c>
      <c r="E207" s="35" t="s">
        <v>134</v>
      </c>
      <c r="F207" s="130" t="s">
        <v>247</v>
      </c>
      <c r="G207" s="130" t="s">
        <v>248</v>
      </c>
      <c r="H207" s="130">
        <v>1</v>
      </c>
      <c r="I207" s="131">
        <v>45411</v>
      </c>
      <c r="J207" s="131"/>
      <c r="K207" s="131"/>
      <c r="L207" s="130" t="s">
        <v>264</v>
      </c>
      <c r="M207" s="130" t="s">
        <v>170</v>
      </c>
      <c r="N207" s="132" t="s">
        <v>162</v>
      </c>
      <c r="O207" s="133" t="s">
        <v>819</v>
      </c>
    </row>
    <row r="208" spans="2:22" x14ac:dyDescent="0.25">
      <c r="B208" s="34" t="s">
        <v>820</v>
      </c>
      <c r="C208" s="40" t="s">
        <v>140</v>
      </c>
      <c r="D208" s="170">
        <v>113551</v>
      </c>
      <c r="E208" s="35" t="s">
        <v>136</v>
      </c>
      <c r="F208" s="130" t="s">
        <v>247</v>
      </c>
      <c r="G208" s="130" t="s">
        <v>248</v>
      </c>
      <c r="H208" s="130">
        <v>1</v>
      </c>
      <c r="I208" s="131">
        <v>45408</v>
      </c>
      <c r="J208" s="131"/>
      <c r="K208" s="131"/>
      <c r="L208" s="130" t="s">
        <v>249</v>
      </c>
      <c r="M208" s="130" t="s">
        <v>169</v>
      </c>
      <c r="N208" s="132" t="s">
        <v>160</v>
      </c>
      <c r="O208" s="133" t="s">
        <v>821</v>
      </c>
    </row>
    <row r="209" spans="2:15" x14ac:dyDescent="0.25">
      <c r="B209" s="34" t="s">
        <v>822</v>
      </c>
      <c r="C209" s="40" t="s">
        <v>141</v>
      </c>
      <c r="D209" s="170">
        <v>113547</v>
      </c>
      <c r="E209" s="35" t="s">
        <v>136</v>
      </c>
      <c r="F209" s="130" t="s">
        <v>247</v>
      </c>
      <c r="G209" s="130" t="s">
        <v>248</v>
      </c>
      <c r="H209" s="130">
        <v>1</v>
      </c>
      <c r="I209" s="131">
        <v>45408</v>
      </c>
      <c r="J209" s="131"/>
      <c r="K209" s="131"/>
      <c r="L209" s="130" t="s">
        <v>249</v>
      </c>
      <c r="M209" s="130" t="s">
        <v>169</v>
      </c>
      <c r="N209" s="132" t="s">
        <v>160</v>
      </c>
      <c r="O209" s="133" t="s">
        <v>823</v>
      </c>
    </row>
    <row r="210" spans="2:15" x14ac:dyDescent="0.25">
      <c r="B210" s="34" t="s">
        <v>824</v>
      </c>
      <c r="C210" s="40" t="s">
        <v>152</v>
      </c>
      <c r="D210" s="170">
        <v>113550</v>
      </c>
      <c r="E210" s="35" t="s">
        <v>136</v>
      </c>
      <c r="F210" s="130" t="s">
        <v>247</v>
      </c>
      <c r="G210" s="130" t="s">
        <v>248</v>
      </c>
      <c r="H210" s="130">
        <v>1</v>
      </c>
      <c r="I210" s="131">
        <v>45408</v>
      </c>
      <c r="J210" s="131"/>
      <c r="K210" s="131"/>
      <c r="L210" s="130" t="s">
        <v>249</v>
      </c>
      <c r="M210" s="130" t="s">
        <v>168</v>
      </c>
      <c r="N210" s="132" t="s">
        <v>160</v>
      </c>
      <c r="O210" s="133" t="s">
        <v>825</v>
      </c>
    </row>
    <row r="211" spans="2:15" x14ac:dyDescent="0.25">
      <c r="B211" s="34" t="s">
        <v>826</v>
      </c>
      <c r="C211" s="40" t="s">
        <v>167</v>
      </c>
      <c r="D211" s="170">
        <v>113561</v>
      </c>
      <c r="E211" s="35" t="s">
        <v>136</v>
      </c>
      <c r="F211" s="130" t="s">
        <v>247</v>
      </c>
      <c r="G211" s="130" t="s">
        <v>248</v>
      </c>
      <c r="H211" s="130">
        <v>1</v>
      </c>
      <c r="I211" s="131">
        <v>45408</v>
      </c>
      <c r="J211" s="131"/>
      <c r="K211" s="131"/>
      <c r="L211" s="130" t="s">
        <v>249</v>
      </c>
      <c r="M211" s="130" t="s">
        <v>169</v>
      </c>
      <c r="N211" s="132" t="s">
        <v>160</v>
      </c>
      <c r="O211" s="133" t="s">
        <v>827</v>
      </c>
    </row>
    <row r="212" spans="2:15" x14ac:dyDescent="0.25">
      <c r="B212" s="34" t="s">
        <v>828</v>
      </c>
      <c r="C212" s="40" t="s">
        <v>829</v>
      </c>
      <c r="D212" s="170">
        <v>108008</v>
      </c>
      <c r="E212" s="35" t="s">
        <v>136</v>
      </c>
      <c r="F212" s="130" t="s">
        <v>273</v>
      </c>
      <c r="G212" s="130" t="s">
        <v>248</v>
      </c>
      <c r="H212" s="130">
        <v>1</v>
      </c>
      <c r="I212" s="131">
        <v>44648</v>
      </c>
      <c r="J212" s="131"/>
      <c r="K212" s="131"/>
      <c r="L212" s="130" t="s">
        <v>274</v>
      </c>
      <c r="M212" s="130" t="s">
        <v>168</v>
      </c>
      <c r="N212" s="132" t="s">
        <v>160</v>
      </c>
      <c r="O212" s="133" t="s">
        <v>830</v>
      </c>
    </row>
    <row r="213" spans="2:15" x14ac:dyDescent="0.25">
      <c r="B213" s="34" t="s">
        <v>1006</v>
      </c>
      <c r="C213" s="40" t="s">
        <v>1007</v>
      </c>
      <c r="D213" s="170">
        <v>113635</v>
      </c>
      <c r="E213" s="35" t="s">
        <v>134</v>
      </c>
      <c r="F213" s="130" t="s">
        <v>247</v>
      </c>
      <c r="G213" s="130" t="s">
        <v>248</v>
      </c>
      <c r="H213" s="130">
        <v>1</v>
      </c>
      <c r="I213" s="131">
        <v>45432</v>
      </c>
      <c r="J213" s="131"/>
      <c r="K213" s="131"/>
      <c r="L213" s="130" t="s">
        <v>253</v>
      </c>
      <c r="M213" s="130" t="s">
        <v>170</v>
      </c>
      <c r="N213" s="132" t="s">
        <v>162</v>
      </c>
      <c r="O213" s="133" t="s">
        <v>1011</v>
      </c>
    </row>
    <row r="214" spans="2:15" x14ac:dyDescent="0.25">
      <c r="B214" s="34" t="s">
        <v>1008</v>
      </c>
      <c r="C214" s="40" t="s">
        <v>1009</v>
      </c>
      <c r="D214" s="170">
        <v>113646</v>
      </c>
      <c r="E214" s="35" t="s">
        <v>134</v>
      </c>
      <c r="F214" s="130" t="s">
        <v>247</v>
      </c>
      <c r="G214" s="130" t="s">
        <v>248</v>
      </c>
      <c r="H214" s="130">
        <v>1</v>
      </c>
      <c r="I214" s="131">
        <v>45432</v>
      </c>
      <c r="J214" s="131"/>
      <c r="K214" s="131"/>
      <c r="L214" s="130" t="s">
        <v>253</v>
      </c>
      <c r="M214" s="130" t="s">
        <v>170</v>
      </c>
      <c r="N214" s="132" t="s">
        <v>162</v>
      </c>
      <c r="O214" s="133" t="s">
        <v>1012</v>
      </c>
    </row>
    <row r="215" spans="2:15" x14ac:dyDescent="0.25">
      <c r="B215" s="34" t="s">
        <v>1010</v>
      </c>
      <c r="C215" s="40" t="s">
        <v>1018</v>
      </c>
      <c r="D215" s="170">
        <v>113617</v>
      </c>
      <c r="E215" s="35" t="s">
        <v>130</v>
      </c>
      <c r="F215" s="130" t="s">
        <v>247</v>
      </c>
      <c r="G215" s="130" t="s">
        <v>248</v>
      </c>
      <c r="H215" s="130">
        <v>1</v>
      </c>
      <c r="I215" s="131">
        <v>45432</v>
      </c>
      <c r="J215" s="131"/>
      <c r="K215" s="131"/>
      <c r="L215" s="130" t="s">
        <v>290</v>
      </c>
      <c r="M215" s="130" t="s">
        <v>171</v>
      </c>
      <c r="N215" s="132" t="s">
        <v>160</v>
      </c>
      <c r="O215" s="133" t="s">
        <v>1013</v>
      </c>
    </row>
    <row r="216" spans="2:15" x14ac:dyDescent="0.25"/>
    <row r="217" spans="2:15" x14ac:dyDescent="0.25"/>
    <row r="218" spans="2:15" x14ac:dyDescent="0.25"/>
    <row r="219" spans="2:15" x14ac:dyDescent="0.25"/>
    <row r="220" spans="2:15" x14ac:dyDescent="0.25"/>
    <row r="221" spans="2:15" x14ac:dyDescent="0.25"/>
    <row r="222" spans="2:15" x14ac:dyDescent="0.25"/>
    <row r="223" spans="2:15" x14ac:dyDescent="0.25"/>
    <row r="224" spans="2:15"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sheetData>
  <sheetProtection algorithmName="SHA-512" hashValue="NWzwdpRTK0+EPZN18vWxhG1vvI4nwZFrC8pguUtUinmnoDbIw0N98rURfgE7kG2C0uI+GBW24QTbcdlCcencSw==" saltValue="c7AB5yoYiUgYw5ZuOuOVcw==" spinCount="100000" sheet="1" objects="1" scenarios="1"/>
  <mergeCells count="1">
    <mergeCell ref="E2:O4"/>
  </mergeCells>
  <conditionalFormatting sqref="B7:D215">
    <cfRule type="duplicateValues" dxfId="3" priority="13"/>
  </conditionalFormatting>
  <pageMargins left="0.7" right="0.7" top="0.75" bottom="0.75" header="0.3" footer="0.3"/>
  <pageSetup orientation="portrait" horizontalDpi="3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0536A-5C80-4E6E-A756-164D83EA05FB}">
  <sheetPr>
    <tabColor theme="3"/>
  </sheetPr>
  <dimension ref="A1:BI3454"/>
  <sheetViews>
    <sheetView topLeftCell="AN1" zoomScale="112" zoomScaleNormal="112" workbookViewId="0">
      <selection activeCell="AW6" sqref="AW6"/>
    </sheetView>
  </sheetViews>
  <sheetFormatPr defaultColWidth="8" defaultRowHeight="12" outlineLevelCol="1" x14ac:dyDescent="0.2"/>
  <cols>
    <col min="1" max="1" width="12.140625" style="49" bestFit="1" customWidth="1"/>
    <col min="2" max="2" width="17" style="49" bestFit="1" customWidth="1"/>
    <col min="3" max="4" width="8" style="49"/>
    <col min="5" max="5" width="8.7109375" style="49" bestFit="1" customWidth="1"/>
    <col min="6" max="8" width="8" style="49"/>
    <col min="9" max="18" width="8" style="49" customWidth="1" outlineLevel="1"/>
    <col min="19" max="19" width="9.42578125" style="49" customWidth="1" outlineLevel="1"/>
    <col min="20" max="21" width="8" style="49" customWidth="1" outlineLevel="1"/>
    <col min="22" max="22" width="13.5703125" style="49" bestFit="1" customWidth="1" outlineLevel="1"/>
    <col min="23" max="26" width="8" style="49" customWidth="1" outlineLevel="1"/>
    <col min="27" max="27" width="24.85546875" style="49" customWidth="1" outlineLevel="1"/>
    <col min="28" max="28" width="5.85546875" style="49" customWidth="1" outlineLevel="1"/>
    <col min="29" max="29" width="8" style="49" customWidth="1" outlineLevel="1"/>
    <col min="30" max="30" width="11.5703125" style="49" customWidth="1" outlineLevel="1"/>
    <col min="31" max="36" width="8" style="49" customWidth="1" outlineLevel="1"/>
    <col min="37" max="38" width="8" style="49"/>
    <col min="39" max="39" width="9" style="49" customWidth="1"/>
    <col min="40" max="40" width="8" style="49"/>
    <col min="41" max="41" width="13.42578125" style="49" bestFit="1" customWidth="1"/>
    <col min="42" max="42" width="13.42578125" style="49" customWidth="1"/>
    <col min="43" max="48" width="8" style="49"/>
    <col min="49" max="49" width="12.42578125" style="49" bestFit="1" customWidth="1"/>
    <col min="50" max="50" width="13.85546875" style="49" bestFit="1" customWidth="1"/>
    <col min="51" max="52" width="8.85546875" style="49" bestFit="1" customWidth="1"/>
    <col min="53" max="53" width="6.7109375" style="49" bestFit="1" customWidth="1"/>
    <col min="54" max="54" width="8" style="49"/>
    <col min="55" max="55" width="6.85546875" style="49" bestFit="1" customWidth="1"/>
    <col min="56" max="56" width="7.140625" style="49" bestFit="1" customWidth="1"/>
    <col min="57" max="58" width="9.42578125" style="49" bestFit="1" customWidth="1"/>
    <col min="59" max="61" width="9.140625" style="49" bestFit="1" customWidth="1"/>
    <col min="62" max="16384" width="8" style="49"/>
  </cols>
  <sheetData>
    <row r="1" spans="1:61" ht="22.5" x14ac:dyDescent="0.2">
      <c r="I1" s="50">
        <v>0</v>
      </c>
      <c r="J1" s="50">
        <v>4.0972222222222222E-2</v>
      </c>
      <c r="K1" s="49">
        <v>0</v>
      </c>
      <c r="AA1" s="51" t="s">
        <v>831</v>
      </c>
      <c r="AB1" s="51" t="s">
        <v>218</v>
      </c>
      <c r="AC1" s="51" t="s">
        <v>832</v>
      </c>
      <c r="AD1" s="51" t="s">
        <v>831</v>
      </c>
      <c r="AM1" s="65" t="s">
        <v>833</v>
      </c>
      <c r="AN1" s="49" t="s">
        <v>218</v>
      </c>
      <c r="AO1" s="49" t="s">
        <v>109</v>
      </c>
      <c r="AP1" s="49" t="s">
        <v>108</v>
      </c>
      <c r="AR1" s="49" t="s">
        <v>834</v>
      </c>
      <c r="AS1" s="52" t="s">
        <v>162</v>
      </c>
      <c r="AW1" s="86" t="s">
        <v>222</v>
      </c>
      <c r="AX1" s="87" t="s">
        <v>223</v>
      </c>
      <c r="AY1" s="88" t="s">
        <v>224</v>
      </c>
      <c r="AZ1" s="89" t="s">
        <v>225</v>
      </c>
      <c r="BA1" s="88" t="s">
        <v>226</v>
      </c>
      <c r="BB1" s="89" t="s">
        <v>227</v>
      </c>
      <c r="BC1" s="88" t="s">
        <v>52</v>
      </c>
      <c r="BD1" s="89" t="s">
        <v>228</v>
      </c>
      <c r="BE1" s="88" t="s">
        <v>229</v>
      </c>
      <c r="BF1" s="89" t="s">
        <v>230</v>
      </c>
      <c r="BG1" s="88" t="s">
        <v>231</v>
      </c>
      <c r="BH1" s="88" t="s">
        <v>81</v>
      </c>
      <c r="BI1" s="89" t="s">
        <v>84</v>
      </c>
    </row>
    <row r="2" spans="1:61" ht="12.75" thickBot="1" x14ac:dyDescent="0.25">
      <c r="I2" s="50">
        <f t="shared" ref="I2:J17" si="0">I1+TIME(1,0,0)</f>
        <v>4.1666666666666664E-2</v>
      </c>
      <c r="J2" s="50">
        <f t="shared" si="0"/>
        <v>8.2638888888888887E-2</v>
      </c>
      <c r="K2" s="49">
        <v>1</v>
      </c>
      <c r="M2" s="49" t="s">
        <v>835</v>
      </c>
      <c r="N2" s="49" t="s">
        <v>836</v>
      </c>
      <c r="O2" s="49" t="s">
        <v>835</v>
      </c>
      <c r="P2" s="49" t="s">
        <v>160</v>
      </c>
      <c r="R2" s="49" t="s">
        <v>835</v>
      </c>
      <c r="S2" s="49" t="s">
        <v>837</v>
      </c>
      <c r="V2" s="49" t="s">
        <v>151</v>
      </c>
      <c r="W2" s="49" t="s">
        <v>249</v>
      </c>
      <c r="Y2" s="49" t="s">
        <v>837</v>
      </c>
      <c r="AA2" s="51" t="s">
        <v>838</v>
      </c>
      <c r="AB2" s="51" t="s">
        <v>249</v>
      </c>
      <c r="AC2" s="51">
        <v>0</v>
      </c>
      <c r="AD2" s="51" t="s">
        <v>839</v>
      </c>
      <c r="AG2" s="49" t="s">
        <v>835</v>
      </c>
      <c r="AH2" s="49" t="s">
        <v>840</v>
      </c>
      <c r="AJ2" s="49" t="s">
        <v>841</v>
      </c>
      <c r="AK2" s="49" t="s">
        <v>249</v>
      </c>
      <c r="AM2" s="65">
        <v>1</v>
      </c>
      <c r="AN2" s="49" t="s">
        <v>147</v>
      </c>
      <c r="AO2" s="115">
        <v>45138</v>
      </c>
      <c r="AP2" s="49" t="s">
        <v>160</v>
      </c>
      <c r="AR2" s="49" t="s">
        <v>394</v>
      </c>
      <c r="AS2" s="53" t="s">
        <v>162</v>
      </c>
      <c r="AU2" s="49">
        <v>45138</v>
      </c>
      <c r="AW2" s="90">
        <f>IFERROR(SUMIFS([1]!EmailRaw[in-AHT Target],[1]!EmailRaw[DATE],RAW[[#This Row],[Date]],[1]!EmailRaw[UID],RAW[[#This Row],[UID]]),"-")</f>
        <v>11</v>
      </c>
      <c r="AX2" s="91">
        <f>IFERROR(SUMIFS([1]!InboundRaw[in-AHT Target],[1]!InboundRaw[Date],RAW[[#This Row],[Date]],[1]!InboundRaw[Agent ID],TEXT(RAW[[#This Row],[UID]],0)),"-")</f>
        <v>15</v>
      </c>
      <c r="AY2" s="90">
        <f>IFERROR(SUM(SUMIFS([1]!EmailRaw[Within HOOPS SLA],[1]!EmailRaw[DATE],RAW[[#This Row],[Date]],[1]!EmailRaw[UID],RAW[[#This Row],[UID]]),SUMIFS([1]!EmailRaw[Outside HOOPS SLA],[1]!EmailRaw[DATE],RAW[[#This Row],[Date]],[1]!EmailRaw[UID],RAW[[#This Row],[UID]])),"-")</f>
        <v>14</v>
      </c>
      <c r="AZ2" s="92">
        <f>IFERROR(SUMIFS([1]!InboundRaw[InSL],[1]!InboundRaw[Date],RAW[[#This Row],[Date]],[1]!InboundRaw[Agent ID],TEXT(RAW[[#This Row],[UID]],0),[1]!InboundRaw[Duration_1],"&gt;=180"),"-")</f>
        <v>16</v>
      </c>
      <c r="BA2" s="93">
        <f>IFERROR(RAW[[#This Row],[Tickets]]*24,"-")</f>
        <v>1.8666666666666667</v>
      </c>
      <c r="BB2" s="94">
        <f>IFERROR(RAW[[#This Row],[Busy]]*24,"-")</f>
        <v>3.1761111111111138</v>
      </c>
      <c r="BC2" s="90">
        <f>SUMIFS([1]!EmailRaw[Resolved],[1]!EmailRaw[DATE],RAW[[#This Row],[Date]],[1]!EmailRaw[UID],RAW[[#This Row],[UID]])</f>
        <v>14</v>
      </c>
      <c r="BD2" s="92">
        <f>SUMIFS([1]!ChatRaw[Completed],[1]!ChatRaw[UID],RAW[[#This Row],[UID]],[1]!ChatRaw[Date],RAW[[#This Row],[Date]])</f>
        <v>0</v>
      </c>
      <c r="BE2" s="93">
        <f>SUMIFS([1]!InboundRaw[HANDLED],[1]!InboundRaw[Date],RAW[[#This Row],[Date]],[1]!InboundRaw[Agent ID],TEXT(RAW[[#This Row],[UID]],0),[1]!InboundRaw[Duration_1],"&gt;=180")</f>
        <v>21</v>
      </c>
      <c r="BF2" s="94">
        <f>IFERROR((RAW[[#This Row],[Tickets Handled]]/RAW[[#This Row],[Tickets Time]]),0)</f>
        <v>7.5</v>
      </c>
      <c r="BG2" s="93">
        <f>IFERROR((RAW[[#This Row],[Inbound Handled]]/RAW[[#This Row],[Inbounds Time]]),0)</f>
        <v>6.6118593668007639</v>
      </c>
      <c r="BH2" s="94">
        <f>IFERROR((RAW[[#This Row],[Ticket Handled in Target]]/RAW[[#This Row],[Tickets Handled]]),0)</f>
        <v>0.7857142857142857</v>
      </c>
      <c r="BI2" s="94">
        <f>IFERROR(RAW[[#This Row],[Inbound Handled in Target]]/RAW[[#This Row],[Inbound Handled]],0)</f>
        <v>0.7142857142857143</v>
      </c>
    </row>
    <row r="3" spans="1:61" ht="15" x14ac:dyDescent="0.25">
      <c r="A3" s="54"/>
      <c r="B3" s="55"/>
      <c r="C3" s="56">
        <v>36</v>
      </c>
      <c r="D3" s="56">
        <f>C3+1</f>
        <v>37</v>
      </c>
      <c r="E3" s="56">
        <f>D3+1</f>
        <v>38</v>
      </c>
      <c r="F3" s="56">
        <f>E3+1</f>
        <v>39</v>
      </c>
      <c r="G3" s="57"/>
      <c r="I3" s="50">
        <f t="shared" si="0"/>
        <v>8.3333333333333329E-2</v>
      </c>
      <c r="J3" s="50">
        <f t="shared" si="0"/>
        <v>0.12430555555555556</v>
      </c>
      <c r="K3" s="49">
        <v>2</v>
      </c>
      <c r="M3" s="49" t="s">
        <v>249</v>
      </c>
      <c r="N3" s="49" t="s">
        <v>249</v>
      </c>
      <c r="O3" s="49" t="s">
        <v>249</v>
      </c>
      <c r="P3" s="49" t="s">
        <v>160</v>
      </c>
      <c r="R3" s="49" t="s">
        <v>257</v>
      </c>
      <c r="S3" s="49" t="s">
        <v>837</v>
      </c>
      <c r="V3" s="49" t="s">
        <v>842</v>
      </c>
      <c r="W3" s="49" t="s">
        <v>835</v>
      </c>
      <c r="Y3" s="49" t="s">
        <v>843</v>
      </c>
      <c r="AA3" s="51" t="s">
        <v>844</v>
      </c>
      <c r="AB3" s="51" t="s">
        <v>249</v>
      </c>
      <c r="AC3" s="51">
        <v>0</v>
      </c>
      <c r="AD3" s="51" t="s">
        <v>845</v>
      </c>
      <c r="AG3" s="49" t="s">
        <v>257</v>
      </c>
      <c r="AH3" s="49" t="s">
        <v>840</v>
      </c>
      <c r="AJ3" s="49" t="s">
        <v>846</v>
      </c>
      <c r="AK3" s="49" t="s">
        <v>249</v>
      </c>
      <c r="AM3" s="65">
        <v>2</v>
      </c>
      <c r="AN3" s="49" t="s">
        <v>151</v>
      </c>
      <c r="AO3" s="115">
        <v>45169</v>
      </c>
      <c r="AP3" s="49" t="s">
        <v>162</v>
      </c>
      <c r="AR3" s="49" t="s">
        <v>264</v>
      </c>
      <c r="AS3" s="52" t="s">
        <v>162</v>
      </c>
      <c r="AU3">
        <v>45169</v>
      </c>
      <c r="AW3" s="90">
        <f>IFERROR(SUMIFS([1]!EmailRaw[in-AHT Target],[1]!EmailRaw[DATE],RAW[[#This Row],[Date]],[1]!EmailRaw[UID],RAW[[#This Row],[UID]]),"-")</f>
        <v>1</v>
      </c>
      <c r="AX3" s="91">
        <f>IFERROR(SUMIFS([1]!InboundRaw[in-AHT Target],[1]!InboundRaw[Date],RAW[[#This Row],[Date]],[1]!InboundRaw[Agent ID],TEXT(RAW[[#This Row],[UID]],0)),"-")</f>
        <v>12</v>
      </c>
      <c r="AY3" s="90">
        <f>IFERROR(SUM(SUMIFS([1]!EmailRaw[Within HOOPS SLA],[1]!EmailRaw[DATE],RAW[[#This Row],[Date]],[1]!EmailRaw[UID],RAW[[#This Row],[UID]]),SUMIFS([1]!EmailRaw[Outside HOOPS SLA],[1]!EmailRaw[DATE],RAW[[#This Row],[Date]],[1]!EmailRaw[UID],RAW[[#This Row],[UID]])),"-")</f>
        <v>33</v>
      </c>
      <c r="AZ3" s="92">
        <f>IFERROR(SUMIFS([1]!InboundRaw[InSL],[1]!InboundRaw[Date],RAW[[#This Row],[Date]],[1]!InboundRaw[Agent ID],TEXT(RAW[[#This Row],[UID]],0),[1]!InboundRaw[Duration_1],"&gt;=180"),"-")</f>
        <v>11</v>
      </c>
      <c r="BA3" s="93">
        <f>IFERROR(RAW[[#This Row],[Tickets]]*24,"-")</f>
        <v>4.2530555555555551</v>
      </c>
      <c r="BB3" s="94">
        <f>IFERROR(RAW[[#This Row],[Busy]]*24,"-")</f>
        <v>2.8266666666666662</v>
      </c>
      <c r="BC3" s="90">
        <f>SUMIFS([1]!EmailRaw[Resolved],[1]!EmailRaw[DATE],RAW[[#This Row],[Date]],[1]!EmailRaw[UID],RAW[[#This Row],[UID]])</f>
        <v>33</v>
      </c>
      <c r="BD3" s="92">
        <f>SUMIFS([1]!ChatRaw[Completed],[1]!ChatRaw[UID],RAW[[#This Row],[UID]],[1]!ChatRaw[Date],RAW[[#This Row],[Date]])</f>
        <v>0</v>
      </c>
      <c r="BE3" s="93">
        <f>SUMIFS([1]!InboundRaw[HANDLED],[1]!InboundRaw[Date],RAW[[#This Row],[Date]],[1]!InboundRaw[Agent ID],TEXT(RAW[[#This Row],[UID]],0),[1]!InboundRaw[Duration_1],"&gt;=180")</f>
        <v>18</v>
      </c>
      <c r="BF3" s="94">
        <f>IFERROR((RAW[[#This Row],[Tickets Handled]]/RAW[[#This Row],[Tickets Time]]),0)</f>
        <v>7.7591274247273212</v>
      </c>
      <c r="BG3" s="93">
        <f>IFERROR((RAW[[#This Row],[Inbound Handled]]/RAW[[#This Row],[Inbounds Time]]),0)</f>
        <v>6.3679245283018879</v>
      </c>
      <c r="BH3" s="94">
        <f>IFERROR((RAW[[#This Row],[Ticket Handled in Target]]/RAW[[#This Row],[Tickets Handled]]),0)</f>
        <v>3.0303030303030304E-2</v>
      </c>
      <c r="BI3" s="94">
        <f>IFERROR(RAW[[#This Row],[Inbound Handled in Target]]/RAW[[#This Row],[Inbound Handled]],0)</f>
        <v>0.66666666666666663</v>
      </c>
    </row>
    <row r="4" spans="1:61" ht="15" x14ac:dyDescent="0.25">
      <c r="A4" s="59" t="s">
        <v>249</v>
      </c>
      <c r="G4" s="60"/>
      <c r="I4" s="50">
        <f t="shared" si="0"/>
        <v>0.125</v>
      </c>
      <c r="J4" s="50">
        <f t="shared" si="0"/>
        <v>0.16597222222222222</v>
      </c>
      <c r="K4" s="49">
        <v>3</v>
      </c>
      <c r="M4" s="49" t="s">
        <v>257</v>
      </c>
      <c r="N4" s="49" t="s">
        <v>257</v>
      </c>
      <c r="O4" s="49" t="s">
        <v>257</v>
      </c>
      <c r="P4" s="49" t="s">
        <v>160</v>
      </c>
      <c r="R4" s="49" t="s">
        <v>847</v>
      </c>
      <c r="S4" s="49" t="s">
        <v>843</v>
      </c>
      <c r="V4" s="49" t="s">
        <v>848</v>
      </c>
      <c r="W4" s="49" t="s">
        <v>249</v>
      </c>
      <c r="Y4" s="49" t="s">
        <v>849</v>
      </c>
      <c r="AA4" s="51" t="s">
        <v>850</v>
      </c>
      <c r="AB4" s="51" t="s">
        <v>249</v>
      </c>
      <c r="AC4" s="51">
        <v>0</v>
      </c>
      <c r="AD4" s="51" t="s">
        <v>845</v>
      </c>
      <c r="AG4" s="49" t="s">
        <v>264</v>
      </c>
      <c r="AH4" s="49" t="s">
        <v>162</v>
      </c>
      <c r="AJ4" s="49" t="s">
        <v>841</v>
      </c>
      <c r="AK4" s="49" t="s">
        <v>249</v>
      </c>
      <c r="AM4" s="65">
        <v>3</v>
      </c>
      <c r="AN4" s="49" t="s">
        <v>145</v>
      </c>
      <c r="AO4" s="115">
        <v>45199</v>
      </c>
      <c r="AR4" s="49" t="s">
        <v>249</v>
      </c>
      <c r="AS4" s="52" t="s">
        <v>160</v>
      </c>
      <c r="AU4">
        <v>45199</v>
      </c>
      <c r="AW4" s="90">
        <f>IFERROR(SUMIFS([1]!EmailRaw[in-AHT Target],[1]!EmailRaw[DATE],RAW[[#This Row],[Date]],[1]!EmailRaw[UID],RAW[[#This Row],[UID]]),"-")</f>
        <v>9</v>
      </c>
      <c r="AX4" s="91">
        <f>IFERROR(SUMIFS([1]!InboundRaw[in-AHT Target],[1]!InboundRaw[Date],RAW[[#This Row],[Date]],[1]!InboundRaw[Agent ID],TEXT(RAW[[#This Row],[UID]],0)),"-")</f>
        <v>16</v>
      </c>
      <c r="AY4" s="90">
        <f>IFERROR(SUM(SUMIFS([1]!EmailRaw[Within HOOPS SLA],[1]!EmailRaw[DATE],RAW[[#This Row],[Date]],[1]!EmailRaw[UID],RAW[[#This Row],[UID]]),SUMIFS([1]!EmailRaw[Outside HOOPS SLA],[1]!EmailRaw[DATE],RAW[[#This Row],[Date]],[1]!EmailRaw[UID],RAW[[#This Row],[UID]])),"-")</f>
        <v>9</v>
      </c>
      <c r="AZ4" s="92">
        <f>IFERROR(SUMIFS([1]!InboundRaw[InSL],[1]!InboundRaw[Date],RAW[[#This Row],[Date]],[1]!InboundRaw[Agent ID],TEXT(RAW[[#This Row],[UID]],0),[1]!InboundRaw[Duration_1],"&gt;=180"),"-")</f>
        <v>18</v>
      </c>
      <c r="BA4" s="93">
        <f>IFERROR(RAW[[#This Row],[Tickets]]*24,"-")</f>
        <v>1.2000000000000002</v>
      </c>
      <c r="BB4" s="94">
        <f>IFERROR(RAW[[#This Row],[Busy]]*24,"-")</f>
        <v>3.6399999999999988</v>
      </c>
      <c r="BC4" s="90">
        <f>SUMIFS([1]!EmailRaw[Resolved],[1]!EmailRaw[DATE],RAW[[#This Row],[Date]],[1]!EmailRaw[UID],RAW[[#This Row],[UID]])</f>
        <v>9</v>
      </c>
      <c r="BD4" s="92">
        <f>SUMIFS([1]!ChatRaw[Completed],[1]!ChatRaw[UID],RAW[[#This Row],[UID]],[1]!ChatRaw[Date],RAW[[#This Row],[Date]])</f>
        <v>0</v>
      </c>
      <c r="BE4" s="93">
        <f>SUMIFS([1]!InboundRaw[HANDLED],[1]!InboundRaw[Date],RAW[[#This Row],[Date]],[1]!InboundRaw[Agent ID],TEXT(RAW[[#This Row],[UID]],0),[1]!InboundRaw[Duration_1],"&gt;=180")</f>
        <v>23</v>
      </c>
      <c r="BF4" s="94">
        <f>IFERROR((RAW[[#This Row],[Tickets Handled]]/RAW[[#This Row],[Tickets Time]]),0)</f>
        <v>7.4999999999999991</v>
      </c>
      <c r="BG4" s="93">
        <f>IFERROR((RAW[[#This Row],[Inbound Handled]]/RAW[[#This Row],[Inbounds Time]]),0)</f>
        <v>6.3186813186813211</v>
      </c>
      <c r="BH4" s="94">
        <f>IFERROR((RAW[[#This Row],[Ticket Handled in Target]]/RAW[[#This Row],[Tickets Handled]]),0)</f>
        <v>1</v>
      </c>
      <c r="BI4" s="94">
        <f>IFERROR(RAW[[#This Row],[Inbound Handled in Target]]/RAW[[#This Row],[Inbound Handled]],0)</f>
        <v>0.69565217391304346</v>
      </c>
    </row>
    <row r="5" spans="1:61" ht="15" x14ac:dyDescent="0.25">
      <c r="A5" s="61" t="str">
        <f t="shared" ref="A5:A12" si="1">$A$4</f>
        <v>US</v>
      </c>
      <c r="B5" s="49" t="s">
        <v>99</v>
      </c>
      <c r="C5" s="52" t="s">
        <v>381</v>
      </c>
      <c r="D5" s="52" t="s">
        <v>381</v>
      </c>
      <c r="E5" s="52" t="s">
        <v>381</v>
      </c>
      <c r="F5" s="52" t="s">
        <v>381</v>
      </c>
      <c r="G5" s="62" t="str">
        <f>IFERROR((F5-E5)/E5,"")</f>
        <v/>
      </c>
      <c r="I5" s="50">
        <f t="shared" si="0"/>
        <v>0.16666666666666666</v>
      </c>
      <c r="J5" s="50">
        <f t="shared" si="0"/>
        <v>0.20763888888888887</v>
      </c>
      <c r="K5" s="49">
        <v>4</v>
      </c>
      <c r="M5" s="49" t="s">
        <v>290</v>
      </c>
      <c r="N5" s="49" t="s">
        <v>290</v>
      </c>
      <c r="O5" s="49" t="s">
        <v>290</v>
      </c>
      <c r="P5" s="49" t="s">
        <v>160</v>
      </c>
      <c r="R5" s="49" t="s">
        <v>290</v>
      </c>
      <c r="S5" s="49" t="s">
        <v>843</v>
      </c>
      <c r="V5" s="49" t="s">
        <v>145</v>
      </c>
      <c r="W5" s="49" t="s">
        <v>257</v>
      </c>
      <c r="Y5" s="49" t="s">
        <v>249</v>
      </c>
      <c r="AA5" s="51" t="s">
        <v>851</v>
      </c>
      <c r="AB5" s="51" t="s">
        <v>249</v>
      </c>
      <c r="AC5" s="51">
        <v>0</v>
      </c>
      <c r="AD5" s="51" t="s">
        <v>839</v>
      </c>
      <c r="AG5" s="49" t="s">
        <v>290</v>
      </c>
      <c r="AH5" s="49" t="s">
        <v>852</v>
      </c>
      <c r="AJ5" s="49" t="s">
        <v>853</v>
      </c>
      <c r="AK5" s="49" t="s">
        <v>249</v>
      </c>
      <c r="AM5" s="65">
        <v>4</v>
      </c>
      <c r="AN5" s="49" t="s">
        <v>153</v>
      </c>
      <c r="AO5" s="115">
        <v>45230</v>
      </c>
      <c r="AR5" s="49" t="s">
        <v>290</v>
      </c>
      <c r="AS5" s="63" t="s">
        <v>160</v>
      </c>
      <c r="AU5">
        <v>45230</v>
      </c>
      <c r="AW5" s="90">
        <f>IFERROR(SUMIFS([1]!EmailRaw[in-AHT Target],[1]!EmailRaw[DATE],RAW[[#This Row],[Date]],[1]!EmailRaw[UID],RAW[[#This Row],[UID]]),"-")</f>
        <v>6</v>
      </c>
      <c r="AX5" s="91">
        <f>IFERROR(SUMIFS([1]!InboundRaw[in-AHT Target],[1]!InboundRaw[Date],RAW[[#This Row],[Date]],[1]!InboundRaw[Agent ID],TEXT(RAW[[#This Row],[UID]],0)),"-")</f>
        <v>12</v>
      </c>
      <c r="AY5" s="90">
        <f>IFERROR(SUM(SUMIFS([1]!EmailRaw[Within HOOPS SLA],[1]!EmailRaw[DATE],RAW[[#This Row],[Date]],[1]!EmailRaw[UID],RAW[[#This Row],[UID]]),SUMIFS([1]!EmailRaw[Outside HOOPS SLA],[1]!EmailRaw[DATE],RAW[[#This Row],[Date]],[1]!EmailRaw[UID],RAW[[#This Row],[UID]])),"-")</f>
        <v>17</v>
      </c>
      <c r="AZ5" s="92">
        <f>IFERROR(SUMIFS([1]!InboundRaw[InSL],[1]!InboundRaw[Date],RAW[[#This Row],[Date]],[1]!InboundRaw[Agent ID],TEXT(RAW[[#This Row],[UID]],0),[1]!InboundRaw[Duration_1],"&gt;=180"),"-")</f>
        <v>16</v>
      </c>
      <c r="BA5" s="93">
        <f>IFERROR(RAW[[#This Row],[Tickets]]*24,"-")</f>
        <v>2.2666666666666666</v>
      </c>
      <c r="BB5" s="94">
        <f>IFERROR(RAW[[#This Row],[Busy]]*24,"-")</f>
        <v>3.2150000000000016</v>
      </c>
      <c r="BC5" s="90">
        <f>SUMIFS([1]!EmailRaw[Resolved],[1]!EmailRaw[DATE],RAW[[#This Row],[Date]],[1]!EmailRaw[UID],RAW[[#This Row],[UID]])</f>
        <v>17</v>
      </c>
      <c r="BD5" s="92">
        <f>SUMIFS([1]!ChatRaw[Completed],[1]!ChatRaw[UID],RAW[[#This Row],[UID]],[1]!ChatRaw[Date],RAW[[#This Row],[Date]])</f>
        <v>0</v>
      </c>
      <c r="BE5" s="93">
        <f>SUMIFS([1]!InboundRaw[HANDLED],[1]!InboundRaw[Date],RAW[[#This Row],[Date]],[1]!InboundRaw[Agent ID],TEXT(RAW[[#This Row],[UID]],0),[1]!InboundRaw[Duration_1],"&gt;=180")</f>
        <v>20</v>
      </c>
      <c r="BF5" s="94">
        <f>IFERROR((RAW[[#This Row],[Tickets Handled]]/RAW[[#This Row],[Tickets Time]]),0)</f>
        <v>7.5</v>
      </c>
      <c r="BG5" s="93">
        <f>IFERROR((RAW[[#This Row],[Inbound Handled]]/RAW[[#This Row],[Inbounds Time]]),0)</f>
        <v>6.2208398133748029</v>
      </c>
      <c r="BH5" s="94">
        <f>IFERROR((RAW[[#This Row],[Ticket Handled in Target]]/RAW[[#This Row],[Tickets Handled]]),0)</f>
        <v>0.35294117647058826</v>
      </c>
      <c r="BI5" s="94">
        <f>IFERROR(RAW[[#This Row],[Inbound Handled in Target]]/RAW[[#This Row],[Inbound Handled]],0)</f>
        <v>0.6</v>
      </c>
    </row>
    <row r="6" spans="1:61" ht="15" x14ac:dyDescent="0.25">
      <c r="A6" s="61" t="str">
        <f t="shared" si="1"/>
        <v>US</v>
      </c>
      <c r="B6" s="49" t="s">
        <v>115</v>
      </c>
      <c r="C6" s="52" t="s">
        <v>381</v>
      </c>
      <c r="D6" s="52" t="s">
        <v>381</v>
      </c>
      <c r="E6" s="52" t="s">
        <v>381</v>
      </c>
      <c r="F6" s="52" t="s">
        <v>381</v>
      </c>
      <c r="G6" s="62" t="str">
        <f>IFERROR((F6-E6)/E6,"N/A")</f>
        <v>N/A</v>
      </c>
      <c r="I6" s="50">
        <f t="shared" si="0"/>
        <v>0.20833333333333331</v>
      </c>
      <c r="J6" s="50">
        <f t="shared" si="0"/>
        <v>0.24930555555555553</v>
      </c>
      <c r="K6" s="49">
        <v>5</v>
      </c>
      <c r="M6" s="49" t="s">
        <v>854</v>
      </c>
      <c r="N6" s="49" t="s">
        <v>836</v>
      </c>
      <c r="O6" s="49" t="s">
        <v>854</v>
      </c>
      <c r="P6" s="49" t="s">
        <v>160</v>
      </c>
      <c r="R6" s="49" t="s">
        <v>854</v>
      </c>
      <c r="S6" s="49" t="s">
        <v>849</v>
      </c>
      <c r="V6" s="49" t="s">
        <v>855</v>
      </c>
      <c r="W6" s="49" t="s">
        <v>835</v>
      </c>
      <c r="Y6" s="49" t="s">
        <v>856</v>
      </c>
      <c r="AA6" s="51" t="s">
        <v>857</v>
      </c>
      <c r="AB6" s="51" t="s">
        <v>257</v>
      </c>
      <c r="AC6" s="51">
        <v>0</v>
      </c>
      <c r="AD6" s="51" t="s">
        <v>839</v>
      </c>
      <c r="AG6" s="49" t="s">
        <v>253</v>
      </c>
      <c r="AH6" s="49" t="s">
        <v>852</v>
      </c>
      <c r="AJ6" s="49" t="s">
        <v>858</v>
      </c>
      <c r="AK6" s="49" t="s">
        <v>253</v>
      </c>
      <c r="AM6" s="65">
        <v>5</v>
      </c>
      <c r="AN6" s="49" t="s">
        <v>149</v>
      </c>
      <c r="AO6" s="115">
        <v>45260</v>
      </c>
      <c r="AR6" s="49" t="s">
        <v>253</v>
      </c>
      <c r="AS6" s="64" t="s">
        <v>162</v>
      </c>
      <c r="AU6">
        <v>45260</v>
      </c>
      <c r="AW6" s="90">
        <f>IFERROR(SUMIFS([1]!EmailRaw[in-AHT Target],[1]!EmailRaw[DATE],RAW[[#This Row],[Date]],[1]!EmailRaw[UID],RAW[[#This Row],[UID]]),"-")</f>
        <v>1</v>
      </c>
      <c r="AX6" s="91">
        <f>IFERROR(SUMIFS([1]!InboundRaw[in-AHT Target],[1]!InboundRaw[Date],RAW[[#This Row],[Date]],[1]!InboundRaw[Agent ID],TEXT(RAW[[#This Row],[UID]],0)),"-")</f>
        <v>9</v>
      </c>
      <c r="AY6" s="90">
        <f>IFERROR(SUM(SUMIFS([1]!EmailRaw[Within HOOPS SLA],[1]!EmailRaw[DATE],RAW[[#This Row],[Date]],[1]!EmailRaw[UID],RAW[[#This Row],[UID]]),SUMIFS([1]!EmailRaw[Outside HOOPS SLA],[1]!EmailRaw[DATE],RAW[[#This Row],[Date]],[1]!EmailRaw[UID],RAW[[#This Row],[UID]])),"-")</f>
        <v>11</v>
      </c>
      <c r="AZ6" s="92">
        <f>IFERROR(SUMIFS([1]!InboundRaw[InSL],[1]!InboundRaw[Date],RAW[[#This Row],[Date]],[1]!InboundRaw[Agent ID],TEXT(RAW[[#This Row],[UID]],0),[1]!InboundRaw[Duration_1],"&gt;=180"),"-")</f>
        <v>15</v>
      </c>
      <c r="BA6" s="93">
        <f>IFERROR(RAW[[#This Row],[Tickets]]*24,"-")</f>
        <v>1.8666666666666667</v>
      </c>
      <c r="BB6" s="94">
        <f>IFERROR(RAW[[#This Row],[Busy]]*24,"-")</f>
        <v>2.8613888888888894</v>
      </c>
      <c r="BC6" s="90">
        <f>SUMIFS([1]!EmailRaw[Resolved],[1]!EmailRaw[DATE],RAW[[#This Row],[Date]],[1]!EmailRaw[UID],RAW[[#This Row],[UID]])</f>
        <v>14</v>
      </c>
      <c r="BD6" s="92">
        <f>SUMIFS([1]!InboundRaw[HANDLED],[1]!InboundRaw[Date],RAW[[#This Row],[Date]],[1]!InboundRaw[Agent ID],TEXT(RAW[[#This Row],[UID]],0),[1]!InboundRaw[Duration_1],"&gt;=180")</f>
        <v>16</v>
      </c>
      <c r="BE6" s="93">
        <f>IFERROR((RAW[[#This Row],[Tickets Handled]]/RAW[[#This Row],[Tickets Time]]),0)</f>
        <v>7.5</v>
      </c>
      <c r="BF6" s="94">
        <f>IFERROR((RAW[[#This Row],[Inbound Handled]]/RAW[[#This Row],[Inbounds Time]]),0)</f>
        <v>5.591690127172118</v>
      </c>
      <c r="BG6" s="93">
        <f>IFERROR((RAW[[#This Row],[Ticket Handled in Target]]/RAW[[#This Row],[Tickets Handled]]),0)</f>
        <v>7.1428571428571425E-2</v>
      </c>
      <c r="BH6" s="94">
        <f>IFERROR(RAW[[#This Row],[Inbound Handled in Target]]/RAW[[#This Row],[Inbound Handled]],0)</f>
        <v>0.5625</v>
      </c>
      <c r="BI6" s="94">
        <f>IFERROR(RAW[[#This Row],[Inbound Handled in Target]]/RAW[[#This Row],[Inbound Handled]],0)</f>
        <v>0.5625</v>
      </c>
    </row>
    <row r="7" spans="1:61" ht="15" x14ac:dyDescent="0.25">
      <c r="A7" s="61" t="str">
        <f t="shared" si="1"/>
        <v>US</v>
      </c>
      <c r="B7" s="49" t="s">
        <v>859</v>
      </c>
      <c r="C7" s="53" t="s">
        <v>381</v>
      </c>
      <c r="D7" s="53" t="s">
        <v>381</v>
      </c>
      <c r="E7" s="53" t="s">
        <v>381</v>
      </c>
      <c r="F7" s="53" t="s">
        <v>381</v>
      </c>
      <c r="G7" s="62" t="str">
        <f>IFERROR((F7-E7)/E7,"")</f>
        <v/>
      </c>
      <c r="I7" s="50">
        <f t="shared" si="0"/>
        <v>0.24999999999999997</v>
      </c>
      <c r="J7" s="50">
        <f t="shared" si="0"/>
        <v>0.29097222222222219</v>
      </c>
      <c r="K7" s="49">
        <v>6</v>
      </c>
      <c r="M7" s="49" t="s">
        <v>264</v>
      </c>
      <c r="N7" s="49" t="s">
        <v>162</v>
      </c>
      <c r="O7" s="49" t="s">
        <v>162</v>
      </c>
      <c r="P7" s="49" t="s">
        <v>162</v>
      </c>
      <c r="R7" s="49" t="s">
        <v>860</v>
      </c>
      <c r="S7" s="49" t="s">
        <v>849</v>
      </c>
      <c r="V7" s="49" t="s">
        <v>861</v>
      </c>
      <c r="W7" s="49" t="s">
        <v>854</v>
      </c>
      <c r="AA7" s="51" t="s">
        <v>862</v>
      </c>
      <c r="AB7" s="51" t="s">
        <v>257</v>
      </c>
      <c r="AC7" s="51">
        <v>0</v>
      </c>
      <c r="AD7" s="51" t="s">
        <v>845</v>
      </c>
      <c r="AG7" s="49" t="s">
        <v>294</v>
      </c>
      <c r="AH7" s="49" t="s">
        <v>852</v>
      </c>
      <c r="AJ7" s="49" t="s">
        <v>863</v>
      </c>
      <c r="AK7" s="49" t="s">
        <v>294</v>
      </c>
      <c r="AM7" s="65">
        <v>6</v>
      </c>
      <c r="AO7" s="115">
        <v>45291</v>
      </c>
      <c r="AR7" s="49" t="s">
        <v>294</v>
      </c>
      <c r="AS7" s="64" t="s">
        <v>162</v>
      </c>
      <c r="AU7">
        <v>45291</v>
      </c>
    </row>
    <row r="8" spans="1:61" ht="15" x14ac:dyDescent="0.25">
      <c r="A8" s="61" t="str">
        <f t="shared" si="1"/>
        <v>US</v>
      </c>
      <c r="B8" s="49" t="s">
        <v>864</v>
      </c>
      <c r="C8" s="52" t="s">
        <v>381</v>
      </c>
      <c r="D8" s="52" t="s">
        <v>381</v>
      </c>
      <c r="E8" s="52" t="s">
        <v>381</v>
      </c>
      <c r="F8" s="52" t="s">
        <v>381</v>
      </c>
      <c r="G8" s="62" t="str">
        <f>IFERROR((F8-E8)/E8,"")</f>
        <v/>
      </c>
      <c r="I8" s="50">
        <f t="shared" si="0"/>
        <v>0.29166666666666663</v>
      </c>
      <c r="J8" s="50">
        <f t="shared" si="0"/>
        <v>0.33263888888888887</v>
      </c>
      <c r="K8" s="49">
        <v>7</v>
      </c>
      <c r="M8" s="49" t="s">
        <v>294</v>
      </c>
      <c r="N8" s="49" t="s">
        <v>162</v>
      </c>
      <c r="O8" s="49" t="s">
        <v>162</v>
      </c>
      <c r="P8" s="49" t="s">
        <v>162</v>
      </c>
      <c r="R8" s="49" t="s">
        <v>249</v>
      </c>
      <c r="S8" s="49" t="s">
        <v>249</v>
      </c>
      <c r="V8" s="49" t="s">
        <v>865</v>
      </c>
      <c r="W8" s="49" t="s">
        <v>860</v>
      </c>
      <c r="AA8" s="51" t="s">
        <v>866</v>
      </c>
      <c r="AB8" s="51" t="s">
        <v>249</v>
      </c>
      <c r="AC8" s="51">
        <v>1</v>
      </c>
      <c r="AD8" s="51" t="s">
        <v>839</v>
      </c>
      <c r="AG8" s="49" t="s">
        <v>249</v>
      </c>
      <c r="AH8" s="49" t="s">
        <v>840</v>
      </c>
      <c r="AJ8" s="49" t="s">
        <v>867</v>
      </c>
      <c r="AK8" s="49" t="s">
        <v>868</v>
      </c>
      <c r="AM8" s="65">
        <v>7</v>
      </c>
      <c r="AR8" s="49" t="s">
        <v>869</v>
      </c>
      <c r="AS8" s="65" t="s">
        <v>162</v>
      </c>
      <c r="AU8"/>
    </row>
    <row r="9" spans="1:61" ht="15" x14ac:dyDescent="0.25">
      <c r="A9" s="61" t="str">
        <f t="shared" si="1"/>
        <v>US</v>
      </c>
      <c r="B9" s="49" t="s">
        <v>117</v>
      </c>
      <c r="C9" s="52" t="s">
        <v>381</v>
      </c>
      <c r="D9" s="52" t="s">
        <v>381</v>
      </c>
      <c r="E9" s="52" t="s">
        <v>381</v>
      </c>
      <c r="F9" s="52" t="s">
        <v>381</v>
      </c>
      <c r="G9" s="62" t="str">
        <f>IFERROR((F9-E9)/E9,"N/A")</f>
        <v>N/A</v>
      </c>
      <c r="I9" s="50">
        <f t="shared" si="0"/>
        <v>0.33333333333333331</v>
      </c>
      <c r="J9" s="50">
        <f t="shared" si="0"/>
        <v>0.37430555555555556</v>
      </c>
      <c r="K9" s="49">
        <v>8</v>
      </c>
      <c r="M9" s="49" t="s">
        <v>394</v>
      </c>
      <c r="N9" s="49" t="s">
        <v>162</v>
      </c>
      <c r="O9" s="49" t="s">
        <v>162</v>
      </c>
      <c r="P9" s="49" t="s">
        <v>162</v>
      </c>
      <c r="R9" s="49" t="s">
        <v>870</v>
      </c>
      <c r="S9" s="49" t="s">
        <v>837</v>
      </c>
      <c r="V9" s="49" t="s">
        <v>871</v>
      </c>
      <c r="W9" s="49" t="s">
        <v>872</v>
      </c>
      <c r="AA9" s="51" t="s">
        <v>873</v>
      </c>
      <c r="AB9" s="51" t="s">
        <v>835</v>
      </c>
      <c r="AC9" s="51">
        <v>0</v>
      </c>
      <c r="AD9" s="51" t="s">
        <v>839</v>
      </c>
      <c r="AJ9" s="49" t="s">
        <v>874</v>
      </c>
      <c r="AK9" s="49" t="s">
        <v>249</v>
      </c>
      <c r="AM9" s="65">
        <v>8</v>
      </c>
      <c r="AR9" s="49" t="s">
        <v>875</v>
      </c>
      <c r="AS9" s="52" t="s">
        <v>162</v>
      </c>
      <c r="AU9"/>
    </row>
    <row r="10" spans="1:61" ht="15" x14ac:dyDescent="0.25">
      <c r="A10" s="61" t="str">
        <f t="shared" si="1"/>
        <v>US</v>
      </c>
      <c r="B10" s="49" t="s">
        <v>876</v>
      </c>
      <c r="C10" s="63" t="s">
        <v>381</v>
      </c>
      <c r="D10" s="63" t="s">
        <v>381</v>
      </c>
      <c r="E10" s="63" t="s">
        <v>381</v>
      </c>
      <c r="F10" s="63" t="s">
        <v>381</v>
      </c>
      <c r="G10" s="62" t="str">
        <f>IFERROR((F10-E10)/E10,"")</f>
        <v/>
      </c>
      <c r="I10" s="50">
        <f t="shared" si="0"/>
        <v>0.375</v>
      </c>
      <c r="J10" s="50">
        <f t="shared" si="0"/>
        <v>0.41597222222222224</v>
      </c>
      <c r="K10" s="49">
        <v>9</v>
      </c>
      <c r="M10" s="49" t="s">
        <v>253</v>
      </c>
      <c r="N10" s="49" t="s">
        <v>162</v>
      </c>
      <c r="O10" s="49" t="s">
        <v>162</v>
      </c>
      <c r="P10" s="49" t="s">
        <v>162</v>
      </c>
      <c r="R10" s="49" t="s">
        <v>264</v>
      </c>
      <c r="S10" s="49" t="s">
        <v>856</v>
      </c>
      <c r="V10" s="49" t="s">
        <v>877</v>
      </c>
      <c r="W10" s="49" t="s">
        <v>878</v>
      </c>
      <c r="AA10" s="51" t="s">
        <v>879</v>
      </c>
      <c r="AB10" s="51" t="s">
        <v>835</v>
      </c>
      <c r="AC10" s="51">
        <v>0</v>
      </c>
      <c r="AD10" s="51" t="s">
        <v>845</v>
      </c>
      <c r="AJ10" s="49" t="s">
        <v>880</v>
      </c>
      <c r="AK10" s="49" t="s">
        <v>854</v>
      </c>
      <c r="AM10" s="65">
        <v>9</v>
      </c>
      <c r="AR10" s="49" t="s">
        <v>881</v>
      </c>
      <c r="AS10" s="52" t="s">
        <v>162</v>
      </c>
      <c r="AU10"/>
    </row>
    <row r="11" spans="1:61" ht="15" x14ac:dyDescent="0.25">
      <c r="A11" s="61" t="str">
        <f t="shared" si="1"/>
        <v>US</v>
      </c>
      <c r="B11" s="49" t="s">
        <v>882</v>
      </c>
      <c r="C11" s="64">
        <v>0</v>
      </c>
      <c r="D11" s="64">
        <v>0</v>
      </c>
      <c r="E11" s="64">
        <v>0</v>
      </c>
      <c r="F11" s="64">
        <v>0</v>
      </c>
      <c r="G11" s="66" t="str">
        <f>IFERROR((F11-E11)/E11,"N/A")</f>
        <v>N/A</v>
      </c>
      <c r="I11" s="50">
        <f t="shared" si="0"/>
        <v>0.41666666666666669</v>
      </c>
      <c r="J11" s="50">
        <f t="shared" si="0"/>
        <v>0.45763888888888893</v>
      </c>
      <c r="K11" s="49">
        <v>10</v>
      </c>
      <c r="M11" s="49" t="s">
        <v>883</v>
      </c>
      <c r="N11" s="49" t="s">
        <v>162</v>
      </c>
      <c r="O11" s="49" t="s">
        <v>162</v>
      </c>
      <c r="P11" s="49" t="s">
        <v>162</v>
      </c>
      <c r="R11" s="49" t="s">
        <v>294</v>
      </c>
      <c r="S11" s="49" t="s">
        <v>856</v>
      </c>
      <c r="V11" s="49" t="s">
        <v>149</v>
      </c>
      <c r="W11" s="49" t="s">
        <v>264</v>
      </c>
      <c r="AA11" s="51" t="s">
        <v>884</v>
      </c>
      <c r="AB11" s="51" t="s">
        <v>835</v>
      </c>
      <c r="AC11" s="51">
        <v>0</v>
      </c>
      <c r="AD11" s="51" t="s">
        <v>845</v>
      </c>
      <c r="AM11" s="65">
        <v>10</v>
      </c>
      <c r="AR11" s="49" t="s">
        <v>257</v>
      </c>
      <c r="AS11" s="53" t="s">
        <v>160</v>
      </c>
      <c r="AU11"/>
    </row>
    <row r="12" spans="1:61" ht="15.75" thickBot="1" x14ac:dyDescent="0.3">
      <c r="A12" s="67" t="str">
        <f t="shared" si="1"/>
        <v>US</v>
      </c>
      <c r="B12" s="68" t="s">
        <v>885</v>
      </c>
      <c r="C12" s="69" t="s">
        <v>381</v>
      </c>
      <c r="D12" s="69" t="s">
        <v>381</v>
      </c>
      <c r="E12" s="69" t="s">
        <v>381</v>
      </c>
      <c r="F12" s="69" t="s">
        <v>381</v>
      </c>
      <c r="G12" s="70" t="str">
        <f>IFERROR((F12-E12)/E12,"")</f>
        <v/>
      </c>
      <c r="I12" s="50">
        <f t="shared" si="0"/>
        <v>0.45833333333333337</v>
      </c>
      <c r="J12" s="50">
        <f t="shared" si="0"/>
        <v>0.49930555555555561</v>
      </c>
      <c r="K12" s="49">
        <v>11</v>
      </c>
      <c r="M12" s="49" t="s">
        <v>878</v>
      </c>
      <c r="N12" s="49" t="s">
        <v>162</v>
      </c>
      <c r="O12" s="49" t="s">
        <v>162</v>
      </c>
      <c r="P12" s="49" t="s">
        <v>162</v>
      </c>
      <c r="R12" s="49" t="s">
        <v>394</v>
      </c>
      <c r="S12" s="49" t="s">
        <v>856</v>
      </c>
      <c r="V12" s="49" t="s">
        <v>886</v>
      </c>
      <c r="W12" s="49" t="s">
        <v>249</v>
      </c>
      <c r="AA12" s="51" t="s">
        <v>887</v>
      </c>
      <c r="AB12" s="51" t="s">
        <v>835</v>
      </c>
      <c r="AC12" s="51">
        <v>0</v>
      </c>
      <c r="AD12" s="51" t="s">
        <v>839</v>
      </c>
      <c r="AM12" s="65">
        <v>11</v>
      </c>
      <c r="AU12"/>
    </row>
    <row r="13" spans="1:61" ht="15" x14ac:dyDescent="0.25">
      <c r="C13" s="52"/>
      <c r="D13" s="52"/>
      <c r="E13" s="52"/>
      <c r="F13" s="52"/>
      <c r="G13" s="58"/>
      <c r="I13" s="50">
        <f t="shared" si="0"/>
        <v>0.5</v>
      </c>
      <c r="J13" s="50">
        <f t="shared" si="0"/>
        <v>0.5409722222222223</v>
      </c>
      <c r="K13" s="49">
        <v>12</v>
      </c>
      <c r="M13" s="49" t="s">
        <v>888</v>
      </c>
      <c r="N13" s="49" t="s">
        <v>888</v>
      </c>
      <c r="O13" s="49" t="s">
        <v>162</v>
      </c>
      <c r="P13" s="49" t="s">
        <v>162</v>
      </c>
      <c r="R13" s="49" t="s">
        <v>253</v>
      </c>
      <c r="S13" s="49" t="s">
        <v>856</v>
      </c>
      <c r="V13" s="49" t="s">
        <v>889</v>
      </c>
      <c r="W13" s="49" t="s">
        <v>883</v>
      </c>
      <c r="AA13" s="51" t="s">
        <v>890</v>
      </c>
      <c r="AB13" s="51" t="s">
        <v>290</v>
      </c>
      <c r="AC13" s="51">
        <v>0</v>
      </c>
      <c r="AD13" s="51" t="s">
        <v>839</v>
      </c>
      <c r="AM13" s="65">
        <v>12</v>
      </c>
      <c r="AU13"/>
    </row>
    <row r="14" spans="1:61" ht="15" x14ac:dyDescent="0.25">
      <c r="C14" s="53"/>
      <c r="D14" s="53"/>
      <c r="E14" s="64"/>
      <c r="F14" s="53"/>
      <c r="G14" s="58"/>
      <c r="I14" s="50">
        <f t="shared" si="0"/>
        <v>0.54166666666666663</v>
      </c>
      <c r="J14" s="50">
        <f t="shared" si="0"/>
        <v>0.58263888888888893</v>
      </c>
      <c r="K14" s="49">
        <v>13</v>
      </c>
      <c r="M14" s="49" t="s">
        <v>868</v>
      </c>
      <c r="N14" s="49" t="s">
        <v>162</v>
      </c>
      <c r="O14" s="49" t="s">
        <v>162</v>
      </c>
      <c r="P14" s="49" t="s">
        <v>162</v>
      </c>
      <c r="R14" s="49" t="s">
        <v>868</v>
      </c>
      <c r="S14" s="49" t="s">
        <v>856</v>
      </c>
      <c r="V14" s="49" t="s">
        <v>891</v>
      </c>
      <c r="W14" s="49" t="s">
        <v>892</v>
      </c>
      <c r="AA14" s="51" t="s">
        <v>893</v>
      </c>
      <c r="AB14" s="51" t="s">
        <v>290</v>
      </c>
      <c r="AC14" s="51">
        <v>0</v>
      </c>
      <c r="AD14" s="51" t="s">
        <v>845</v>
      </c>
      <c r="AM14" s="65">
        <v>13</v>
      </c>
      <c r="AU14"/>
    </row>
    <row r="15" spans="1:61" ht="15" x14ac:dyDescent="0.25">
      <c r="C15" s="52"/>
      <c r="D15" s="52"/>
      <c r="E15" s="52"/>
      <c r="F15" s="52"/>
      <c r="G15" s="58"/>
      <c r="I15" s="50">
        <f t="shared" si="0"/>
        <v>0.58333333333333326</v>
      </c>
      <c r="J15" s="50">
        <f t="shared" si="0"/>
        <v>0.62430555555555556</v>
      </c>
      <c r="K15" s="49">
        <v>14</v>
      </c>
      <c r="M15" s="49" t="s">
        <v>860</v>
      </c>
      <c r="N15" s="49" t="s">
        <v>860</v>
      </c>
      <c r="O15" s="49" t="s">
        <v>860</v>
      </c>
      <c r="P15" s="49" t="s">
        <v>160</v>
      </c>
      <c r="R15" s="49" t="s">
        <v>162</v>
      </c>
      <c r="S15" s="49" t="s">
        <v>856</v>
      </c>
      <c r="V15" s="49" t="s">
        <v>147</v>
      </c>
      <c r="W15" s="49" t="s">
        <v>253</v>
      </c>
      <c r="AA15" s="51" t="s">
        <v>894</v>
      </c>
      <c r="AB15" s="51" t="s">
        <v>249</v>
      </c>
      <c r="AC15" s="51">
        <v>0</v>
      </c>
      <c r="AD15" s="51" t="s">
        <v>839</v>
      </c>
      <c r="AM15" s="65">
        <v>14</v>
      </c>
      <c r="AU15"/>
    </row>
    <row r="16" spans="1:61" ht="15" x14ac:dyDescent="0.25">
      <c r="C16" s="52"/>
      <c r="D16" s="52"/>
      <c r="E16" s="52"/>
      <c r="F16" s="52"/>
      <c r="G16" s="58"/>
      <c r="I16" s="50">
        <f t="shared" si="0"/>
        <v>0.62499999999999989</v>
      </c>
      <c r="J16" s="50">
        <f t="shared" si="0"/>
        <v>0.66597222222222219</v>
      </c>
      <c r="K16" s="49">
        <v>15</v>
      </c>
      <c r="M16" s="49" t="s">
        <v>872</v>
      </c>
      <c r="N16" s="49" t="s">
        <v>162</v>
      </c>
      <c r="O16" s="49" t="s">
        <v>162</v>
      </c>
      <c r="P16" s="49" t="s">
        <v>162</v>
      </c>
      <c r="R16" s="49" t="s">
        <v>883</v>
      </c>
      <c r="S16" s="49" t="s">
        <v>856</v>
      </c>
      <c r="V16" s="49" t="s">
        <v>895</v>
      </c>
      <c r="W16" s="49" t="s">
        <v>868</v>
      </c>
      <c r="AA16" s="51" t="s">
        <v>896</v>
      </c>
      <c r="AB16" s="51" t="s">
        <v>290</v>
      </c>
      <c r="AC16" s="51">
        <v>0</v>
      </c>
      <c r="AD16" s="51" t="s">
        <v>839</v>
      </c>
      <c r="AM16" s="65">
        <v>15</v>
      </c>
      <c r="AU16"/>
    </row>
    <row r="17" spans="1:47" ht="15" x14ac:dyDescent="0.25">
      <c r="C17" s="63"/>
      <c r="D17" s="63"/>
      <c r="E17" s="63"/>
      <c r="F17" s="63"/>
      <c r="G17" s="58"/>
      <c r="I17" s="50">
        <f t="shared" si="0"/>
        <v>0.66666666666666652</v>
      </c>
      <c r="J17" s="50">
        <f t="shared" si="0"/>
        <v>0.70763888888888882</v>
      </c>
      <c r="K17" s="49">
        <v>16</v>
      </c>
      <c r="M17" s="49" t="s">
        <v>897</v>
      </c>
      <c r="N17" s="49" t="s">
        <v>162</v>
      </c>
      <c r="O17" s="49" t="s">
        <v>162</v>
      </c>
      <c r="P17" s="49" t="s">
        <v>162</v>
      </c>
      <c r="R17" s="49" t="s">
        <v>878</v>
      </c>
      <c r="S17" s="49" t="s">
        <v>856</v>
      </c>
      <c r="V17" s="49" t="s">
        <v>898</v>
      </c>
      <c r="W17" s="49" t="s">
        <v>881</v>
      </c>
      <c r="AA17" s="51" t="s">
        <v>899</v>
      </c>
      <c r="AB17" s="51" t="s">
        <v>249</v>
      </c>
      <c r="AC17" s="51">
        <v>1</v>
      </c>
      <c r="AD17" s="51" t="s">
        <v>839</v>
      </c>
      <c r="AM17" s="65">
        <v>16</v>
      </c>
      <c r="AU17"/>
    </row>
    <row r="18" spans="1:47" ht="15" x14ac:dyDescent="0.25">
      <c r="C18" s="64"/>
      <c r="D18" s="64"/>
      <c r="E18" s="64"/>
      <c r="F18" s="64"/>
      <c r="G18" s="58"/>
      <c r="I18" s="50">
        <f t="shared" ref="I18:J24" si="2">I17+TIME(1,0,0)</f>
        <v>0.70833333333333315</v>
      </c>
      <c r="J18" s="50">
        <f t="shared" si="2"/>
        <v>0.74930555555555545</v>
      </c>
      <c r="K18" s="49">
        <v>17</v>
      </c>
      <c r="M18" s="49" t="s">
        <v>892</v>
      </c>
      <c r="N18" s="49" t="s">
        <v>162</v>
      </c>
      <c r="O18" s="49" t="s">
        <v>162</v>
      </c>
      <c r="P18" s="49" t="s">
        <v>162</v>
      </c>
      <c r="R18" s="49" t="s">
        <v>888</v>
      </c>
      <c r="S18" s="49" t="s">
        <v>856</v>
      </c>
      <c r="V18" s="49" t="s">
        <v>900</v>
      </c>
      <c r="W18" s="49" t="s">
        <v>897</v>
      </c>
      <c r="AA18" s="51" t="s">
        <v>901</v>
      </c>
      <c r="AB18" s="51" t="s">
        <v>290</v>
      </c>
      <c r="AC18" s="51">
        <v>1</v>
      </c>
      <c r="AD18" s="51" t="s">
        <v>839</v>
      </c>
      <c r="AM18" s="65">
        <v>17</v>
      </c>
      <c r="AU18"/>
    </row>
    <row r="19" spans="1:47" ht="15" x14ac:dyDescent="0.25">
      <c r="C19" s="64"/>
      <c r="D19" s="64"/>
      <c r="E19" s="64"/>
      <c r="F19" s="64"/>
      <c r="G19" s="58"/>
      <c r="I19" s="50">
        <f t="shared" si="2"/>
        <v>0.74999999999999978</v>
      </c>
      <c r="J19" s="50">
        <f t="shared" si="2"/>
        <v>0.79097222222222208</v>
      </c>
      <c r="K19" s="49">
        <v>18</v>
      </c>
      <c r="M19" s="49" t="s">
        <v>881</v>
      </c>
      <c r="N19" s="49" t="s">
        <v>162</v>
      </c>
      <c r="O19" s="49" t="s">
        <v>162</v>
      </c>
      <c r="P19" s="49" t="s">
        <v>162</v>
      </c>
      <c r="R19" s="49" t="s">
        <v>872</v>
      </c>
      <c r="S19" s="49" t="s">
        <v>856</v>
      </c>
      <c r="V19" s="49" t="s">
        <v>902</v>
      </c>
      <c r="W19" s="49" t="s">
        <v>294</v>
      </c>
      <c r="AA19" s="51" t="s">
        <v>903</v>
      </c>
      <c r="AB19" s="51" t="s">
        <v>257</v>
      </c>
      <c r="AC19" s="51">
        <v>1</v>
      </c>
      <c r="AD19" s="51" t="s">
        <v>839</v>
      </c>
      <c r="AJ19" s="49" t="s">
        <v>904</v>
      </c>
      <c r="AK19" s="49" t="s">
        <v>249</v>
      </c>
      <c r="AM19" s="65">
        <v>18</v>
      </c>
      <c r="AU19"/>
    </row>
    <row r="20" spans="1:47" ht="15" x14ac:dyDescent="0.25">
      <c r="I20" s="50">
        <f t="shared" si="2"/>
        <v>0.79166666666666641</v>
      </c>
      <c r="J20" s="50">
        <f t="shared" si="2"/>
        <v>0.83263888888888871</v>
      </c>
      <c r="K20" s="49">
        <v>19</v>
      </c>
      <c r="M20" s="49" t="s">
        <v>834</v>
      </c>
      <c r="N20" s="49" t="s">
        <v>162</v>
      </c>
      <c r="O20" s="49" t="s">
        <v>162</v>
      </c>
      <c r="P20" s="49" t="s">
        <v>162</v>
      </c>
      <c r="R20" s="49" t="s">
        <v>897</v>
      </c>
      <c r="S20" s="49" t="s">
        <v>856</v>
      </c>
      <c r="V20" s="49" t="s">
        <v>905</v>
      </c>
      <c r="W20" s="49" t="s">
        <v>394</v>
      </c>
      <c r="AA20" s="51" t="s">
        <v>906</v>
      </c>
      <c r="AB20" s="51" t="s">
        <v>835</v>
      </c>
      <c r="AC20" s="51">
        <v>1</v>
      </c>
      <c r="AD20" s="51" t="s">
        <v>839</v>
      </c>
      <c r="AJ20" s="49" t="s">
        <v>907</v>
      </c>
      <c r="AK20" s="49" t="s">
        <v>249</v>
      </c>
      <c r="AM20" s="65">
        <v>19</v>
      </c>
      <c r="AU20"/>
    </row>
    <row r="21" spans="1:47" ht="15" x14ac:dyDescent="0.25">
      <c r="A21" s="49" t="s">
        <v>107</v>
      </c>
      <c r="B21" s="49" t="s">
        <v>218</v>
      </c>
      <c r="C21" s="52" t="s">
        <v>908</v>
      </c>
      <c r="D21" s="52"/>
      <c r="E21" s="52"/>
      <c r="F21" s="52"/>
      <c r="G21" s="58"/>
      <c r="I21" s="50">
        <f t="shared" si="2"/>
        <v>0.83333333333333304</v>
      </c>
      <c r="J21" s="50">
        <f t="shared" si="2"/>
        <v>0.87430555555555534</v>
      </c>
      <c r="K21" s="49">
        <v>20</v>
      </c>
      <c r="M21" s="49" t="s">
        <v>869</v>
      </c>
      <c r="N21" s="49" t="s">
        <v>162</v>
      </c>
      <c r="O21" s="49" t="s">
        <v>162</v>
      </c>
      <c r="P21" s="49" t="s">
        <v>162</v>
      </c>
      <c r="R21" s="49" t="s">
        <v>881</v>
      </c>
      <c r="S21" s="49" t="s">
        <v>856</v>
      </c>
      <c r="V21" s="49" t="s">
        <v>898</v>
      </c>
      <c r="W21" s="49" t="s">
        <v>881</v>
      </c>
      <c r="AA21" s="51" t="s">
        <v>909</v>
      </c>
      <c r="AB21" s="51" t="s">
        <v>257</v>
      </c>
      <c r="AC21" s="51">
        <v>0</v>
      </c>
      <c r="AD21" s="51" t="s">
        <v>839</v>
      </c>
      <c r="AJ21" s="49" t="s">
        <v>910</v>
      </c>
      <c r="AK21" s="49" t="s">
        <v>854</v>
      </c>
      <c r="AM21" s="65">
        <v>20</v>
      </c>
      <c r="AU21"/>
    </row>
    <row r="22" spans="1:47" ht="15" x14ac:dyDescent="0.25">
      <c r="A22" s="49" t="s">
        <v>911</v>
      </c>
      <c r="B22" s="49" t="s">
        <v>834</v>
      </c>
      <c r="C22" s="52" t="s">
        <v>162</v>
      </c>
      <c r="D22" s="52"/>
      <c r="E22" s="52"/>
      <c r="F22" s="52"/>
      <c r="G22" s="58"/>
      <c r="I22" s="50">
        <f t="shared" si="2"/>
        <v>0.87499999999999967</v>
      </c>
      <c r="J22" s="50">
        <f t="shared" si="2"/>
        <v>0.91597222222222197</v>
      </c>
      <c r="K22" s="49">
        <v>21</v>
      </c>
      <c r="M22" s="49" t="s">
        <v>875</v>
      </c>
      <c r="N22" s="49" t="s">
        <v>162</v>
      </c>
      <c r="O22" s="49" t="s">
        <v>162</v>
      </c>
      <c r="P22" s="49" t="s">
        <v>162</v>
      </c>
      <c r="R22" s="49" t="s">
        <v>892</v>
      </c>
      <c r="S22" s="49" t="s">
        <v>856</v>
      </c>
      <c r="V22" s="49" t="s">
        <v>912</v>
      </c>
      <c r="W22" s="49" t="s">
        <v>834</v>
      </c>
      <c r="AA22" s="71" t="s">
        <v>913</v>
      </c>
      <c r="AB22" s="51" t="s">
        <v>860</v>
      </c>
      <c r="AC22" s="51">
        <v>0</v>
      </c>
      <c r="AD22" s="51" t="s">
        <v>839</v>
      </c>
      <c r="AJ22" s="49" t="s">
        <v>914</v>
      </c>
      <c r="AK22" s="49" t="s">
        <v>249</v>
      </c>
      <c r="AM22" s="65">
        <v>21</v>
      </c>
      <c r="AU22"/>
    </row>
    <row r="23" spans="1:47" ht="15" x14ac:dyDescent="0.25">
      <c r="A23" s="49" t="s">
        <v>915</v>
      </c>
      <c r="B23" s="49" t="s">
        <v>394</v>
      </c>
      <c r="C23" s="53" t="s">
        <v>162</v>
      </c>
      <c r="D23" s="53"/>
      <c r="E23" s="53"/>
      <c r="F23" s="53"/>
      <c r="G23" s="58"/>
      <c r="I23" s="50">
        <f t="shared" si="2"/>
        <v>0.9166666666666663</v>
      </c>
      <c r="J23" s="50">
        <f t="shared" si="2"/>
        <v>0.9576388888888886</v>
      </c>
      <c r="K23" s="49">
        <v>22</v>
      </c>
      <c r="M23" s="49" t="s">
        <v>916</v>
      </c>
      <c r="N23" s="49" t="s">
        <v>162</v>
      </c>
      <c r="O23" s="49" t="s">
        <v>162</v>
      </c>
      <c r="P23" s="49" t="s">
        <v>162</v>
      </c>
      <c r="R23" s="49" t="s">
        <v>834</v>
      </c>
      <c r="S23" s="49" t="s">
        <v>856</v>
      </c>
      <c r="V23" s="49" t="s">
        <v>917</v>
      </c>
      <c r="W23" s="49" t="s">
        <v>869</v>
      </c>
      <c r="AA23" s="71" t="s">
        <v>913</v>
      </c>
      <c r="AB23" s="51" t="s">
        <v>860</v>
      </c>
      <c r="AC23" s="51">
        <v>0</v>
      </c>
      <c r="AD23" s="51" t="s">
        <v>845</v>
      </c>
      <c r="AJ23" s="49" t="s">
        <v>904</v>
      </c>
      <c r="AK23" s="49" t="s">
        <v>249</v>
      </c>
      <c r="AM23" s="65">
        <v>22</v>
      </c>
      <c r="AU23"/>
    </row>
    <row r="24" spans="1:47" ht="15" x14ac:dyDescent="0.25">
      <c r="A24" s="49" t="s">
        <v>918</v>
      </c>
      <c r="B24" s="49" t="s">
        <v>264</v>
      </c>
      <c r="C24" s="52" t="s">
        <v>162</v>
      </c>
      <c r="D24" s="52"/>
      <c r="E24" s="52"/>
      <c r="F24" s="52"/>
      <c r="G24" s="58"/>
      <c r="I24" s="50">
        <f t="shared" si="2"/>
        <v>0.95833333333333293</v>
      </c>
      <c r="J24" s="50">
        <f t="shared" si="2"/>
        <v>0.99930555555555522</v>
      </c>
      <c r="K24" s="49">
        <v>23</v>
      </c>
      <c r="R24" s="49" t="s">
        <v>869</v>
      </c>
      <c r="S24" s="49" t="s">
        <v>856</v>
      </c>
      <c r="V24" s="49" t="s">
        <v>919</v>
      </c>
      <c r="W24" s="49" t="s">
        <v>875</v>
      </c>
      <c r="AA24" s="72" t="s">
        <v>920</v>
      </c>
      <c r="AB24" s="51" t="s">
        <v>854</v>
      </c>
      <c r="AC24" s="51">
        <v>0</v>
      </c>
      <c r="AD24" s="51" t="s">
        <v>839</v>
      </c>
      <c r="AJ24" s="49" t="s">
        <v>921</v>
      </c>
      <c r="AK24" s="49" t="s">
        <v>249</v>
      </c>
      <c r="AM24" s="65">
        <v>23</v>
      </c>
      <c r="AU24"/>
    </row>
    <row r="25" spans="1:47" ht="15" x14ac:dyDescent="0.25">
      <c r="A25" s="49" t="s">
        <v>922</v>
      </c>
      <c r="B25" s="49" t="s">
        <v>249</v>
      </c>
      <c r="C25" s="52" t="s">
        <v>160</v>
      </c>
      <c r="D25" s="52"/>
      <c r="E25" s="52"/>
      <c r="F25" s="52"/>
      <c r="G25" s="58"/>
      <c r="R25" s="49" t="s">
        <v>875</v>
      </c>
      <c r="S25" s="49" t="s">
        <v>856</v>
      </c>
      <c r="V25" s="49" t="s">
        <v>923</v>
      </c>
      <c r="W25" s="49" t="s">
        <v>916</v>
      </c>
      <c r="AA25" s="72" t="s">
        <v>924</v>
      </c>
      <c r="AB25" s="51" t="s">
        <v>854</v>
      </c>
      <c r="AC25" s="51">
        <v>0</v>
      </c>
      <c r="AD25" s="51" t="s">
        <v>845</v>
      </c>
      <c r="AJ25" s="49" t="s">
        <v>925</v>
      </c>
      <c r="AK25" s="49" t="s">
        <v>249</v>
      </c>
      <c r="AM25" s="65">
        <v>24</v>
      </c>
      <c r="AU25"/>
    </row>
    <row r="26" spans="1:47" ht="15" x14ac:dyDescent="0.25">
      <c r="A26" s="49" t="s">
        <v>926</v>
      </c>
      <c r="B26" s="49" t="s">
        <v>290</v>
      </c>
      <c r="C26" s="63" t="s">
        <v>160</v>
      </c>
      <c r="D26" s="63"/>
      <c r="E26" s="63"/>
      <c r="F26" s="63"/>
      <c r="G26" s="58"/>
      <c r="R26" s="49" t="s">
        <v>916</v>
      </c>
      <c r="S26" s="49" t="s">
        <v>856</v>
      </c>
      <c r="V26" s="49" t="s">
        <v>153</v>
      </c>
      <c r="W26" s="49" t="s">
        <v>290</v>
      </c>
      <c r="AA26" s="72" t="s">
        <v>927</v>
      </c>
      <c r="AB26" s="51" t="s">
        <v>854</v>
      </c>
      <c r="AC26" s="51">
        <v>1</v>
      </c>
      <c r="AD26" s="51" t="s">
        <v>839</v>
      </c>
      <c r="AJ26" s="49" t="s">
        <v>928</v>
      </c>
      <c r="AK26" s="49" t="s">
        <v>249</v>
      </c>
      <c r="AM26" s="65">
        <v>25</v>
      </c>
      <c r="AU26"/>
    </row>
    <row r="27" spans="1:47" ht="15" x14ac:dyDescent="0.25">
      <c r="A27" s="49" t="s">
        <v>929</v>
      </c>
      <c r="B27" s="49" t="s">
        <v>253</v>
      </c>
      <c r="C27" s="64" t="s">
        <v>162</v>
      </c>
      <c r="D27" s="64"/>
      <c r="E27" s="64"/>
      <c r="F27" s="64"/>
      <c r="G27" s="58"/>
      <c r="AA27" s="51" t="s">
        <v>930</v>
      </c>
      <c r="AB27" s="51" t="s">
        <v>854</v>
      </c>
      <c r="AC27" s="51">
        <v>0</v>
      </c>
      <c r="AD27" s="51" t="s">
        <v>845</v>
      </c>
      <c r="AJ27" s="49" t="s">
        <v>931</v>
      </c>
      <c r="AK27" s="49" t="s">
        <v>249</v>
      </c>
      <c r="AM27" s="65">
        <v>26</v>
      </c>
      <c r="AU27"/>
    </row>
    <row r="28" spans="1:47" ht="15" x14ac:dyDescent="0.25">
      <c r="A28" s="49" t="s">
        <v>932</v>
      </c>
      <c r="B28" s="49" t="s">
        <v>294</v>
      </c>
      <c r="C28" s="64" t="s">
        <v>162</v>
      </c>
      <c r="D28" s="64"/>
      <c r="E28" s="64"/>
      <c r="F28" s="64"/>
      <c r="G28" s="58"/>
      <c r="J28" s="73"/>
      <c r="AA28" s="51" t="s">
        <v>933</v>
      </c>
      <c r="AB28" s="51" t="s">
        <v>854</v>
      </c>
      <c r="AC28" s="51">
        <v>0</v>
      </c>
      <c r="AD28" s="51" t="s">
        <v>839</v>
      </c>
      <c r="AJ28" s="49" t="s">
        <v>934</v>
      </c>
      <c r="AK28" s="49" t="s">
        <v>249</v>
      </c>
      <c r="AM28" s="65">
        <v>27</v>
      </c>
      <c r="AU28"/>
    </row>
    <row r="29" spans="1:47" ht="15" x14ac:dyDescent="0.25">
      <c r="A29" s="49" t="s">
        <v>935</v>
      </c>
      <c r="B29" s="49" t="s">
        <v>869</v>
      </c>
      <c r="C29" s="65" t="s">
        <v>162</v>
      </c>
      <c r="AA29" s="51" t="s">
        <v>936</v>
      </c>
      <c r="AB29" s="51" t="s">
        <v>854</v>
      </c>
      <c r="AC29" s="51">
        <v>0</v>
      </c>
      <c r="AD29" s="51" t="s">
        <v>839</v>
      </c>
      <c r="AJ29" s="49" t="s">
        <v>937</v>
      </c>
      <c r="AK29" s="49" t="s">
        <v>394</v>
      </c>
      <c r="AM29" s="65">
        <v>28</v>
      </c>
      <c r="AU29"/>
    </row>
    <row r="30" spans="1:47" ht="15" x14ac:dyDescent="0.25">
      <c r="A30" s="49" t="s">
        <v>938</v>
      </c>
      <c r="B30" s="49" t="s">
        <v>875</v>
      </c>
      <c r="C30" s="52" t="s">
        <v>162</v>
      </c>
      <c r="D30" s="52"/>
      <c r="E30" s="52"/>
      <c r="F30" s="52"/>
      <c r="G30" s="58"/>
      <c r="AA30" s="51" t="s">
        <v>939</v>
      </c>
      <c r="AB30" s="51" t="s">
        <v>860</v>
      </c>
      <c r="AC30" s="51">
        <v>0</v>
      </c>
      <c r="AD30" s="51" t="s">
        <v>839</v>
      </c>
      <c r="AJ30" s="49" t="s">
        <v>940</v>
      </c>
      <c r="AK30" s="49" t="s">
        <v>294</v>
      </c>
      <c r="AM30" s="65">
        <v>29</v>
      </c>
      <c r="AU30"/>
    </row>
    <row r="31" spans="1:47" ht="15" x14ac:dyDescent="0.25">
      <c r="A31" s="49" t="s">
        <v>941</v>
      </c>
      <c r="B31" s="49" t="s">
        <v>881</v>
      </c>
      <c r="C31" s="52" t="s">
        <v>162</v>
      </c>
      <c r="D31" s="52"/>
      <c r="E31" s="52"/>
      <c r="F31" s="52"/>
      <c r="G31" s="58"/>
      <c r="AA31" s="51" t="s">
        <v>942</v>
      </c>
      <c r="AB31" s="51" t="s">
        <v>860</v>
      </c>
      <c r="AC31" s="51">
        <v>0</v>
      </c>
      <c r="AD31" s="51" t="s">
        <v>845</v>
      </c>
      <c r="AJ31" s="49" t="s">
        <v>943</v>
      </c>
      <c r="AK31" s="49" t="s">
        <v>835</v>
      </c>
      <c r="AM31" s="65">
        <v>30</v>
      </c>
      <c r="AU31"/>
    </row>
    <row r="32" spans="1:47" ht="15" x14ac:dyDescent="0.25">
      <c r="A32" s="49" t="s">
        <v>944</v>
      </c>
      <c r="B32" s="49" t="s">
        <v>257</v>
      </c>
      <c r="C32" s="53" t="s">
        <v>160</v>
      </c>
      <c r="D32" s="53"/>
      <c r="E32" s="53"/>
      <c r="F32" s="53"/>
      <c r="G32" s="58"/>
      <c r="AA32" s="51" t="s">
        <v>945</v>
      </c>
      <c r="AB32" s="51" t="s">
        <v>860</v>
      </c>
      <c r="AC32" s="51">
        <v>0</v>
      </c>
      <c r="AD32" s="51" t="s">
        <v>839</v>
      </c>
      <c r="AJ32" s="49" t="s">
        <v>946</v>
      </c>
      <c r="AK32" s="49" t="s">
        <v>264</v>
      </c>
      <c r="AM32" s="65">
        <v>31</v>
      </c>
      <c r="AU32"/>
    </row>
    <row r="33" spans="3:47" ht="15" x14ac:dyDescent="0.25">
      <c r="C33" s="52"/>
      <c r="D33" s="52"/>
      <c r="E33" s="52"/>
      <c r="F33" s="52"/>
      <c r="G33" s="58"/>
      <c r="AA33" s="51" t="s">
        <v>947</v>
      </c>
      <c r="AB33" s="51" t="s">
        <v>854</v>
      </c>
      <c r="AC33" s="51">
        <v>0</v>
      </c>
      <c r="AD33" s="51" t="s">
        <v>845</v>
      </c>
      <c r="AJ33" s="49" t="s">
        <v>948</v>
      </c>
      <c r="AK33" s="49" t="s">
        <v>294</v>
      </c>
      <c r="AM33" s="65">
        <v>32</v>
      </c>
      <c r="AU33"/>
    </row>
    <row r="34" spans="3:47" ht="15" x14ac:dyDescent="0.25">
      <c r="C34" s="52"/>
      <c r="D34" s="52"/>
      <c r="E34" s="52"/>
      <c r="F34" s="52"/>
      <c r="G34" s="58"/>
      <c r="AA34" s="51" t="s">
        <v>949</v>
      </c>
      <c r="AB34" s="51" t="s">
        <v>860</v>
      </c>
      <c r="AC34" s="51">
        <v>0</v>
      </c>
      <c r="AD34" s="51" t="s">
        <v>845</v>
      </c>
      <c r="AJ34" s="49" t="s">
        <v>946</v>
      </c>
      <c r="AK34" s="49" t="s">
        <v>264</v>
      </c>
      <c r="AM34" s="65">
        <v>33</v>
      </c>
      <c r="AU34"/>
    </row>
    <row r="35" spans="3:47" ht="15" x14ac:dyDescent="0.25">
      <c r="C35" s="63"/>
      <c r="D35" s="63"/>
      <c r="E35" s="63"/>
      <c r="F35" s="63"/>
      <c r="G35" s="58"/>
      <c r="AA35" s="51" t="s">
        <v>950</v>
      </c>
      <c r="AB35" s="51" t="s">
        <v>257</v>
      </c>
      <c r="AC35" s="51">
        <v>0</v>
      </c>
      <c r="AD35" s="51" t="s">
        <v>845</v>
      </c>
      <c r="AJ35" s="49" t="s">
        <v>951</v>
      </c>
      <c r="AK35" s="49" t="s">
        <v>249</v>
      </c>
      <c r="AM35" s="65">
        <v>34</v>
      </c>
      <c r="AU35"/>
    </row>
    <row r="36" spans="3:47" ht="15" x14ac:dyDescent="0.25">
      <c r="C36" s="64"/>
      <c r="D36" s="64"/>
      <c r="E36" s="64"/>
      <c r="F36" s="64"/>
      <c r="G36" s="58"/>
      <c r="AA36" s="51" t="s">
        <v>952</v>
      </c>
      <c r="AB36" s="51" t="s">
        <v>257</v>
      </c>
      <c r="AC36" s="51">
        <v>0</v>
      </c>
      <c r="AD36" s="51" t="s">
        <v>839</v>
      </c>
      <c r="AJ36" s="49" t="s">
        <v>953</v>
      </c>
      <c r="AK36" s="49" t="s">
        <v>249</v>
      </c>
      <c r="AM36" s="65">
        <v>35</v>
      </c>
      <c r="AU36"/>
    </row>
    <row r="37" spans="3:47" ht="15" x14ac:dyDescent="0.25">
      <c r="C37" s="64"/>
      <c r="D37" s="64"/>
      <c r="E37" s="64"/>
      <c r="F37" s="64"/>
      <c r="G37" s="58"/>
      <c r="AA37" s="49" t="s">
        <v>954</v>
      </c>
      <c r="AB37" s="49" t="s">
        <v>835</v>
      </c>
      <c r="AC37" s="49">
        <v>0</v>
      </c>
      <c r="AD37" s="49" t="s">
        <v>845</v>
      </c>
      <c r="AJ37" s="49" t="s">
        <v>955</v>
      </c>
      <c r="AK37" s="49" t="s">
        <v>257</v>
      </c>
      <c r="AM37" s="65">
        <v>36</v>
      </c>
      <c r="AU37"/>
    </row>
    <row r="38" spans="3:47" ht="15" x14ac:dyDescent="0.25">
      <c r="AA38" s="49" t="s">
        <v>956</v>
      </c>
      <c r="AB38" s="49" t="s">
        <v>835</v>
      </c>
      <c r="AC38" s="49">
        <v>0</v>
      </c>
      <c r="AD38" s="49" t="s">
        <v>839</v>
      </c>
      <c r="AJ38" s="49" t="s">
        <v>957</v>
      </c>
      <c r="AK38" s="49" t="s">
        <v>835</v>
      </c>
      <c r="AM38" s="65">
        <v>37</v>
      </c>
      <c r="AU38"/>
    </row>
    <row r="39" spans="3:47" ht="15" x14ac:dyDescent="0.25">
      <c r="C39" s="52"/>
      <c r="D39" s="52"/>
      <c r="E39" s="52"/>
      <c r="F39" s="52"/>
      <c r="G39" s="58"/>
      <c r="AA39" s="49" t="s">
        <v>958</v>
      </c>
      <c r="AB39" s="49" t="s">
        <v>835</v>
      </c>
      <c r="AC39" s="49">
        <v>0</v>
      </c>
      <c r="AD39" s="49" t="s">
        <v>845</v>
      </c>
      <c r="AJ39" s="49" t="s">
        <v>959</v>
      </c>
      <c r="AK39" s="49" t="s">
        <v>870</v>
      </c>
      <c r="AM39" s="65">
        <v>38</v>
      </c>
      <c r="AU39"/>
    </row>
    <row r="40" spans="3:47" ht="15" x14ac:dyDescent="0.25">
      <c r="C40" s="52"/>
      <c r="D40" s="52"/>
      <c r="E40" s="52"/>
      <c r="F40" s="52"/>
      <c r="G40" s="58"/>
      <c r="AA40" s="49" t="s">
        <v>960</v>
      </c>
      <c r="AB40" s="49" t="s">
        <v>835</v>
      </c>
      <c r="AC40" s="49">
        <v>0</v>
      </c>
      <c r="AD40" s="49" t="s">
        <v>839</v>
      </c>
      <c r="AJ40" s="49" t="s">
        <v>961</v>
      </c>
      <c r="AK40" s="49" t="s">
        <v>253</v>
      </c>
      <c r="AM40" s="65">
        <v>39</v>
      </c>
      <c r="AU40"/>
    </row>
    <row r="41" spans="3:47" ht="15" x14ac:dyDescent="0.25">
      <c r="C41" s="53"/>
      <c r="D41" s="53"/>
      <c r="E41" s="53"/>
      <c r="F41" s="53"/>
      <c r="G41" s="58"/>
      <c r="AA41" s="49" t="s">
        <v>962</v>
      </c>
      <c r="AB41" s="49" t="s">
        <v>264</v>
      </c>
      <c r="AC41" s="49">
        <v>0</v>
      </c>
      <c r="AJ41" s="49" t="s">
        <v>963</v>
      </c>
      <c r="AK41" s="49" t="s">
        <v>249</v>
      </c>
      <c r="AM41" s="65">
        <v>40</v>
      </c>
      <c r="AU41"/>
    </row>
    <row r="42" spans="3:47" ht="15" x14ac:dyDescent="0.25">
      <c r="C42" s="52"/>
      <c r="D42" s="52"/>
      <c r="E42" s="52"/>
      <c r="F42" s="52"/>
      <c r="G42" s="58"/>
      <c r="AA42" s="49" t="s">
        <v>964</v>
      </c>
      <c r="AB42" s="49" t="s">
        <v>888</v>
      </c>
      <c r="AC42" s="49">
        <v>0</v>
      </c>
      <c r="AJ42" s="49" t="s">
        <v>965</v>
      </c>
      <c r="AK42" s="49" t="s">
        <v>249</v>
      </c>
      <c r="AM42" s="65">
        <v>41</v>
      </c>
      <c r="AU42"/>
    </row>
    <row r="43" spans="3:47" ht="15" x14ac:dyDescent="0.25">
      <c r="C43" s="52"/>
      <c r="D43" s="52"/>
      <c r="E43" s="52"/>
      <c r="F43" s="52"/>
      <c r="G43" s="58"/>
      <c r="AA43" s="49" t="s">
        <v>966</v>
      </c>
      <c r="AB43" s="49" t="s">
        <v>253</v>
      </c>
      <c r="AC43" s="49">
        <v>0</v>
      </c>
      <c r="AJ43" s="49" t="s">
        <v>967</v>
      </c>
      <c r="AK43" s="49" t="s">
        <v>249</v>
      </c>
      <c r="AM43" s="65">
        <v>42</v>
      </c>
      <c r="AU43"/>
    </row>
    <row r="44" spans="3:47" ht="15" x14ac:dyDescent="0.25">
      <c r="C44" s="63"/>
      <c r="D44" s="63"/>
      <c r="E44" s="63"/>
      <c r="F44" s="63"/>
      <c r="G44" s="58"/>
      <c r="AA44" s="49" t="s">
        <v>968</v>
      </c>
      <c r="AB44" s="49" t="s">
        <v>868</v>
      </c>
      <c r="AC44" s="49">
        <v>0</v>
      </c>
      <c r="AJ44" s="49" t="s">
        <v>969</v>
      </c>
      <c r="AK44" s="49" t="s">
        <v>249</v>
      </c>
      <c r="AM44" s="65">
        <v>43</v>
      </c>
      <c r="AU44"/>
    </row>
    <row r="45" spans="3:47" ht="15" x14ac:dyDescent="0.25">
      <c r="C45" s="64"/>
      <c r="D45" s="64"/>
      <c r="E45" s="64"/>
      <c r="F45" s="64"/>
      <c r="G45" s="58"/>
      <c r="AA45" s="49" t="s">
        <v>970</v>
      </c>
      <c r="AB45" s="49" t="s">
        <v>394</v>
      </c>
      <c r="AC45" s="49">
        <v>0</v>
      </c>
      <c r="AJ45" s="49" t="s">
        <v>971</v>
      </c>
      <c r="AK45" s="49" t="s">
        <v>249</v>
      </c>
      <c r="AM45" s="65">
        <v>44</v>
      </c>
      <c r="AU45"/>
    </row>
    <row r="46" spans="3:47" ht="15" x14ac:dyDescent="0.25">
      <c r="C46" s="64"/>
      <c r="D46" s="64"/>
      <c r="E46" s="64"/>
      <c r="F46" s="64"/>
      <c r="G46" s="58"/>
      <c r="AA46" s="49" t="s">
        <v>972</v>
      </c>
      <c r="AB46" s="49" t="s">
        <v>883</v>
      </c>
      <c r="AC46" s="49">
        <v>0</v>
      </c>
      <c r="AJ46" s="49" t="s">
        <v>973</v>
      </c>
      <c r="AK46" s="49" t="s">
        <v>249</v>
      </c>
      <c r="AM46" s="65">
        <v>45</v>
      </c>
      <c r="AU46"/>
    </row>
    <row r="47" spans="3:47" ht="15" x14ac:dyDescent="0.25">
      <c r="AA47" s="49" t="s">
        <v>974</v>
      </c>
      <c r="AB47" s="49" t="s">
        <v>294</v>
      </c>
      <c r="AC47" s="49">
        <v>0</v>
      </c>
      <c r="AJ47" s="49" t="s">
        <v>969</v>
      </c>
      <c r="AK47" s="49" t="s">
        <v>249</v>
      </c>
      <c r="AM47" s="65">
        <v>46</v>
      </c>
      <c r="AU47"/>
    </row>
    <row r="48" spans="3:47" ht="15" x14ac:dyDescent="0.25">
      <c r="C48" s="52"/>
      <c r="D48" s="52"/>
      <c r="E48" s="52"/>
      <c r="F48" s="52"/>
      <c r="G48" s="58"/>
      <c r="AA48" s="49" t="s">
        <v>975</v>
      </c>
      <c r="AB48" s="49" t="s">
        <v>878</v>
      </c>
      <c r="AC48" s="49">
        <v>0</v>
      </c>
      <c r="AJ48" s="49" t="s">
        <v>976</v>
      </c>
      <c r="AK48" s="49" t="s">
        <v>253</v>
      </c>
      <c r="AM48" s="65">
        <v>47</v>
      </c>
      <c r="AU48"/>
    </row>
    <row r="49" spans="3:47" ht="15" x14ac:dyDescent="0.25">
      <c r="C49" s="52"/>
      <c r="D49" s="52"/>
      <c r="E49" s="52"/>
      <c r="F49" s="52"/>
      <c r="G49" s="58"/>
      <c r="AA49" s="49" t="s">
        <v>977</v>
      </c>
      <c r="AB49" s="49" t="s">
        <v>294</v>
      </c>
      <c r="AC49" s="49">
        <v>0</v>
      </c>
      <c r="AJ49" s="49" t="s">
        <v>978</v>
      </c>
      <c r="AK49" s="49" t="s">
        <v>249</v>
      </c>
      <c r="AM49" s="65">
        <v>48</v>
      </c>
      <c r="AU49"/>
    </row>
    <row r="50" spans="3:47" ht="15" x14ac:dyDescent="0.25">
      <c r="C50" s="53"/>
      <c r="D50" s="53"/>
      <c r="E50" s="53"/>
      <c r="F50" s="53"/>
      <c r="G50" s="58"/>
      <c r="AJ50" s="49" t="s">
        <v>979</v>
      </c>
      <c r="AK50" s="49" t="s">
        <v>883</v>
      </c>
      <c r="AM50" s="65">
        <v>49</v>
      </c>
      <c r="AU50"/>
    </row>
    <row r="51" spans="3:47" ht="15" x14ac:dyDescent="0.25">
      <c r="C51" s="52"/>
      <c r="D51" s="52"/>
      <c r="E51" s="52"/>
      <c r="F51" s="52"/>
      <c r="G51" s="58"/>
      <c r="AJ51" s="49" t="s">
        <v>980</v>
      </c>
      <c r="AK51" s="49" t="s">
        <v>264</v>
      </c>
      <c r="AM51" s="65">
        <v>50</v>
      </c>
      <c r="AU51"/>
    </row>
    <row r="52" spans="3:47" ht="15" x14ac:dyDescent="0.25">
      <c r="C52" s="52"/>
      <c r="D52" s="52"/>
      <c r="E52" s="52"/>
      <c r="F52" s="52"/>
      <c r="G52" s="58"/>
      <c r="AJ52" s="49" t="s">
        <v>981</v>
      </c>
      <c r="AK52" s="49" t="s">
        <v>249</v>
      </c>
      <c r="AM52" s="65">
        <v>51</v>
      </c>
      <c r="AU52"/>
    </row>
    <row r="53" spans="3:47" ht="15" x14ac:dyDescent="0.25">
      <c r="C53" s="63"/>
      <c r="D53" s="63"/>
      <c r="E53" s="63"/>
      <c r="F53" s="63"/>
      <c r="G53" s="58"/>
      <c r="AJ53" s="49" t="s">
        <v>982</v>
      </c>
      <c r="AK53" s="49" t="s">
        <v>249</v>
      </c>
      <c r="AM53" s="65" t="s">
        <v>983</v>
      </c>
      <c r="AN53" s="163"/>
      <c r="AO53" s="163"/>
      <c r="AP53" s="163"/>
      <c r="AU53"/>
    </row>
    <row r="54" spans="3:47" ht="15" x14ac:dyDescent="0.25">
      <c r="C54" s="64"/>
      <c r="D54" s="64"/>
      <c r="E54" s="64"/>
      <c r="F54" s="64"/>
      <c r="G54" s="58"/>
      <c r="AJ54" s="49" t="s">
        <v>984</v>
      </c>
      <c r="AK54" s="49" t="s">
        <v>249</v>
      </c>
      <c r="AM54" s="65">
        <v>53</v>
      </c>
      <c r="AU54"/>
    </row>
    <row r="55" spans="3:47" ht="15" x14ac:dyDescent="0.25">
      <c r="C55" s="64"/>
      <c r="D55" s="64"/>
      <c r="E55" s="64"/>
      <c r="F55" s="64"/>
      <c r="G55" s="58"/>
      <c r="AJ55" s="49" t="s">
        <v>985</v>
      </c>
      <c r="AK55" s="49" t="s">
        <v>249</v>
      </c>
      <c r="AM55"/>
      <c r="AU55"/>
    </row>
    <row r="56" spans="3:47" ht="15" x14ac:dyDescent="0.25">
      <c r="AJ56" s="49" t="s">
        <v>986</v>
      </c>
      <c r="AK56" s="49" t="s">
        <v>249</v>
      </c>
      <c r="AM56"/>
      <c r="AU56"/>
    </row>
    <row r="57" spans="3:47" ht="15" x14ac:dyDescent="0.25">
      <c r="C57" s="52"/>
      <c r="D57" s="52"/>
      <c r="E57" s="52"/>
      <c r="F57" s="52"/>
      <c r="G57" s="58"/>
      <c r="AJ57" s="49" t="s">
        <v>987</v>
      </c>
      <c r="AK57" s="49" t="s">
        <v>249</v>
      </c>
      <c r="AM57"/>
      <c r="AU57"/>
    </row>
    <row r="58" spans="3:47" ht="15" x14ac:dyDescent="0.25">
      <c r="C58" s="52"/>
      <c r="D58" s="52"/>
      <c r="E58" s="52"/>
      <c r="F58" s="52"/>
      <c r="G58" s="58"/>
      <c r="AJ58" s="49" t="s">
        <v>988</v>
      </c>
      <c r="AK58" s="49" t="s">
        <v>264</v>
      </c>
      <c r="AM58"/>
      <c r="AU58"/>
    </row>
    <row r="59" spans="3:47" ht="15" x14ac:dyDescent="0.25">
      <c r="C59" s="53"/>
      <c r="D59" s="53"/>
      <c r="E59" s="53"/>
      <c r="F59" s="53"/>
      <c r="G59" s="58"/>
      <c r="AJ59" s="49" t="s">
        <v>989</v>
      </c>
      <c r="AK59" s="49" t="s">
        <v>835</v>
      </c>
      <c r="AM59"/>
      <c r="AU59"/>
    </row>
    <row r="60" spans="3:47" ht="15" x14ac:dyDescent="0.25">
      <c r="C60" s="52"/>
      <c r="D60" s="52"/>
      <c r="E60" s="52"/>
      <c r="F60" s="52"/>
      <c r="G60" s="58"/>
      <c r="AJ60" s="49" t="s">
        <v>990</v>
      </c>
      <c r="AK60" s="49" t="s">
        <v>253</v>
      </c>
      <c r="AM60"/>
      <c r="AU60"/>
    </row>
    <row r="61" spans="3:47" ht="15" x14ac:dyDescent="0.25">
      <c r="C61" s="52"/>
      <c r="D61" s="52"/>
      <c r="E61" s="52"/>
      <c r="F61" s="52"/>
      <c r="G61" s="58"/>
      <c r="AJ61" s="49" t="s">
        <v>991</v>
      </c>
      <c r="AK61" s="49" t="s">
        <v>253</v>
      </c>
      <c r="AM61"/>
      <c r="AU61"/>
    </row>
    <row r="62" spans="3:47" ht="15" x14ac:dyDescent="0.25">
      <c r="C62" s="63"/>
      <c r="D62" s="63"/>
      <c r="E62" s="63"/>
      <c r="F62" s="63"/>
      <c r="G62" s="58"/>
      <c r="AJ62" s="49" t="s">
        <v>992</v>
      </c>
      <c r="AK62" s="49" t="s">
        <v>249</v>
      </c>
      <c r="AM62"/>
      <c r="AU62"/>
    </row>
    <row r="63" spans="3:47" ht="15" x14ac:dyDescent="0.25">
      <c r="C63" s="64"/>
      <c r="D63" s="64"/>
      <c r="E63" s="64"/>
      <c r="F63" s="64"/>
      <c r="G63" s="58"/>
      <c r="AJ63" s="49" t="s">
        <v>993</v>
      </c>
      <c r="AK63" s="49" t="s">
        <v>264</v>
      </c>
      <c r="AM63"/>
      <c r="AU63"/>
    </row>
    <row r="64" spans="3:47" ht="15" x14ac:dyDescent="0.25">
      <c r="C64" s="64"/>
      <c r="D64" s="64"/>
      <c r="E64" s="64"/>
      <c r="F64" s="64"/>
      <c r="G64" s="58"/>
      <c r="AJ64" s="49" t="s">
        <v>994</v>
      </c>
      <c r="AK64" s="49" t="s">
        <v>249</v>
      </c>
      <c r="AM64"/>
      <c r="AU64"/>
    </row>
    <row r="65" spans="3:47" ht="15" x14ac:dyDescent="0.25">
      <c r="AJ65" s="49" t="s">
        <v>995</v>
      </c>
      <c r="AK65" s="49" t="s">
        <v>253</v>
      </c>
      <c r="AM65"/>
      <c r="AU65"/>
    </row>
    <row r="66" spans="3:47" ht="15" x14ac:dyDescent="0.25">
      <c r="C66" s="52"/>
      <c r="D66" s="52"/>
      <c r="E66" s="52"/>
      <c r="F66" s="52"/>
      <c r="G66" s="58"/>
      <c r="AJ66" s="49" t="s">
        <v>996</v>
      </c>
      <c r="AK66" s="49" t="s">
        <v>249</v>
      </c>
      <c r="AM66"/>
      <c r="AU66"/>
    </row>
    <row r="67" spans="3:47" ht="15" x14ac:dyDescent="0.25">
      <c r="C67" s="52"/>
      <c r="D67" s="52"/>
      <c r="E67" s="52"/>
      <c r="F67" s="52"/>
      <c r="G67" s="58"/>
      <c r="AJ67" s="49" t="s">
        <v>997</v>
      </c>
      <c r="AK67" s="49" t="s">
        <v>249</v>
      </c>
      <c r="AM67"/>
      <c r="AU67"/>
    </row>
    <row r="68" spans="3:47" ht="15" x14ac:dyDescent="0.25">
      <c r="C68" s="53"/>
      <c r="D68" s="53"/>
      <c r="E68" s="53"/>
      <c r="F68" s="53"/>
      <c r="G68" s="58"/>
      <c r="AJ68" s="49" t="s">
        <v>998</v>
      </c>
      <c r="AK68" s="49" t="s">
        <v>253</v>
      </c>
      <c r="AM68"/>
      <c r="AU68"/>
    </row>
    <row r="69" spans="3:47" ht="15" x14ac:dyDescent="0.25">
      <c r="C69" s="52"/>
      <c r="D69" s="52"/>
      <c r="E69" s="52"/>
      <c r="F69" s="52"/>
      <c r="G69" s="58"/>
      <c r="AJ69" s="49" t="s">
        <v>999</v>
      </c>
      <c r="AK69" s="49" t="s">
        <v>249</v>
      </c>
      <c r="AM69"/>
      <c r="AU69"/>
    </row>
    <row r="70" spans="3:47" ht="15" x14ac:dyDescent="0.25">
      <c r="C70" s="52"/>
      <c r="D70" s="52"/>
      <c r="E70" s="52"/>
      <c r="F70" s="52"/>
      <c r="G70" s="58"/>
      <c r="AJ70" s="49" t="s">
        <v>1000</v>
      </c>
      <c r="AK70" s="49" t="s">
        <v>264</v>
      </c>
      <c r="AM70"/>
      <c r="AU70"/>
    </row>
    <row r="71" spans="3:47" ht="15" x14ac:dyDescent="0.25">
      <c r="C71" s="63"/>
      <c r="D71" s="63"/>
      <c r="E71" s="63"/>
      <c r="F71" s="52"/>
      <c r="G71" s="58"/>
      <c r="AJ71" s="49" t="s">
        <v>1001</v>
      </c>
      <c r="AK71" s="49" t="s">
        <v>394</v>
      </c>
      <c r="AM71"/>
      <c r="AU71"/>
    </row>
    <row r="72" spans="3:47" ht="15" x14ac:dyDescent="0.25">
      <c r="C72" s="64"/>
      <c r="D72" s="64"/>
      <c r="E72" s="64"/>
      <c r="F72" s="64"/>
      <c r="G72" s="58"/>
      <c r="AJ72" s="49" t="s">
        <v>1002</v>
      </c>
      <c r="AK72" s="49" t="s">
        <v>868</v>
      </c>
      <c r="AM72"/>
      <c r="AU72"/>
    </row>
    <row r="73" spans="3:47" ht="15" x14ac:dyDescent="0.25">
      <c r="C73" s="64"/>
      <c r="D73" s="64"/>
      <c r="E73" s="64"/>
      <c r="F73" s="64"/>
      <c r="G73" s="58"/>
      <c r="AJ73" s="49" t="s">
        <v>1003</v>
      </c>
      <c r="AK73" s="49" t="s">
        <v>249</v>
      </c>
      <c r="AM73"/>
      <c r="AU73"/>
    </row>
    <row r="74" spans="3:47" ht="15" x14ac:dyDescent="0.25">
      <c r="AJ74" s="49" t="s">
        <v>1004</v>
      </c>
      <c r="AK74" s="49" t="s">
        <v>835</v>
      </c>
      <c r="AM74"/>
      <c r="AU74"/>
    </row>
    <row r="75" spans="3:47" ht="15" x14ac:dyDescent="0.25">
      <c r="C75" s="52"/>
      <c r="D75" s="52"/>
      <c r="E75" s="52"/>
      <c r="F75" s="52"/>
      <c r="G75" s="58"/>
      <c r="AJ75" s="49" t="s">
        <v>1005</v>
      </c>
      <c r="AK75" s="49" t="s">
        <v>860</v>
      </c>
      <c r="AM75"/>
      <c r="AU75"/>
    </row>
    <row r="76" spans="3:47" ht="15" x14ac:dyDescent="0.25">
      <c r="C76" s="52"/>
      <c r="D76" s="52"/>
      <c r="E76" s="52"/>
      <c r="F76" s="52"/>
      <c r="G76" s="58"/>
      <c r="AM76"/>
      <c r="AU76"/>
    </row>
    <row r="77" spans="3:47" ht="15" x14ac:dyDescent="0.25">
      <c r="C77" s="53"/>
      <c r="D77" s="53"/>
      <c r="E77" s="53"/>
      <c r="F77" s="53"/>
      <c r="G77" s="58"/>
      <c r="AM77"/>
      <c r="AU77"/>
    </row>
    <row r="78" spans="3:47" ht="15" x14ac:dyDescent="0.25">
      <c r="C78" s="52"/>
      <c r="D78" s="52"/>
      <c r="E78" s="52"/>
      <c r="F78" s="52"/>
      <c r="G78" s="58"/>
      <c r="AM78"/>
      <c r="AU78"/>
    </row>
    <row r="79" spans="3:47" ht="15" x14ac:dyDescent="0.25">
      <c r="C79" s="52"/>
      <c r="D79" s="52"/>
      <c r="E79" s="52"/>
      <c r="F79" s="52"/>
      <c r="G79" s="58"/>
      <c r="AM79"/>
      <c r="AU79"/>
    </row>
    <row r="80" spans="3:47" ht="15" x14ac:dyDescent="0.25">
      <c r="C80" s="63"/>
      <c r="D80" s="63"/>
      <c r="E80" s="63"/>
      <c r="F80" s="63"/>
      <c r="G80" s="58"/>
      <c r="AM80"/>
      <c r="AU80"/>
    </row>
    <row r="81" spans="3:47" ht="15" x14ac:dyDescent="0.25">
      <c r="C81" s="64"/>
      <c r="D81" s="64"/>
      <c r="E81" s="64"/>
      <c r="F81" s="64"/>
      <c r="G81" s="58"/>
      <c r="AM81"/>
      <c r="AU81"/>
    </row>
    <row r="82" spans="3:47" ht="15" x14ac:dyDescent="0.25">
      <c r="C82" s="64"/>
      <c r="D82" s="64"/>
      <c r="E82" s="64"/>
      <c r="F82" s="64"/>
      <c r="G82" s="58"/>
      <c r="AM82"/>
      <c r="AU82"/>
    </row>
    <row r="83" spans="3:47" ht="15" x14ac:dyDescent="0.25">
      <c r="AM83"/>
      <c r="AU83"/>
    </row>
    <row r="84" spans="3:47" ht="15" x14ac:dyDescent="0.25">
      <c r="C84" s="52"/>
      <c r="D84" s="52"/>
      <c r="E84" s="52"/>
      <c r="F84" s="52"/>
      <c r="G84" s="58"/>
      <c r="AM84"/>
      <c r="AU84"/>
    </row>
    <row r="85" spans="3:47" ht="15" x14ac:dyDescent="0.25">
      <c r="C85" s="52"/>
      <c r="D85" s="52"/>
      <c r="E85" s="52"/>
      <c r="F85" s="52"/>
      <c r="G85" s="58"/>
      <c r="AM85"/>
      <c r="AU85"/>
    </row>
    <row r="86" spans="3:47" ht="15" x14ac:dyDescent="0.25">
      <c r="C86" s="53"/>
      <c r="D86" s="53"/>
      <c r="E86" s="53"/>
      <c r="F86" s="53"/>
      <c r="G86" s="58"/>
      <c r="AM86"/>
      <c r="AU86"/>
    </row>
    <row r="87" spans="3:47" ht="15" x14ac:dyDescent="0.25">
      <c r="C87" s="52"/>
      <c r="D87" s="52"/>
      <c r="E87" s="52"/>
      <c r="F87" s="52"/>
      <c r="G87" s="58"/>
      <c r="AM87"/>
      <c r="AU87"/>
    </row>
    <row r="88" spans="3:47" ht="15" x14ac:dyDescent="0.25">
      <c r="C88" s="52"/>
      <c r="D88" s="52"/>
      <c r="E88" s="52"/>
      <c r="F88" s="52"/>
      <c r="G88" s="58"/>
      <c r="AM88"/>
      <c r="AU88"/>
    </row>
    <row r="89" spans="3:47" ht="15" x14ac:dyDescent="0.25">
      <c r="C89" s="63"/>
      <c r="D89" s="63"/>
      <c r="E89" s="63"/>
      <c r="F89" s="63"/>
      <c r="G89" s="58"/>
      <c r="AM89"/>
      <c r="AU89"/>
    </row>
    <row r="90" spans="3:47" ht="15" x14ac:dyDescent="0.25">
      <c r="C90" s="64"/>
      <c r="D90" s="64"/>
      <c r="E90" s="64"/>
      <c r="F90" s="64"/>
      <c r="G90" s="58"/>
      <c r="AM90"/>
      <c r="AU90"/>
    </row>
    <row r="91" spans="3:47" ht="15" x14ac:dyDescent="0.25">
      <c r="C91" s="64"/>
      <c r="D91" s="64"/>
      <c r="E91" s="64"/>
      <c r="F91" s="64"/>
      <c r="G91" s="58"/>
      <c r="AM91"/>
      <c r="AU91"/>
    </row>
    <row r="92" spans="3:47" ht="15" x14ac:dyDescent="0.25">
      <c r="AM92"/>
      <c r="AU92"/>
    </row>
    <row r="93" spans="3:47" ht="15" x14ac:dyDescent="0.25">
      <c r="C93" s="52"/>
      <c r="D93" s="52"/>
      <c r="E93" s="52"/>
      <c r="F93" s="52"/>
      <c r="G93" s="58"/>
      <c r="AM93"/>
      <c r="AU93"/>
    </row>
    <row r="94" spans="3:47" ht="15" x14ac:dyDescent="0.25">
      <c r="C94" s="52"/>
      <c r="D94" s="52"/>
      <c r="E94" s="52"/>
      <c r="F94" s="52"/>
      <c r="G94" s="58"/>
      <c r="AM94"/>
      <c r="AU94"/>
    </row>
    <row r="95" spans="3:47" ht="15" x14ac:dyDescent="0.25">
      <c r="C95" s="53"/>
      <c r="D95" s="53"/>
      <c r="E95" s="53"/>
      <c r="F95" s="53"/>
      <c r="G95" s="58"/>
      <c r="AM95"/>
      <c r="AU95"/>
    </row>
    <row r="96" spans="3:47" ht="15" x14ac:dyDescent="0.25">
      <c r="C96" s="52"/>
      <c r="D96" s="52"/>
      <c r="E96" s="52"/>
      <c r="F96" s="52"/>
      <c r="G96" s="58"/>
      <c r="AM96"/>
      <c r="AU96"/>
    </row>
    <row r="97" spans="3:47" ht="15" x14ac:dyDescent="0.25">
      <c r="C97" s="52"/>
      <c r="D97" s="52"/>
      <c r="E97" s="52"/>
      <c r="F97" s="52"/>
      <c r="G97" s="58"/>
      <c r="AM97"/>
      <c r="AU97"/>
    </row>
    <row r="98" spans="3:47" ht="15" x14ac:dyDescent="0.25">
      <c r="C98" s="63"/>
      <c r="D98" s="63"/>
      <c r="E98" s="63"/>
      <c r="F98" s="63"/>
      <c r="G98" s="58"/>
      <c r="AM98"/>
      <c r="AU98"/>
    </row>
    <row r="99" spans="3:47" ht="15" x14ac:dyDescent="0.25">
      <c r="C99" s="64"/>
      <c r="D99" s="64"/>
      <c r="E99" s="64"/>
      <c r="F99" s="64"/>
      <c r="G99" s="58"/>
      <c r="AM99"/>
      <c r="AU99"/>
    </row>
    <row r="100" spans="3:47" ht="15" x14ac:dyDescent="0.25">
      <c r="C100" s="64"/>
      <c r="D100" s="64"/>
      <c r="E100" s="64"/>
      <c r="F100" s="64"/>
      <c r="G100" s="58"/>
      <c r="AM100"/>
      <c r="AU100"/>
    </row>
    <row r="101" spans="3:47" ht="15" x14ac:dyDescent="0.25">
      <c r="AM101"/>
      <c r="AU101"/>
    </row>
    <row r="102" spans="3:47" ht="15" x14ac:dyDescent="0.25">
      <c r="AM102"/>
      <c r="AU102"/>
    </row>
    <row r="103" spans="3:47" ht="15" x14ac:dyDescent="0.25">
      <c r="AM103"/>
      <c r="AU103"/>
    </row>
    <row r="104" spans="3:47" ht="15" x14ac:dyDescent="0.25">
      <c r="AM104"/>
      <c r="AU104"/>
    </row>
    <row r="105" spans="3:47" ht="15" x14ac:dyDescent="0.25">
      <c r="AM105"/>
      <c r="AU105"/>
    </row>
    <row r="106" spans="3:47" ht="15" x14ac:dyDescent="0.25">
      <c r="AM106"/>
      <c r="AU106"/>
    </row>
    <row r="107" spans="3:47" ht="15" x14ac:dyDescent="0.25">
      <c r="AM107"/>
      <c r="AU107"/>
    </row>
    <row r="108" spans="3:47" ht="15" x14ac:dyDescent="0.25">
      <c r="AM108"/>
      <c r="AU108"/>
    </row>
    <row r="109" spans="3:47" ht="15" x14ac:dyDescent="0.25">
      <c r="AM109"/>
      <c r="AU109"/>
    </row>
    <row r="110" spans="3:47" ht="15" x14ac:dyDescent="0.25">
      <c r="AM110"/>
      <c r="AU110"/>
    </row>
    <row r="111" spans="3:47" ht="15" x14ac:dyDescent="0.25">
      <c r="AM111"/>
      <c r="AU111"/>
    </row>
    <row r="112" spans="3:47" ht="15" x14ac:dyDescent="0.25">
      <c r="AM112"/>
      <c r="AU112"/>
    </row>
    <row r="113" spans="39:47" ht="15" x14ac:dyDescent="0.25">
      <c r="AM113"/>
      <c r="AU113"/>
    </row>
    <row r="114" spans="39:47" ht="15" x14ac:dyDescent="0.25">
      <c r="AM114"/>
      <c r="AU114"/>
    </row>
    <row r="115" spans="39:47" ht="15" x14ac:dyDescent="0.25">
      <c r="AM115"/>
      <c r="AU115"/>
    </row>
    <row r="116" spans="39:47" ht="15" x14ac:dyDescent="0.25">
      <c r="AM116"/>
      <c r="AU116"/>
    </row>
    <row r="117" spans="39:47" ht="15" x14ac:dyDescent="0.25">
      <c r="AM117"/>
      <c r="AU117"/>
    </row>
    <row r="118" spans="39:47" ht="15" x14ac:dyDescent="0.25">
      <c r="AM118"/>
      <c r="AU118"/>
    </row>
    <row r="119" spans="39:47" ht="15" x14ac:dyDescent="0.25">
      <c r="AM119"/>
      <c r="AU119"/>
    </row>
    <row r="120" spans="39:47" ht="15" x14ac:dyDescent="0.25">
      <c r="AM120"/>
      <c r="AU120"/>
    </row>
    <row r="121" spans="39:47" ht="15" x14ac:dyDescent="0.25">
      <c r="AM121"/>
      <c r="AU121"/>
    </row>
    <row r="122" spans="39:47" ht="15" x14ac:dyDescent="0.25">
      <c r="AM122"/>
      <c r="AU122"/>
    </row>
    <row r="123" spans="39:47" ht="15" x14ac:dyDescent="0.25">
      <c r="AM123"/>
      <c r="AU123"/>
    </row>
    <row r="124" spans="39:47" ht="15" x14ac:dyDescent="0.25">
      <c r="AM124"/>
      <c r="AU124"/>
    </row>
    <row r="125" spans="39:47" ht="15" x14ac:dyDescent="0.25">
      <c r="AM125"/>
      <c r="AU125"/>
    </row>
    <row r="126" spans="39:47" ht="15" x14ac:dyDescent="0.25">
      <c r="AM126"/>
      <c r="AU126"/>
    </row>
    <row r="127" spans="39:47" ht="15" x14ac:dyDescent="0.25">
      <c r="AM127"/>
      <c r="AU127"/>
    </row>
    <row r="128" spans="39:47" ht="15" x14ac:dyDescent="0.25">
      <c r="AM128"/>
      <c r="AU128"/>
    </row>
    <row r="129" spans="39:47" ht="15" x14ac:dyDescent="0.25">
      <c r="AM129"/>
      <c r="AU129"/>
    </row>
    <row r="130" spans="39:47" ht="15" x14ac:dyDescent="0.25">
      <c r="AM130"/>
      <c r="AU130"/>
    </row>
    <row r="131" spans="39:47" ht="15" x14ac:dyDescent="0.25">
      <c r="AM131"/>
      <c r="AU131"/>
    </row>
    <row r="132" spans="39:47" ht="15" x14ac:dyDescent="0.25">
      <c r="AM132"/>
      <c r="AU132"/>
    </row>
    <row r="133" spans="39:47" ht="15" x14ac:dyDescent="0.25">
      <c r="AM133"/>
      <c r="AU133"/>
    </row>
    <row r="134" spans="39:47" ht="15" x14ac:dyDescent="0.25">
      <c r="AM134"/>
      <c r="AU134"/>
    </row>
    <row r="135" spans="39:47" ht="15" x14ac:dyDescent="0.25">
      <c r="AM135"/>
      <c r="AU135"/>
    </row>
    <row r="136" spans="39:47" ht="15" x14ac:dyDescent="0.25">
      <c r="AM136"/>
      <c r="AU136"/>
    </row>
    <row r="137" spans="39:47" ht="15" x14ac:dyDescent="0.25">
      <c r="AM137"/>
      <c r="AU137"/>
    </row>
    <row r="138" spans="39:47" ht="15" x14ac:dyDescent="0.25">
      <c r="AM138"/>
      <c r="AU138"/>
    </row>
    <row r="139" spans="39:47" ht="15" x14ac:dyDescent="0.25">
      <c r="AM139"/>
      <c r="AU139"/>
    </row>
    <row r="140" spans="39:47" ht="15" x14ac:dyDescent="0.25">
      <c r="AM140"/>
      <c r="AU140"/>
    </row>
    <row r="141" spans="39:47" ht="15" x14ac:dyDescent="0.25">
      <c r="AM141"/>
      <c r="AU141"/>
    </row>
    <row r="142" spans="39:47" ht="15" x14ac:dyDescent="0.25">
      <c r="AM142"/>
      <c r="AU142"/>
    </row>
    <row r="143" spans="39:47" ht="15" x14ac:dyDescent="0.25">
      <c r="AM143"/>
      <c r="AU143"/>
    </row>
    <row r="144" spans="39:47" ht="15" x14ac:dyDescent="0.25">
      <c r="AM144"/>
      <c r="AU144"/>
    </row>
    <row r="145" spans="39:47" ht="15" x14ac:dyDescent="0.25">
      <c r="AM145"/>
      <c r="AU145"/>
    </row>
    <row r="146" spans="39:47" ht="15" x14ac:dyDescent="0.25">
      <c r="AM146"/>
      <c r="AU146"/>
    </row>
    <row r="147" spans="39:47" ht="15" x14ac:dyDescent="0.25">
      <c r="AM147"/>
      <c r="AU147"/>
    </row>
    <row r="148" spans="39:47" ht="15" x14ac:dyDescent="0.25">
      <c r="AM148"/>
      <c r="AU148"/>
    </row>
    <row r="149" spans="39:47" ht="15" x14ac:dyDescent="0.25">
      <c r="AM149"/>
      <c r="AU149"/>
    </row>
    <row r="150" spans="39:47" ht="15" x14ac:dyDescent="0.25">
      <c r="AM150"/>
      <c r="AU150"/>
    </row>
    <row r="151" spans="39:47" ht="15" x14ac:dyDescent="0.25">
      <c r="AM151"/>
      <c r="AU151"/>
    </row>
    <row r="152" spans="39:47" ht="15" x14ac:dyDescent="0.25">
      <c r="AM152"/>
      <c r="AU152"/>
    </row>
    <row r="153" spans="39:47" ht="15" x14ac:dyDescent="0.25">
      <c r="AM153"/>
      <c r="AU153"/>
    </row>
    <row r="154" spans="39:47" ht="15" x14ac:dyDescent="0.25">
      <c r="AM154"/>
      <c r="AU154"/>
    </row>
    <row r="155" spans="39:47" ht="15" x14ac:dyDescent="0.25">
      <c r="AM155"/>
      <c r="AU155"/>
    </row>
    <row r="156" spans="39:47" ht="15" x14ac:dyDescent="0.25">
      <c r="AM156"/>
      <c r="AU156"/>
    </row>
    <row r="157" spans="39:47" ht="15" x14ac:dyDescent="0.25">
      <c r="AM157"/>
      <c r="AU157"/>
    </row>
    <row r="158" spans="39:47" ht="15" x14ac:dyDescent="0.25">
      <c r="AM158"/>
      <c r="AU158"/>
    </row>
    <row r="159" spans="39:47" ht="15" x14ac:dyDescent="0.25">
      <c r="AM159"/>
      <c r="AU159"/>
    </row>
    <row r="160" spans="39:47" ht="15" x14ac:dyDescent="0.25">
      <c r="AM160"/>
      <c r="AU160"/>
    </row>
    <row r="161" spans="39:47" ht="15" x14ac:dyDescent="0.25">
      <c r="AM161"/>
      <c r="AU161"/>
    </row>
    <row r="162" spans="39:47" ht="15" x14ac:dyDescent="0.25">
      <c r="AM162"/>
      <c r="AU162"/>
    </row>
    <row r="163" spans="39:47" ht="15" x14ac:dyDescent="0.25">
      <c r="AM163"/>
      <c r="AU163"/>
    </row>
    <row r="164" spans="39:47" ht="15" x14ac:dyDescent="0.25">
      <c r="AM164"/>
      <c r="AU164"/>
    </row>
    <row r="165" spans="39:47" ht="15" x14ac:dyDescent="0.25">
      <c r="AM165"/>
      <c r="AU165"/>
    </row>
    <row r="166" spans="39:47" ht="15" x14ac:dyDescent="0.25">
      <c r="AM166"/>
      <c r="AU166"/>
    </row>
    <row r="167" spans="39:47" ht="15" x14ac:dyDescent="0.25">
      <c r="AM167"/>
      <c r="AU167"/>
    </row>
    <row r="168" spans="39:47" ht="15" x14ac:dyDescent="0.25">
      <c r="AM168"/>
      <c r="AU168"/>
    </row>
    <row r="169" spans="39:47" ht="15" x14ac:dyDescent="0.25">
      <c r="AM169"/>
      <c r="AU169"/>
    </row>
    <row r="170" spans="39:47" ht="15" x14ac:dyDescent="0.25">
      <c r="AM170"/>
      <c r="AU170"/>
    </row>
    <row r="171" spans="39:47" ht="15" x14ac:dyDescent="0.25">
      <c r="AM171"/>
      <c r="AU171"/>
    </row>
    <row r="172" spans="39:47" ht="15" x14ac:dyDescent="0.25">
      <c r="AM172"/>
      <c r="AU172"/>
    </row>
    <row r="173" spans="39:47" ht="15" x14ac:dyDescent="0.25">
      <c r="AM173"/>
      <c r="AU173"/>
    </row>
    <row r="174" spans="39:47" ht="15" x14ac:dyDescent="0.25">
      <c r="AM174"/>
      <c r="AU174"/>
    </row>
    <row r="175" spans="39:47" ht="15" x14ac:dyDescent="0.25">
      <c r="AM175"/>
      <c r="AU175"/>
    </row>
    <row r="176" spans="39:47" ht="15" x14ac:dyDescent="0.25">
      <c r="AM176"/>
      <c r="AU176"/>
    </row>
    <row r="177" spans="39:47" ht="15" x14ac:dyDescent="0.25">
      <c r="AM177"/>
      <c r="AU177"/>
    </row>
    <row r="178" spans="39:47" ht="15" x14ac:dyDescent="0.25">
      <c r="AM178"/>
      <c r="AU178"/>
    </row>
    <row r="179" spans="39:47" ht="15" x14ac:dyDescent="0.25">
      <c r="AM179"/>
      <c r="AU179"/>
    </row>
    <row r="180" spans="39:47" ht="15" x14ac:dyDescent="0.25">
      <c r="AM180"/>
      <c r="AU180"/>
    </row>
    <row r="181" spans="39:47" ht="15" x14ac:dyDescent="0.25">
      <c r="AM181"/>
      <c r="AU181"/>
    </row>
    <row r="182" spans="39:47" ht="15" x14ac:dyDescent="0.25">
      <c r="AM182"/>
      <c r="AU182"/>
    </row>
    <row r="183" spans="39:47" ht="15" x14ac:dyDescent="0.25">
      <c r="AM183"/>
      <c r="AU183"/>
    </row>
    <row r="184" spans="39:47" ht="15" x14ac:dyDescent="0.25">
      <c r="AM184"/>
      <c r="AU184"/>
    </row>
    <row r="185" spans="39:47" ht="15" x14ac:dyDescent="0.25">
      <c r="AM185"/>
      <c r="AU185"/>
    </row>
    <row r="186" spans="39:47" ht="15" x14ac:dyDescent="0.25">
      <c r="AM186"/>
      <c r="AU186"/>
    </row>
    <row r="187" spans="39:47" ht="15" x14ac:dyDescent="0.25">
      <c r="AM187"/>
      <c r="AU187"/>
    </row>
    <row r="188" spans="39:47" ht="15" x14ac:dyDescent="0.25">
      <c r="AM188"/>
      <c r="AU188"/>
    </row>
    <row r="189" spans="39:47" ht="15" x14ac:dyDescent="0.25">
      <c r="AM189"/>
      <c r="AU189"/>
    </row>
    <row r="190" spans="39:47" ht="15" x14ac:dyDescent="0.25">
      <c r="AM190"/>
      <c r="AU190"/>
    </row>
    <row r="191" spans="39:47" ht="15" x14ac:dyDescent="0.25">
      <c r="AM191"/>
      <c r="AU191"/>
    </row>
    <row r="192" spans="39:47" ht="15" x14ac:dyDescent="0.25">
      <c r="AM192"/>
      <c r="AU192"/>
    </row>
    <row r="193" spans="39:47" ht="15" x14ac:dyDescent="0.25">
      <c r="AM193"/>
      <c r="AU193"/>
    </row>
    <row r="194" spans="39:47" ht="15" x14ac:dyDescent="0.25">
      <c r="AM194"/>
      <c r="AU194"/>
    </row>
    <row r="195" spans="39:47" ht="15" x14ac:dyDescent="0.25">
      <c r="AM195"/>
      <c r="AU195"/>
    </row>
    <row r="196" spans="39:47" ht="15" x14ac:dyDescent="0.25">
      <c r="AM196"/>
      <c r="AU196"/>
    </row>
    <row r="197" spans="39:47" ht="15" x14ac:dyDescent="0.25">
      <c r="AM197"/>
      <c r="AU197"/>
    </row>
    <row r="198" spans="39:47" ht="15" x14ac:dyDescent="0.25">
      <c r="AM198"/>
      <c r="AU198"/>
    </row>
    <row r="199" spans="39:47" ht="15" x14ac:dyDescent="0.25">
      <c r="AM199"/>
      <c r="AU199"/>
    </row>
    <row r="200" spans="39:47" ht="15" x14ac:dyDescent="0.25">
      <c r="AM200"/>
      <c r="AU200"/>
    </row>
    <row r="201" spans="39:47" ht="15" x14ac:dyDescent="0.25">
      <c r="AM201"/>
      <c r="AU201"/>
    </row>
    <row r="202" spans="39:47" ht="15" x14ac:dyDescent="0.25">
      <c r="AM202"/>
      <c r="AU202"/>
    </row>
    <row r="203" spans="39:47" ht="15" x14ac:dyDescent="0.25">
      <c r="AM203"/>
      <c r="AU203"/>
    </row>
    <row r="204" spans="39:47" ht="15" x14ac:dyDescent="0.25">
      <c r="AM204"/>
      <c r="AU204"/>
    </row>
    <row r="205" spans="39:47" ht="15" x14ac:dyDescent="0.25">
      <c r="AM205"/>
      <c r="AU205"/>
    </row>
    <row r="206" spans="39:47" ht="15" x14ac:dyDescent="0.25">
      <c r="AM206"/>
      <c r="AU206"/>
    </row>
    <row r="207" spans="39:47" ht="15" x14ac:dyDescent="0.25">
      <c r="AM207"/>
      <c r="AU207"/>
    </row>
    <row r="208" spans="39:47" ht="15" x14ac:dyDescent="0.25">
      <c r="AM208"/>
      <c r="AU208"/>
    </row>
    <row r="209" spans="39:47" ht="15" x14ac:dyDescent="0.25">
      <c r="AM209"/>
      <c r="AU209"/>
    </row>
    <row r="210" spans="39:47" ht="15" x14ac:dyDescent="0.25">
      <c r="AM210"/>
      <c r="AU210"/>
    </row>
    <row r="211" spans="39:47" ht="15" x14ac:dyDescent="0.25">
      <c r="AM211"/>
      <c r="AU211"/>
    </row>
    <row r="212" spans="39:47" ht="15" x14ac:dyDescent="0.25">
      <c r="AM212"/>
      <c r="AU212"/>
    </row>
    <row r="213" spans="39:47" ht="15" x14ac:dyDescent="0.25">
      <c r="AM213"/>
      <c r="AU213"/>
    </row>
    <row r="214" spans="39:47" ht="15" x14ac:dyDescent="0.25">
      <c r="AM214"/>
      <c r="AU214"/>
    </row>
    <row r="215" spans="39:47" ht="15" x14ac:dyDescent="0.25">
      <c r="AM215"/>
      <c r="AU215"/>
    </row>
    <row r="216" spans="39:47" ht="15" x14ac:dyDescent="0.25">
      <c r="AM216"/>
      <c r="AU216"/>
    </row>
    <row r="217" spans="39:47" ht="15" x14ac:dyDescent="0.25">
      <c r="AM217"/>
      <c r="AU217"/>
    </row>
    <row r="218" spans="39:47" ht="15" x14ac:dyDescent="0.25">
      <c r="AM218"/>
      <c r="AU218"/>
    </row>
    <row r="219" spans="39:47" ht="15" x14ac:dyDescent="0.25">
      <c r="AM219"/>
      <c r="AU219"/>
    </row>
    <row r="220" spans="39:47" ht="15" x14ac:dyDescent="0.25">
      <c r="AM220"/>
      <c r="AU220"/>
    </row>
    <row r="221" spans="39:47" ht="15" x14ac:dyDescent="0.25">
      <c r="AM221"/>
      <c r="AU221"/>
    </row>
    <row r="222" spans="39:47" ht="15" x14ac:dyDescent="0.25">
      <c r="AM222"/>
      <c r="AU222"/>
    </row>
    <row r="223" spans="39:47" ht="15" x14ac:dyDescent="0.25">
      <c r="AM223"/>
      <c r="AU223"/>
    </row>
    <row r="224" spans="39:47" ht="15" x14ac:dyDescent="0.25">
      <c r="AM224"/>
      <c r="AU224"/>
    </row>
    <row r="225" spans="39:47" ht="15" x14ac:dyDescent="0.25">
      <c r="AM225"/>
      <c r="AU225"/>
    </row>
    <row r="226" spans="39:47" ht="15" x14ac:dyDescent="0.25">
      <c r="AM226"/>
      <c r="AU226"/>
    </row>
    <row r="227" spans="39:47" ht="15" x14ac:dyDescent="0.25">
      <c r="AM227"/>
      <c r="AU227"/>
    </row>
    <row r="228" spans="39:47" ht="15" x14ac:dyDescent="0.25">
      <c r="AM228"/>
      <c r="AU228"/>
    </row>
    <row r="229" spans="39:47" ht="15" x14ac:dyDescent="0.25">
      <c r="AM229"/>
      <c r="AU229"/>
    </row>
    <row r="230" spans="39:47" ht="15" x14ac:dyDescent="0.25">
      <c r="AM230"/>
      <c r="AU230"/>
    </row>
    <row r="231" spans="39:47" ht="15" x14ac:dyDescent="0.25">
      <c r="AM231"/>
      <c r="AU231"/>
    </row>
    <row r="232" spans="39:47" ht="15" x14ac:dyDescent="0.25">
      <c r="AM232"/>
      <c r="AU232"/>
    </row>
    <row r="233" spans="39:47" ht="15" x14ac:dyDescent="0.25">
      <c r="AM233"/>
      <c r="AU233"/>
    </row>
    <row r="234" spans="39:47" ht="15" x14ac:dyDescent="0.25">
      <c r="AM234"/>
      <c r="AU234"/>
    </row>
    <row r="235" spans="39:47" ht="15" x14ac:dyDescent="0.25">
      <c r="AM235"/>
      <c r="AU235"/>
    </row>
    <row r="236" spans="39:47" ht="15" x14ac:dyDescent="0.25">
      <c r="AM236"/>
      <c r="AU236"/>
    </row>
    <row r="237" spans="39:47" ht="15" x14ac:dyDescent="0.25">
      <c r="AM237"/>
      <c r="AU237"/>
    </row>
    <row r="238" spans="39:47" ht="15" x14ac:dyDescent="0.25">
      <c r="AM238"/>
      <c r="AU238"/>
    </row>
    <row r="239" spans="39:47" ht="15" x14ac:dyDescent="0.25">
      <c r="AM239"/>
      <c r="AU239"/>
    </row>
    <row r="240" spans="39:47" ht="15" x14ac:dyDescent="0.25">
      <c r="AM240"/>
      <c r="AU240"/>
    </row>
    <row r="241" spans="39:47" ht="15" x14ac:dyDescent="0.25">
      <c r="AM241"/>
      <c r="AU241"/>
    </row>
    <row r="242" spans="39:47" ht="15" x14ac:dyDescent="0.25">
      <c r="AM242"/>
      <c r="AU242"/>
    </row>
    <row r="243" spans="39:47" ht="15" x14ac:dyDescent="0.25">
      <c r="AM243"/>
      <c r="AU243"/>
    </row>
    <row r="244" spans="39:47" ht="15" x14ac:dyDescent="0.25">
      <c r="AM244"/>
      <c r="AU244"/>
    </row>
    <row r="245" spans="39:47" ht="15" x14ac:dyDescent="0.25">
      <c r="AM245"/>
      <c r="AU245"/>
    </row>
    <row r="246" spans="39:47" ht="15" x14ac:dyDescent="0.25">
      <c r="AM246"/>
      <c r="AU246"/>
    </row>
    <row r="247" spans="39:47" ht="15" x14ac:dyDescent="0.25">
      <c r="AM247"/>
      <c r="AU247"/>
    </row>
    <row r="248" spans="39:47" ht="15" x14ac:dyDescent="0.25">
      <c r="AM248"/>
      <c r="AU248"/>
    </row>
    <row r="249" spans="39:47" ht="15" x14ac:dyDescent="0.25">
      <c r="AM249"/>
      <c r="AU249"/>
    </row>
    <row r="250" spans="39:47" ht="15" x14ac:dyDescent="0.25">
      <c r="AM250"/>
      <c r="AU250"/>
    </row>
    <row r="251" spans="39:47" ht="15" x14ac:dyDescent="0.25">
      <c r="AM251"/>
      <c r="AU251"/>
    </row>
    <row r="252" spans="39:47" ht="15" x14ac:dyDescent="0.25">
      <c r="AM252"/>
      <c r="AU252"/>
    </row>
    <row r="253" spans="39:47" ht="15" x14ac:dyDescent="0.25">
      <c r="AM253"/>
      <c r="AU253"/>
    </row>
    <row r="254" spans="39:47" ht="15" x14ac:dyDescent="0.25">
      <c r="AM254"/>
      <c r="AU254"/>
    </row>
    <row r="255" spans="39:47" ht="15" x14ac:dyDescent="0.25">
      <c r="AM255"/>
      <c r="AU255"/>
    </row>
    <row r="256" spans="39:47" ht="15" x14ac:dyDescent="0.25">
      <c r="AM256"/>
      <c r="AU256"/>
    </row>
    <row r="257" spans="39:47" ht="15" x14ac:dyDescent="0.25">
      <c r="AM257"/>
      <c r="AU257"/>
    </row>
    <row r="258" spans="39:47" ht="15" x14ac:dyDescent="0.25">
      <c r="AM258"/>
      <c r="AU258"/>
    </row>
    <row r="259" spans="39:47" ht="15" x14ac:dyDescent="0.25">
      <c r="AM259"/>
      <c r="AU259"/>
    </row>
    <row r="260" spans="39:47" ht="15" x14ac:dyDescent="0.25">
      <c r="AM260"/>
      <c r="AU260"/>
    </row>
    <row r="261" spans="39:47" ht="15" x14ac:dyDescent="0.25">
      <c r="AM261"/>
      <c r="AU261"/>
    </row>
    <row r="262" spans="39:47" ht="15" x14ac:dyDescent="0.25">
      <c r="AM262"/>
      <c r="AU262"/>
    </row>
    <row r="263" spans="39:47" ht="15" x14ac:dyDescent="0.25">
      <c r="AM263"/>
      <c r="AU263"/>
    </row>
    <row r="264" spans="39:47" ht="15" x14ac:dyDescent="0.25">
      <c r="AM264"/>
      <c r="AU264"/>
    </row>
    <row r="265" spans="39:47" ht="15" x14ac:dyDescent="0.25">
      <c r="AM265"/>
      <c r="AU265"/>
    </row>
    <row r="266" spans="39:47" ht="15" x14ac:dyDescent="0.25">
      <c r="AM266"/>
      <c r="AU266"/>
    </row>
    <row r="267" spans="39:47" ht="15" x14ac:dyDescent="0.25">
      <c r="AM267"/>
      <c r="AU267"/>
    </row>
    <row r="268" spans="39:47" ht="15" x14ac:dyDescent="0.25">
      <c r="AM268"/>
      <c r="AU268"/>
    </row>
    <row r="269" spans="39:47" ht="15" x14ac:dyDescent="0.25">
      <c r="AM269"/>
      <c r="AU269"/>
    </row>
    <row r="270" spans="39:47" ht="15" x14ac:dyDescent="0.25">
      <c r="AM270"/>
      <c r="AU270"/>
    </row>
    <row r="271" spans="39:47" ht="15" x14ac:dyDescent="0.25">
      <c r="AM271"/>
      <c r="AU271"/>
    </row>
    <row r="272" spans="39:47" ht="15" x14ac:dyDescent="0.25">
      <c r="AM272"/>
      <c r="AU272"/>
    </row>
    <row r="273" spans="39:47" ht="15" x14ac:dyDescent="0.25">
      <c r="AM273"/>
      <c r="AU273"/>
    </row>
    <row r="274" spans="39:47" ht="15" x14ac:dyDescent="0.25">
      <c r="AM274"/>
      <c r="AU274"/>
    </row>
    <row r="275" spans="39:47" ht="15" x14ac:dyDescent="0.25">
      <c r="AM275"/>
      <c r="AU275"/>
    </row>
    <row r="276" spans="39:47" ht="15" x14ac:dyDescent="0.25">
      <c r="AM276"/>
      <c r="AU276"/>
    </row>
    <row r="277" spans="39:47" ht="15" x14ac:dyDescent="0.25">
      <c r="AM277"/>
      <c r="AU277"/>
    </row>
    <row r="278" spans="39:47" ht="15" x14ac:dyDescent="0.25">
      <c r="AM278"/>
      <c r="AU278"/>
    </row>
    <row r="279" spans="39:47" ht="15" x14ac:dyDescent="0.25">
      <c r="AM279"/>
      <c r="AU279"/>
    </row>
    <row r="280" spans="39:47" ht="15" x14ac:dyDescent="0.25">
      <c r="AM280"/>
      <c r="AU280"/>
    </row>
    <row r="281" spans="39:47" ht="15" x14ac:dyDescent="0.25">
      <c r="AM281"/>
      <c r="AU281"/>
    </row>
    <row r="282" spans="39:47" ht="15" x14ac:dyDescent="0.25">
      <c r="AM282"/>
      <c r="AU282"/>
    </row>
    <row r="283" spans="39:47" ht="15" x14ac:dyDescent="0.25">
      <c r="AM283"/>
      <c r="AU283"/>
    </row>
    <row r="284" spans="39:47" ht="15" x14ac:dyDescent="0.25">
      <c r="AM284"/>
      <c r="AU284"/>
    </row>
    <row r="285" spans="39:47" ht="15" x14ac:dyDescent="0.25">
      <c r="AM285"/>
      <c r="AU285"/>
    </row>
    <row r="286" spans="39:47" ht="15" x14ac:dyDescent="0.25">
      <c r="AM286"/>
      <c r="AU286"/>
    </row>
    <row r="287" spans="39:47" ht="15" x14ac:dyDescent="0.25">
      <c r="AM287"/>
      <c r="AU287"/>
    </row>
    <row r="288" spans="39:47" ht="15" x14ac:dyDescent="0.25">
      <c r="AM288"/>
      <c r="AU288"/>
    </row>
    <row r="289" spans="39:47" ht="15" x14ac:dyDescent="0.25">
      <c r="AM289"/>
      <c r="AU289"/>
    </row>
    <row r="290" spans="39:47" ht="15" x14ac:dyDescent="0.25">
      <c r="AM290"/>
      <c r="AU290"/>
    </row>
    <row r="291" spans="39:47" ht="15" x14ac:dyDescent="0.25">
      <c r="AM291"/>
      <c r="AU291"/>
    </row>
    <row r="292" spans="39:47" ht="15" x14ac:dyDescent="0.25">
      <c r="AM292"/>
      <c r="AU292"/>
    </row>
    <row r="293" spans="39:47" ht="15" x14ac:dyDescent="0.25">
      <c r="AM293"/>
      <c r="AU293"/>
    </row>
    <row r="294" spans="39:47" ht="15" x14ac:dyDescent="0.25">
      <c r="AM294"/>
      <c r="AU294"/>
    </row>
    <row r="295" spans="39:47" ht="15" x14ac:dyDescent="0.25">
      <c r="AM295"/>
      <c r="AU295"/>
    </row>
    <row r="296" spans="39:47" ht="15" x14ac:dyDescent="0.25">
      <c r="AM296"/>
      <c r="AU296"/>
    </row>
    <row r="297" spans="39:47" ht="15" x14ac:dyDescent="0.25">
      <c r="AM297"/>
      <c r="AU297"/>
    </row>
    <row r="298" spans="39:47" ht="15" x14ac:dyDescent="0.25">
      <c r="AM298"/>
      <c r="AU298"/>
    </row>
    <row r="299" spans="39:47" ht="15" x14ac:dyDescent="0.25">
      <c r="AM299"/>
      <c r="AU299"/>
    </row>
    <row r="300" spans="39:47" ht="15" x14ac:dyDescent="0.25">
      <c r="AM300"/>
      <c r="AU300"/>
    </row>
    <row r="301" spans="39:47" ht="15" x14ac:dyDescent="0.25">
      <c r="AM301"/>
      <c r="AU301"/>
    </row>
    <row r="302" spans="39:47" ht="15" x14ac:dyDescent="0.25">
      <c r="AM302"/>
      <c r="AU302"/>
    </row>
    <row r="303" spans="39:47" ht="15" x14ac:dyDescent="0.25">
      <c r="AM303"/>
      <c r="AU303"/>
    </row>
    <row r="304" spans="39:47" ht="15" x14ac:dyDescent="0.25">
      <c r="AM304"/>
      <c r="AU304"/>
    </row>
    <row r="305" spans="39:47" ht="15" x14ac:dyDescent="0.25">
      <c r="AM305"/>
      <c r="AU305"/>
    </row>
    <row r="306" spans="39:47" ht="15" x14ac:dyDescent="0.25">
      <c r="AM306"/>
      <c r="AU306"/>
    </row>
    <row r="307" spans="39:47" ht="15" x14ac:dyDescent="0.25">
      <c r="AM307"/>
      <c r="AU307"/>
    </row>
    <row r="308" spans="39:47" ht="15" x14ac:dyDescent="0.25">
      <c r="AM308"/>
      <c r="AU308"/>
    </row>
    <row r="309" spans="39:47" ht="15" x14ac:dyDescent="0.25">
      <c r="AM309"/>
      <c r="AU309"/>
    </row>
    <row r="310" spans="39:47" ht="15" x14ac:dyDescent="0.25">
      <c r="AM310"/>
      <c r="AU310"/>
    </row>
    <row r="311" spans="39:47" ht="15" x14ac:dyDescent="0.25">
      <c r="AM311"/>
      <c r="AU311"/>
    </row>
    <row r="312" spans="39:47" ht="15" x14ac:dyDescent="0.25">
      <c r="AM312"/>
      <c r="AU312"/>
    </row>
    <row r="313" spans="39:47" ht="15" x14ac:dyDescent="0.25">
      <c r="AM313"/>
      <c r="AU313"/>
    </row>
    <row r="314" spans="39:47" ht="15" x14ac:dyDescent="0.25">
      <c r="AM314"/>
      <c r="AU314"/>
    </row>
    <row r="315" spans="39:47" ht="15" x14ac:dyDescent="0.25">
      <c r="AM315"/>
      <c r="AU315"/>
    </row>
    <row r="316" spans="39:47" ht="15" x14ac:dyDescent="0.25">
      <c r="AM316"/>
      <c r="AU316"/>
    </row>
    <row r="317" spans="39:47" ht="15" x14ac:dyDescent="0.25">
      <c r="AM317"/>
      <c r="AU317"/>
    </row>
    <row r="318" spans="39:47" ht="15" x14ac:dyDescent="0.25">
      <c r="AM318"/>
      <c r="AU318"/>
    </row>
    <row r="319" spans="39:47" ht="15" x14ac:dyDescent="0.25">
      <c r="AM319"/>
      <c r="AU319"/>
    </row>
    <row r="320" spans="39:47" ht="15" x14ac:dyDescent="0.25">
      <c r="AM320"/>
      <c r="AU320"/>
    </row>
    <row r="321" spans="39:47" ht="15" x14ac:dyDescent="0.25">
      <c r="AM321"/>
      <c r="AU321"/>
    </row>
    <row r="322" spans="39:47" ht="15" x14ac:dyDescent="0.25">
      <c r="AM322"/>
      <c r="AU322"/>
    </row>
    <row r="323" spans="39:47" ht="15" x14ac:dyDescent="0.25">
      <c r="AM323"/>
      <c r="AU323"/>
    </row>
    <row r="324" spans="39:47" ht="15" x14ac:dyDescent="0.25">
      <c r="AM324"/>
      <c r="AU324"/>
    </row>
    <row r="325" spans="39:47" ht="15" x14ac:dyDescent="0.25">
      <c r="AM325"/>
      <c r="AU325"/>
    </row>
    <row r="326" spans="39:47" ht="15" x14ac:dyDescent="0.25">
      <c r="AM326"/>
      <c r="AU326"/>
    </row>
    <row r="327" spans="39:47" ht="15" x14ac:dyDescent="0.25">
      <c r="AM327"/>
      <c r="AU327"/>
    </row>
    <row r="328" spans="39:47" ht="15" x14ac:dyDescent="0.25">
      <c r="AM328"/>
      <c r="AU328"/>
    </row>
    <row r="329" spans="39:47" ht="15" x14ac:dyDescent="0.25">
      <c r="AM329"/>
      <c r="AU329"/>
    </row>
    <row r="330" spans="39:47" ht="15" x14ac:dyDescent="0.25">
      <c r="AM330"/>
      <c r="AU330"/>
    </row>
    <row r="331" spans="39:47" ht="15" x14ac:dyDescent="0.25">
      <c r="AM331"/>
      <c r="AU331"/>
    </row>
    <row r="332" spans="39:47" ht="15" x14ac:dyDescent="0.25">
      <c r="AM332"/>
      <c r="AU332"/>
    </row>
    <row r="333" spans="39:47" ht="15" x14ac:dyDescent="0.25">
      <c r="AM333"/>
      <c r="AU333"/>
    </row>
    <row r="334" spans="39:47" ht="15" x14ac:dyDescent="0.25">
      <c r="AM334"/>
      <c r="AU334"/>
    </row>
    <row r="335" spans="39:47" ht="15" x14ac:dyDescent="0.25">
      <c r="AM335"/>
      <c r="AU335"/>
    </row>
    <row r="336" spans="39:47" ht="15" x14ac:dyDescent="0.25">
      <c r="AM336"/>
      <c r="AU336"/>
    </row>
    <row r="337" spans="39:47" ht="15" x14ac:dyDescent="0.25">
      <c r="AM337"/>
      <c r="AU337"/>
    </row>
    <row r="338" spans="39:47" ht="15" x14ac:dyDescent="0.25">
      <c r="AM338"/>
      <c r="AU338"/>
    </row>
    <row r="339" spans="39:47" ht="15" x14ac:dyDescent="0.25">
      <c r="AM339"/>
      <c r="AU339"/>
    </row>
    <row r="340" spans="39:47" ht="15" x14ac:dyDescent="0.25">
      <c r="AM340"/>
      <c r="AU340"/>
    </row>
    <row r="341" spans="39:47" ht="15" x14ac:dyDescent="0.25">
      <c r="AM341"/>
      <c r="AU341"/>
    </row>
    <row r="342" spans="39:47" ht="15" x14ac:dyDescent="0.25">
      <c r="AM342"/>
      <c r="AU342"/>
    </row>
    <row r="343" spans="39:47" ht="15" x14ac:dyDescent="0.25">
      <c r="AM343"/>
      <c r="AU343"/>
    </row>
    <row r="344" spans="39:47" ht="15" x14ac:dyDescent="0.25">
      <c r="AM344"/>
      <c r="AU344"/>
    </row>
    <row r="345" spans="39:47" ht="15" x14ac:dyDescent="0.25">
      <c r="AM345"/>
      <c r="AU345"/>
    </row>
    <row r="346" spans="39:47" ht="15" x14ac:dyDescent="0.25">
      <c r="AM346"/>
      <c r="AU346"/>
    </row>
    <row r="347" spans="39:47" ht="15" x14ac:dyDescent="0.25">
      <c r="AM347"/>
      <c r="AU347"/>
    </row>
    <row r="348" spans="39:47" ht="15" x14ac:dyDescent="0.25">
      <c r="AM348"/>
      <c r="AU348"/>
    </row>
    <row r="349" spans="39:47" ht="15" x14ac:dyDescent="0.25">
      <c r="AM349"/>
      <c r="AU349"/>
    </row>
    <row r="350" spans="39:47" ht="15" x14ac:dyDescent="0.25">
      <c r="AM350"/>
      <c r="AU350"/>
    </row>
    <row r="351" spans="39:47" ht="15" x14ac:dyDescent="0.25">
      <c r="AM351"/>
      <c r="AU351"/>
    </row>
    <row r="352" spans="39:47" ht="15" x14ac:dyDescent="0.25">
      <c r="AM352"/>
      <c r="AU352"/>
    </row>
    <row r="353" spans="39:47" ht="15" x14ac:dyDescent="0.25">
      <c r="AM353"/>
      <c r="AU353"/>
    </row>
    <row r="354" spans="39:47" ht="15" x14ac:dyDescent="0.25">
      <c r="AM354"/>
      <c r="AU354"/>
    </row>
    <row r="355" spans="39:47" ht="15" x14ac:dyDescent="0.25">
      <c r="AM355"/>
      <c r="AU355"/>
    </row>
    <row r="356" spans="39:47" ht="15" x14ac:dyDescent="0.25">
      <c r="AM356"/>
      <c r="AU356"/>
    </row>
    <row r="357" spans="39:47" ht="15" x14ac:dyDescent="0.25">
      <c r="AM357"/>
      <c r="AU357"/>
    </row>
    <row r="358" spans="39:47" ht="15" x14ac:dyDescent="0.25">
      <c r="AM358"/>
      <c r="AU358"/>
    </row>
    <row r="359" spans="39:47" ht="15" x14ac:dyDescent="0.25">
      <c r="AM359"/>
      <c r="AU359"/>
    </row>
    <row r="360" spans="39:47" ht="15" x14ac:dyDescent="0.25">
      <c r="AM360"/>
      <c r="AU360"/>
    </row>
    <row r="361" spans="39:47" ht="15" x14ac:dyDescent="0.25">
      <c r="AM361"/>
      <c r="AU361"/>
    </row>
    <row r="362" spans="39:47" ht="15" x14ac:dyDescent="0.25">
      <c r="AM362"/>
      <c r="AU362"/>
    </row>
    <row r="363" spans="39:47" ht="15" x14ac:dyDescent="0.25">
      <c r="AM363"/>
      <c r="AU363"/>
    </row>
    <row r="364" spans="39:47" ht="15" x14ac:dyDescent="0.25">
      <c r="AM364"/>
      <c r="AU364"/>
    </row>
    <row r="365" spans="39:47" ht="15" x14ac:dyDescent="0.25">
      <c r="AM365"/>
      <c r="AU365"/>
    </row>
    <row r="366" spans="39:47" ht="15" x14ac:dyDescent="0.25">
      <c r="AM366"/>
      <c r="AU366"/>
    </row>
    <row r="367" spans="39:47" ht="15" x14ac:dyDescent="0.25">
      <c r="AM367"/>
      <c r="AU367"/>
    </row>
    <row r="368" spans="39:47" ht="15" x14ac:dyDescent="0.25">
      <c r="AM368"/>
      <c r="AU368"/>
    </row>
    <row r="369" spans="39:47" ht="15" x14ac:dyDescent="0.25">
      <c r="AM369"/>
      <c r="AU369"/>
    </row>
    <row r="370" spans="39:47" ht="15" x14ac:dyDescent="0.25">
      <c r="AM370"/>
      <c r="AU370"/>
    </row>
    <row r="371" spans="39:47" ht="15" x14ac:dyDescent="0.25">
      <c r="AM371"/>
      <c r="AU371"/>
    </row>
    <row r="372" spans="39:47" ht="15" x14ac:dyDescent="0.25">
      <c r="AM372"/>
      <c r="AU372"/>
    </row>
    <row r="373" spans="39:47" ht="15" x14ac:dyDescent="0.25">
      <c r="AM373"/>
      <c r="AU373"/>
    </row>
    <row r="374" spans="39:47" ht="15" x14ac:dyDescent="0.25">
      <c r="AM374"/>
      <c r="AU374"/>
    </row>
    <row r="375" spans="39:47" ht="15" x14ac:dyDescent="0.25">
      <c r="AM375"/>
      <c r="AU375"/>
    </row>
    <row r="376" spans="39:47" ht="15" x14ac:dyDescent="0.25">
      <c r="AM376"/>
      <c r="AU376"/>
    </row>
    <row r="377" spans="39:47" ht="15" x14ac:dyDescent="0.25">
      <c r="AM377"/>
      <c r="AU377"/>
    </row>
    <row r="378" spans="39:47" ht="15" x14ac:dyDescent="0.25">
      <c r="AM378"/>
      <c r="AU378"/>
    </row>
    <row r="379" spans="39:47" ht="15" x14ac:dyDescent="0.25">
      <c r="AM379"/>
      <c r="AU379"/>
    </row>
    <row r="380" spans="39:47" ht="15" x14ac:dyDescent="0.25">
      <c r="AM380"/>
      <c r="AU380"/>
    </row>
    <row r="381" spans="39:47" ht="15" x14ac:dyDescent="0.25">
      <c r="AM381"/>
      <c r="AU381"/>
    </row>
    <row r="382" spans="39:47" ht="15" x14ac:dyDescent="0.25">
      <c r="AM382"/>
      <c r="AU382"/>
    </row>
    <row r="383" spans="39:47" ht="15" x14ac:dyDescent="0.25">
      <c r="AM383"/>
      <c r="AU383"/>
    </row>
    <row r="384" spans="39:47" ht="15" x14ac:dyDescent="0.25">
      <c r="AM384"/>
      <c r="AU384"/>
    </row>
    <row r="385" spans="39:47" ht="15" x14ac:dyDescent="0.25">
      <c r="AM385"/>
      <c r="AU385"/>
    </row>
    <row r="386" spans="39:47" ht="15" x14ac:dyDescent="0.25">
      <c r="AM386"/>
      <c r="AU386"/>
    </row>
    <row r="387" spans="39:47" ht="15" x14ac:dyDescent="0.25">
      <c r="AM387"/>
      <c r="AU387"/>
    </row>
    <row r="388" spans="39:47" ht="15" x14ac:dyDescent="0.25">
      <c r="AM388"/>
      <c r="AU388"/>
    </row>
    <row r="389" spans="39:47" ht="15" x14ac:dyDescent="0.25">
      <c r="AM389"/>
      <c r="AU389"/>
    </row>
    <row r="390" spans="39:47" ht="15" x14ac:dyDescent="0.25">
      <c r="AM390"/>
      <c r="AU390"/>
    </row>
    <row r="391" spans="39:47" ht="15" x14ac:dyDescent="0.25">
      <c r="AM391"/>
      <c r="AU391"/>
    </row>
    <row r="392" spans="39:47" ht="15" x14ac:dyDescent="0.25">
      <c r="AM392"/>
      <c r="AU392"/>
    </row>
    <row r="393" spans="39:47" ht="15" x14ac:dyDescent="0.25">
      <c r="AM393"/>
      <c r="AU393"/>
    </row>
    <row r="394" spans="39:47" ht="15" x14ac:dyDescent="0.25">
      <c r="AM394"/>
      <c r="AU394"/>
    </row>
    <row r="395" spans="39:47" ht="15" x14ac:dyDescent="0.25">
      <c r="AM395"/>
      <c r="AU395"/>
    </row>
    <row r="396" spans="39:47" ht="15" x14ac:dyDescent="0.25">
      <c r="AM396"/>
      <c r="AU396"/>
    </row>
    <row r="397" spans="39:47" ht="15" x14ac:dyDescent="0.25">
      <c r="AM397"/>
      <c r="AU397"/>
    </row>
    <row r="398" spans="39:47" ht="15" x14ac:dyDescent="0.25">
      <c r="AM398"/>
      <c r="AU398"/>
    </row>
    <row r="399" spans="39:47" ht="15" x14ac:dyDescent="0.25">
      <c r="AM399"/>
      <c r="AU399"/>
    </row>
    <row r="400" spans="39:47" ht="15" x14ac:dyDescent="0.25">
      <c r="AM400"/>
      <c r="AU400"/>
    </row>
    <row r="401" spans="39:47" ht="15" x14ac:dyDescent="0.25">
      <c r="AM401"/>
      <c r="AU401"/>
    </row>
    <row r="402" spans="39:47" ht="15" x14ac:dyDescent="0.25">
      <c r="AM402"/>
      <c r="AU402"/>
    </row>
    <row r="403" spans="39:47" ht="15" x14ac:dyDescent="0.25">
      <c r="AM403"/>
      <c r="AU403"/>
    </row>
    <row r="404" spans="39:47" ht="15" x14ac:dyDescent="0.25">
      <c r="AM404"/>
      <c r="AU404"/>
    </row>
    <row r="405" spans="39:47" ht="15" x14ac:dyDescent="0.25">
      <c r="AM405"/>
      <c r="AU405"/>
    </row>
    <row r="406" spans="39:47" ht="15" x14ac:dyDescent="0.25">
      <c r="AM406"/>
      <c r="AU406"/>
    </row>
    <row r="407" spans="39:47" ht="15" x14ac:dyDescent="0.25">
      <c r="AM407"/>
      <c r="AU407"/>
    </row>
    <row r="408" spans="39:47" ht="15" x14ac:dyDescent="0.25">
      <c r="AM408"/>
      <c r="AU408"/>
    </row>
    <row r="409" spans="39:47" ht="15" x14ac:dyDescent="0.25">
      <c r="AM409"/>
      <c r="AU409"/>
    </row>
    <row r="410" spans="39:47" ht="15" x14ac:dyDescent="0.25">
      <c r="AM410"/>
      <c r="AU410"/>
    </row>
    <row r="411" spans="39:47" ht="15" x14ac:dyDescent="0.25">
      <c r="AM411"/>
      <c r="AU411"/>
    </row>
    <row r="412" spans="39:47" ht="15" x14ac:dyDescent="0.25">
      <c r="AM412"/>
      <c r="AU412"/>
    </row>
    <row r="413" spans="39:47" ht="15" x14ac:dyDescent="0.25">
      <c r="AM413"/>
      <c r="AU413"/>
    </row>
    <row r="414" spans="39:47" ht="15" x14ac:dyDescent="0.25">
      <c r="AM414"/>
      <c r="AU414"/>
    </row>
    <row r="415" spans="39:47" ht="15" x14ac:dyDescent="0.25">
      <c r="AM415"/>
      <c r="AU415"/>
    </row>
    <row r="416" spans="39:47" ht="15" x14ac:dyDescent="0.25">
      <c r="AM416"/>
      <c r="AU416"/>
    </row>
    <row r="417" spans="39:47" ht="15" x14ac:dyDescent="0.25">
      <c r="AM417"/>
      <c r="AU417"/>
    </row>
    <row r="418" spans="39:47" ht="15" x14ac:dyDescent="0.25">
      <c r="AM418"/>
      <c r="AU418"/>
    </row>
    <row r="419" spans="39:47" ht="15" x14ac:dyDescent="0.25">
      <c r="AM419"/>
      <c r="AU419"/>
    </row>
    <row r="420" spans="39:47" ht="15" x14ac:dyDescent="0.25">
      <c r="AM420"/>
      <c r="AU420"/>
    </row>
    <row r="421" spans="39:47" ht="15" x14ac:dyDescent="0.25">
      <c r="AM421"/>
      <c r="AU421"/>
    </row>
    <row r="422" spans="39:47" ht="15" x14ac:dyDescent="0.25">
      <c r="AM422"/>
      <c r="AU422"/>
    </row>
    <row r="423" spans="39:47" ht="15" x14ac:dyDescent="0.25">
      <c r="AM423"/>
      <c r="AU423"/>
    </row>
    <row r="424" spans="39:47" ht="15" x14ac:dyDescent="0.25">
      <c r="AM424"/>
      <c r="AU424"/>
    </row>
    <row r="425" spans="39:47" ht="15" x14ac:dyDescent="0.25">
      <c r="AM425"/>
      <c r="AU425"/>
    </row>
    <row r="426" spans="39:47" ht="15" x14ac:dyDescent="0.25">
      <c r="AM426"/>
      <c r="AU426"/>
    </row>
    <row r="427" spans="39:47" ht="15" x14ac:dyDescent="0.25">
      <c r="AM427"/>
      <c r="AU427"/>
    </row>
    <row r="428" spans="39:47" ht="15" x14ac:dyDescent="0.25">
      <c r="AM428"/>
      <c r="AU428"/>
    </row>
    <row r="429" spans="39:47" ht="15" x14ac:dyDescent="0.25">
      <c r="AM429"/>
      <c r="AU429"/>
    </row>
    <row r="430" spans="39:47" ht="15" x14ac:dyDescent="0.25">
      <c r="AM430"/>
      <c r="AU430"/>
    </row>
    <row r="431" spans="39:47" ht="15" x14ac:dyDescent="0.25">
      <c r="AM431"/>
      <c r="AU431"/>
    </row>
    <row r="432" spans="39:47" ht="15" x14ac:dyDescent="0.25">
      <c r="AM432"/>
      <c r="AU432"/>
    </row>
    <row r="433" spans="39:47" ht="15" x14ac:dyDescent="0.25">
      <c r="AM433"/>
      <c r="AU433"/>
    </row>
    <row r="434" spans="39:47" ht="15" x14ac:dyDescent="0.25">
      <c r="AM434"/>
      <c r="AU434"/>
    </row>
    <row r="435" spans="39:47" ht="15" x14ac:dyDescent="0.25">
      <c r="AM435"/>
      <c r="AU435"/>
    </row>
    <row r="436" spans="39:47" ht="15" x14ac:dyDescent="0.25">
      <c r="AM436"/>
      <c r="AU436"/>
    </row>
    <row r="437" spans="39:47" ht="15" x14ac:dyDescent="0.25">
      <c r="AM437"/>
      <c r="AU437"/>
    </row>
    <row r="438" spans="39:47" ht="15" x14ac:dyDescent="0.25">
      <c r="AM438"/>
      <c r="AU438"/>
    </row>
    <row r="439" spans="39:47" ht="15" x14ac:dyDescent="0.25">
      <c r="AM439"/>
      <c r="AU439"/>
    </row>
    <row r="440" spans="39:47" ht="15" x14ac:dyDescent="0.25">
      <c r="AM440"/>
      <c r="AU440"/>
    </row>
    <row r="441" spans="39:47" ht="15" x14ac:dyDescent="0.25">
      <c r="AM441"/>
      <c r="AU441"/>
    </row>
    <row r="442" spans="39:47" ht="15" x14ac:dyDescent="0.25">
      <c r="AM442"/>
      <c r="AU442"/>
    </row>
    <row r="443" spans="39:47" ht="15" x14ac:dyDescent="0.25">
      <c r="AM443"/>
      <c r="AU443"/>
    </row>
    <row r="444" spans="39:47" ht="15" x14ac:dyDescent="0.25">
      <c r="AM444"/>
      <c r="AU444"/>
    </row>
    <row r="445" spans="39:47" ht="15" x14ac:dyDescent="0.25">
      <c r="AM445"/>
      <c r="AU445"/>
    </row>
    <row r="446" spans="39:47" ht="15" x14ac:dyDescent="0.25">
      <c r="AM446"/>
      <c r="AU446"/>
    </row>
    <row r="447" spans="39:47" ht="15" x14ac:dyDescent="0.25">
      <c r="AM447"/>
      <c r="AU447"/>
    </row>
    <row r="448" spans="39:47" ht="15" x14ac:dyDescent="0.25">
      <c r="AM448"/>
      <c r="AU448"/>
    </row>
    <row r="449" spans="39:47" ht="15" x14ac:dyDescent="0.25">
      <c r="AM449"/>
      <c r="AU449"/>
    </row>
    <row r="450" spans="39:47" ht="15" x14ac:dyDescent="0.25">
      <c r="AM450"/>
      <c r="AU450"/>
    </row>
    <row r="451" spans="39:47" ht="15" x14ac:dyDescent="0.25">
      <c r="AM451"/>
      <c r="AU451"/>
    </row>
    <row r="452" spans="39:47" ht="15" x14ac:dyDescent="0.25">
      <c r="AM452"/>
      <c r="AU452"/>
    </row>
    <row r="453" spans="39:47" ht="15" x14ac:dyDescent="0.25">
      <c r="AM453"/>
      <c r="AU453"/>
    </row>
    <row r="454" spans="39:47" ht="15" x14ac:dyDescent="0.25">
      <c r="AM454"/>
      <c r="AU454"/>
    </row>
    <row r="455" spans="39:47" ht="15" x14ac:dyDescent="0.25">
      <c r="AM455"/>
      <c r="AU455"/>
    </row>
    <row r="456" spans="39:47" ht="15" x14ac:dyDescent="0.25">
      <c r="AM456"/>
      <c r="AU456"/>
    </row>
    <row r="457" spans="39:47" ht="15" x14ac:dyDescent="0.25">
      <c r="AM457"/>
      <c r="AU457"/>
    </row>
    <row r="458" spans="39:47" ht="15" x14ac:dyDescent="0.25">
      <c r="AM458"/>
      <c r="AU458"/>
    </row>
    <row r="459" spans="39:47" ht="15" x14ac:dyDescent="0.25">
      <c r="AM459"/>
      <c r="AU459"/>
    </row>
    <row r="460" spans="39:47" ht="15" x14ac:dyDescent="0.25">
      <c r="AM460"/>
      <c r="AU460"/>
    </row>
    <row r="461" spans="39:47" ht="15" x14ac:dyDescent="0.25">
      <c r="AM461"/>
      <c r="AU461"/>
    </row>
    <row r="462" spans="39:47" ht="15" x14ac:dyDescent="0.25">
      <c r="AM462"/>
      <c r="AU462"/>
    </row>
    <row r="463" spans="39:47" ht="15" x14ac:dyDescent="0.25">
      <c r="AM463"/>
      <c r="AU463"/>
    </row>
    <row r="464" spans="39:47" ht="15" x14ac:dyDescent="0.25">
      <c r="AM464"/>
      <c r="AU464"/>
    </row>
    <row r="465" spans="39:47" ht="15" x14ac:dyDescent="0.25">
      <c r="AM465"/>
      <c r="AU465"/>
    </row>
    <row r="466" spans="39:47" ht="15" x14ac:dyDescent="0.25">
      <c r="AM466"/>
      <c r="AU466"/>
    </row>
    <row r="467" spans="39:47" ht="15" x14ac:dyDescent="0.25">
      <c r="AM467"/>
      <c r="AU467"/>
    </row>
    <row r="468" spans="39:47" ht="15" x14ac:dyDescent="0.25">
      <c r="AM468"/>
      <c r="AU468"/>
    </row>
    <row r="469" spans="39:47" ht="15" x14ac:dyDescent="0.25">
      <c r="AM469"/>
      <c r="AU469"/>
    </row>
    <row r="470" spans="39:47" ht="15" x14ac:dyDescent="0.25">
      <c r="AM470"/>
      <c r="AU470"/>
    </row>
    <row r="471" spans="39:47" ht="15" x14ac:dyDescent="0.25">
      <c r="AM471"/>
      <c r="AU471"/>
    </row>
    <row r="472" spans="39:47" ht="15" x14ac:dyDescent="0.25">
      <c r="AM472"/>
      <c r="AU472"/>
    </row>
    <row r="473" spans="39:47" ht="15" x14ac:dyDescent="0.25">
      <c r="AM473"/>
      <c r="AU473"/>
    </row>
    <row r="474" spans="39:47" ht="15" x14ac:dyDescent="0.25">
      <c r="AM474"/>
      <c r="AU474"/>
    </row>
    <row r="475" spans="39:47" ht="15" x14ac:dyDescent="0.25">
      <c r="AM475"/>
      <c r="AU475"/>
    </row>
    <row r="476" spans="39:47" ht="15" x14ac:dyDescent="0.25">
      <c r="AM476"/>
      <c r="AU476"/>
    </row>
    <row r="477" spans="39:47" ht="15" x14ac:dyDescent="0.25">
      <c r="AM477"/>
      <c r="AU477"/>
    </row>
    <row r="478" spans="39:47" ht="15" x14ac:dyDescent="0.25">
      <c r="AM478"/>
      <c r="AU478"/>
    </row>
    <row r="479" spans="39:47" ht="15" x14ac:dyDescent="0.25">
      <c r="AM479"/>
      <c r="AU479"/>
    </row>
    <row r="480" spans="39:47" ht="15" x14ac:dyDescent="0.25">
      <c r="AM480"/>
      <c r="AU480"/>
    </row>
    <row r="481" spans="39:47" ht="15" x14ac:dyDescent="0.25">
      <c r="AM481"/>
      <c r="AU481"/>
    </row>
    <row r="482" spans="39:47" ht="15" x14ac:dyDescent="0.25">
      <c r="AM482"/>
      <c r="AU482"/>
    </row>
    <row r="483" spans="39:47" ht="15" x14ac:dyDescent="0.25">
      <c r="AM483"/>
      <c r="AU483"/>
    </row>
    <row r="484" spans="39:47" ht="15" x14ac:dyDescent="0.25">
      <c r="AM484"/>
      <c r="AU484"/>
    </row>
    <row r="485" spans="39:47" ht="15" x14ac:dyDescent="0.25">
      <c r="AM485"/>
      <c r="AU485"/>
    </row>
    <row r="486" spans="39:47" ht="15" x14ac:dyDescent="0.25">
      <c r="AM486"/>
      <c r="AU486"/>
    </row>
    <row r="487" spans="39:47" ht="15" x14ac:dyDescent="0.25">
      <c r="AM487"/>
      <c r="AU487"/>
    </row>
    <row r="488" spans="39:47" ht="15" x14ac:dyDescent="0.25">
      <c r="AM488"/>
      <c r="AU488"/>
    </row>
    <row r="489" spans="39:47" ht="15" x14ac:dyDescent="0.25">
      <c r="AM489"/>
      <c r="AU489"/>
    </row>
    <row r="490" spans="39:47" ht="15" x14ac:dyDescent="0.25">
      <c r="AM490"/>
      <c r="AU490"/>
    </row>
    <row r="491" spans="39:47" ht="15" x14ac:dyDescent="0.25">
      <c r="AM491"/>
      <c r="AU491"/>
    </row>
    <row r="492" spans="39:47" ht="15" x14ac:dyDescent="0.25">
      <c r="AM492"/>
      <c r="AU492"/>
    </row>
    <row r="493" spans="39:47" ht="15" x14ac:dyDescent="0.25">
      <c r="AM493"/>
      <c r="AU493"/>
    </row>
    <row r="494" spans="39:47" ht="15" x14ac:dyDescent="0.25">
      <c r="AM494"/>
      <c r="AU494"/>
    </row>
    <row r="495" spans="39:47" ht="15" x14ac:dyDescent="0.25">
      <c r="AM495"/>
      <c r="AU495"/>
    </row>
    <row r="496" spans="39:47" ht="15" x14ac:dyDescent="0.25">
      <c r="AM496"/>
      <c r="AU496"/>
    </row>
    <row r="497" spans="39:47" ht="15" x14ac:dyDescent="0.25">
      <c r="AM497"/>
      <c r="AU497"/>
    </row>
    <row r="498" spans="39:47" ht="15" x14ac:dyDescent="0.25">
      <c r="AM498"/>
      <c r="AU498"/>
    </row>
    <row r="499" spans="39:47" ht="15" x14ac:dyDescent="0.25">
      <c r="AM499"/>
      <c r="AU499"/>
    </row>
    <row r="500" spans="39:47" ht="15" x14ac:dyDescent="0.25">
      <c r="AM500"/>
      <c r="AU500"/>
    </row>
    <row r="501" spans="39:47" ht="15" x14ac:dyDescent="0.25">
      <c r="AM501"/>
      <c r="AU501"/>
    </row>
    <row r="502" spans="39:47" ht="15" x14ac:dyDescent="0.25">
      <c r="AM502"/>
      <c r="AU502"/>
    </row>
    <row r="503" spans="39:47" ht="15" x14ac:dyDescent="0.25">
      <c r="AM503"/>
      <c r="AU503"/>
    </row>
    <row r="504" spans="39:47" ht="15" x14ac:dyDescent="0.25">
      <c r="AM504"/>
      <c r="AU504"/>
    </row>
    <row r="505" spans="39:47" ht="15" x14ac:dyDescent="0.25">
      <c r="AM505"/>
      <c r="AU505"/>
    </row>
    <row r="506" spans="39:47" ht="15" x14ac:dyDescent="0.25">
      <c r="AM506"/>
      <c r="AU506"/>
    </row>
    <row r="507" spans="39:47" ht="15" x14ac:dyDescent="0.25">
      <c r="AM507"/>
      <c r="AU507"/>
    </row>
    <row r="508" spans="39:47" ht="15" x14ac:dyDescent="0.25">
      <c r="AM508"/>
      <c r="AU508"/>
    </row>
    <row r="509" spans="39:47" ht="15" x14ac:dyDescent="0.25">
      <c r="AM509"/>
      <c r="AU509"/>
    </row>
    <row r="510" spans="39:47" ht="15" x14ac:dyDescent="0.25">
      <c r="AM510"/>
      <c r="AU510"/>
    </row>
    <row r="511" spans="39:47" ht="15" x14ac:dyDescent="0.25">
      <c r="AM511"/>
      <c r="AU511"/>
    </row>
    <row r="512" spans="39:47" ht="15" x14ac:dyDescent="0.25">
      <c r="AM512"/>
      <c r="AU512"/>
    </row>
    <row r="513" spans="39:47" ht="15" x14ac:dyDescent="0.25">
      <c r="AM513"/>
      <c r="AU513"/>
    </row>
    <row r="514" spans="39:47" ht="15" x14ac:dyDescent="0.25">
      <c r="AM514"/>
      <c r="AU514"/>
    </row>
    <row r="515" spans="39:47" ht="15" x14ac:dyDescent="0.25">
      <c r="AM515"/>
      <c r="AU515"/>
    </row>
    <row r="516" spans="39:47" ht="15" x14ac:dyDescent="0.25">
      <c r="AM516"/>
      <c r="AU516"/>
    </row>
    <row r="517" spans="39:47" ht="15" x14ac:dyDescent="0.25">
      <c r="AM517"/>
      <c r="AU517"/>
    </row>
    <row r="518" spans="39:47" ht="15" x14ac:dyDescent="0.25">
      <c r="AM518"/>
      <c r="AU518"/>
    </row>
    <row r="519" spans="39:47" ht="15" x14ac:dyDescent="0.25">
      <c r="AM519"/>
      <c r="AU519"/>
    </row>
    <row r="520" spans="39:47" ht="15" x14ac:dyDescent="0.25">
      <c r="AM520"/>
      <c r="AU520"/>
    </row>
    <row r="521" spans="39:47" ht="15" x14ac:dyDescent="0.25">
      <c r="AM521"/>
      <c r="AU521"/>
    </row>
    <row r="522" spans="39:47" ht="15" x14ac:dyDescent="0.25">
      <c r="AM522"/>
      <c r="AU522"/>
    </row>
    <row r="523" spans="39:47" ht="15" x14ac:dyDescent="0.25">
      <c r="AM523"/>
      <c r="AU523"/>
    </row>
    <row r="524" spans="39:47" ht="15" x14ac:dyDescent="0.25">
      <c r="AM524"/>
      <c r="AU524"/>
    </row>
    <row r="525" spans="39:47" ht="15" x14ac:dyDescent="0.25">
      <c r="AM525"/>
      <c r="AU525"/>
    </row>
    <row r="526" spans="39:47" ht="15" x14ac:dyDescent="0.25">
      <c r="AM526"/>
      <c r="AU526"/>
    </row>
    <row r="527" spans="39:47" ht="15" x14ac:dyDescent="0.25">
      <c r="AM527"/>
      <c r="AU527"/>
    </row>
    <row r="528" spans="39:47" ht="15" x14ac:dyDescent="0.25">
      <c r="AM528"/>
      <c r="AU528"/>
    </row>
    <row r="529" spans="39:47" ht="15" x14ac:dyDescent="0.25">
      <c r="AM529"/>
      <c r="AU529"/>
    </row>
    <row r="530" spans="39:47" ht="15" x14ac:dyDescent="0.25">
      <c r="AM530"/>
      <c r="AU530"/>
    </row>
    <row r="531" spans="39:47" ht="15" x14ac:dyDescent="0.25">
      <c r="AM531"/>
      <c r="AU531"/>
    </row>
    <row r="532" spans="39:47" ht="15" x14ac:dyDescent="0.25">
      <c r="AM532"/>
      <c r="AU532"/>
    </row>
    <row r="533" spans="39:47" ht="15" x14ac:dyDescent="0.25">
      <c r="AM533"/>
      <c r="AU533"/>
    </row>
    <row r="534" spans="39:47" ht="15" x14ac:dyDescent="0.25">
      <c r="AM534"/>
      <c r="AU534"/>
    </row>
    <row r="535" spans="39:47" ht="15" x14ac:dyDescent="0.25">
      <c r="AM535"/>
      <c r="AU535"/>
    </row>
    <row r="536" spans="39:47" ht="15" x14ac:dyDescent="0.25">
      <c r="AM536"/>
      <c r="AU536"/>
    </row>
    <row r="537" spans="39:47" ht="15" x14ac:dyDescent="0.25">
      <c r="AM537"/>
      <c r="AU537"/>
    </row>
    <row r="538" spans="39:47" ht="15" x14ac:dyDescent="0.25">
      <c r="AM538"/>
      <c r="AU538"/>
    </row>
    <row r="539" spans="39:47" ht="15" x14ac:dyDescent="0.25">
      <c r="AM539"/>
      <c r="AU539"/>
    </row>
    <row r="540" spans="39:47" ht="15" x14ac:dyDescent="0.25">
      <c r="AM540"/>
      <c r="AU540"/>
    </row>
    <row r="541" spans="39:47" ht="15" x14ac:dyDescent="0.25">
      <c r="AM541"/>
      <c r="AU541"/>
    </row>
    <row r="542" spans="39:47" ht="15" x14ac:dyDescent="0.25">
      <c r="AM542"/>
      <c r="AU542"/>
    </row>
    <row r="543" spans="39:47" ht="15" x14ac:dyDescent="0.25">
      <c r="AM543"/>
      <c r="AU543"/>
    </row>
    <row r="544" spans="39:47" ht="15" x14ac:dyDescent="0.25">
      <c r="AM544"/>
      <c r="AU544"/>
    </row>
    <row r="545" spans="39:47" ht="15" x14ac:dyDescent="0.25">
      <c r="AM545"/>
      <c r="AU545"/>
    </row>
    <row r="546" spans="39:47" ht="15" x14ac:dyDescent="0.25">
      <c r="AM546"/>
      <c r="AU546"/>
    </row>
    <row r="547" spans="39:47" ht="15" x14ac:dyDescent="0.25">
      <c r="AM547"/>
      <c r="AU547"/>
    </row>
    <row r="548" spans="39:47" ht="15" x14ac:dyDescent="0.25">
      <c r="AM548"/>
      <c r="AU548"/>
    </row>
    <row r="549" spans="39:47" ht="15" x14ac:dyDescent="0.25">
      <c r="AM549"/>
      <c r="AU549"/>
    </row>
    <row r="550" spans="39:47" ht="15" x14ac:dyDescent="0.25">
      <c r="AM550"/>
      <c r="AU550"/>
    </row>
    <row r="551" spans="39:47" ht="15" x14ac:dyDescent="0.25">
      <c r="AM551"/>
      <c r="AU551"/>
    </row>
    <row r="552" spans="39:47" ht="15" x14ac:dyDescent="0.25">
      <c r="AM552"/>
      <c r="AU552"/>
    </row>
    <row r="553" spans="39:47" ht="15" x14ac:dyDescent="0.25">
      <c r="AM553"/>
      <c r="AU553"/>
    </row>
    <row r="554" spans="39:47" ht="15" x14ac:dyDescent="0.25">
      <c r="AM554"/>
      <c r="AU554"/>
    </row>
    <row r="555" spans="39:47" ht="15" x14ac:dyDescent="0.25">
      <c r="AM555"/>
      <c r="AU555"/>
    </row>
    <row r="556" spans="39:47" ht="15" x14ac:dyDescent="0.25">
      <c r="AM556"/>
      <c r="AU556"/>
    </row>
    <row r="557" spans="39:47" ht="15" x14ac:dyDescent="0.25">
      <c r="AM557"/>
      <c r="AU557"/>
    </row>
    <row r="558" spans="39:47" ht="15" x14ac:dyDescent="0.25">
      <c r="AM558"/>
      <c r="AU558"/>
    </row>
    <row r="559" spans="39:47" ht="15" x14ac:dyDescent="0.25">
      <c r="AM559"/>
      <c r="AU559"/>
    </row>
    <row r="560" spans="39:47" ht="15" x14ac:dyDescent="0.25">
      <c r="AM560"/>
      <c r="AU560"/>
    </row>
    <row r="561" spans="39:47" ht="15" x14ac:dyDescent="0.25">
      <c r="AM561"/>
      <c r="AU561"/>
    </row>
    <row r="562" spans="39:47" ht="15" x14ac:dyDescent="0.25">
      <c r="AM562"/>
      <c r="AU562"/>
    </row>
    <row r="563" spans="39:47" ht="15" x14ac:dyDescent="0.25">
      <c r="AM563"/>
      <c r="AU563"/>
    </row>
    <row r="564" spans="39:47" ht="15" x14ac:dyDescent="0.25">
      <c r="AM564"/>
      <c r="AU564"/>
    </row>
    <row r="565" spans="39:47" ht="15" x14ac:dyDescent="0.25">
      <c r="AM565"/>
      <c r="AU565"/>
    </row>
    <row r="566" spans="39:47" ht="15" x14ac:dyDescent="0.25">
      <c r="AM566"/>
      <c r="AU566"/>
    </row>
    <row r="567" spans="39:47" ht="15" x14ac:dyDescent="0.25">
      <c r="AM567"/>
      <c r="AU567"/>
    </row>
    <row r="568" spans="39:47" ht="15" x14ac:dyDescent="0.25">
      <c r="AM568"/>
      <c r="AU568"/>
    </row>
    <row r="569" spans="39:47" ht="15" x14ac:dyDescent="0.25">
      <c r="AM569"/>
      <c r="AU569"/>
    </row>
    <row r="570" spans="39:47" ht="15" x14ac:dyDescent="0.25">
      <c r="AM570"/>
      <c r="AU570"/>
    </row>
    <row r="571" spans="39:47" ht="15" x14ac:dyDescent="0.25">
      <c r="AM571"/>
      <c r="AU571"/>
    </row>
    <row r="572" spans="39:47" ht="15" x14ac:dyDescent="0.25">
      <c r="AM572"/>
      <c r="AU572"/>
    </row>
    <row r="573" spans="39:47" ht="15" x14ac:dyDescent="0.25">
      <c r="AM573"/>
      <c r="AU573"/>
    </row>
    <row r="574" spans="39:47" ht="15" x14ac:dyDescent="0.25">
      <c r="AM574"/>
      <c r="AU574"/>
    </row>
    <row r="575" spans="39:47" ht="15" x14ac:dyDescent="0.25">
      <c r="AM575"/>
      <c r="AU575"/>
    </row>
    <row r="576" spans="39:47" ht="15" x14ac:dyDescent="0.25">
      <c r="AM576"/>
      <c r="AU576"/>
    </row>
    <row r="577" spans="39:47" ht="15" x14ac:dyDescent="0.25">
      <c r="AM577"/>
      <c r="AU577"/>
    </row>
    <row r="578" spans="39:47" ht="15" x14ac:dyDescent="0.25">
      <c r="AM578"/>
      <c r="AU578"/>
    </row>
    <row r="579" spans="39:47" ht="15" x14ac:dyDescent="0.25">
      <c r="AM579"/>
      <c r="AU579"/>
    </row>
    <row r="580" spans="39:47" ht="15" x14ac:dyDescent="0.25">
      <c r="AM580"/>
      <c r="AU580"/>
    </row>
    <row r="581" spans="39:47" ht="15" x14ac:dyDescent="0.25">
      <c r="AM581"/>
      <c r="AU581"/>
    </row>
    <row r="582" spans="39:47" ht="15" x14ac:dyDescent="0.25">
      <c r="AM582"/>
      <c r="AU582"/>
    </row>
    <row r="583" spans="39:47" ht="15" x14ac:dyDescent="0.25">
      <c r="AM583"/>
      <c r="AU583"/>
    </row>
    <row r="584" spans="39:47" ht="15" x14ac:dyDescent="0.25">
      <c r="AM584"/>
      <c r="AU584"/>
    </row>
    <row r="585" spans="39:47" ht="15" x14ac:dyDescent="0.25">
      <c r="AM585"/>
      <c r="AU585"/>
    </row>
    <row r="586" spans="39:47" ht="15" x14ac:dyDescent="0.25">
      <c r="AM586"/>
      <c r="AU586"/>
    </row>
    <row r="587" spans="39:47" ht="15" x14ac:dyDescent="0.25">
      <c r="AM587"/>
      <c r="AU587"/>
    </row>
    <row r="588" spans="39:47" ht="15" x14ac:dyDescent="0.25">
      <c r="AM588"/>
      <c r="AU588"/>
    </row>
    <row r="589" spans="39:47" ht="15" x14ac:dyDescent="0.25">
      <c r="AM589"/>
      <c r="AU589"/>
    </row>
    <row r="590" spans="39:47" ht="15" x14ac:dyDescent="0.25">
      <c r="AM590"/>
      <c r="AU590"/>
    </row>
    <row r="591" spans="39:47" ht="15" x14ac:dyDescent="0.25">
      <c r="AM591"/>
      <c r="AU591"/>
    </row>
    <row r="592" spans="39:47" ht="15" x14ac:dyDescent="0.25">
      <c r="AM592"/>
      <c r="AU592"/>
    </row>
    <row r="593" spans="39:47" ht="15" x14ac:dyDescent="0.25">
      <c r="AM593"/>
      <c r="AU593"/>
    </row>
    <row r="594" spans="39:47" ht="15" x14ac:dyDescent="0.25">
      <c r="AM594"/>
      <c r="AU594"/>
    </row>
    <row r="595" spans="39:47" ht="15" x14ac:dyDescent="0.25">
      <c r="AM595"/>
      <c r="AU595"/>
    </row>
    <row r="596" spans="39:47" ht="15" x14ac:dyDescent="0.25">
      <c r="AM596"/>
      <c r="AU596"/>
    </row>
    <row r="597" spans="39:47" ht="15" x14ac:dyDescent="0.25">
      <c r="AM597"/>
      <c r="AU597"/>
    </row>
    <row r="598" spans="39:47" ht="15" x14ac:dyDescent="0.25">
      <c r="AM598"/>
      <c r="AU598"/>
    </row>
    <row r="599" spans="39:47" ht="15" x14ac:dyDescent="0.25">
      <c r="AM599"/>
      <c r="AU599"/>
    </row>
    <row r="600" spans="39:47" ht="15" x14ac:dyDescent="0.25">
      <c r="AM600"/>
      <c r="AU600"/>
    </row>
    <row r="601" spans="39:47" ht="15" x14ac:dyDescent="0.25">
      <c r="AM601"/>
      <c r="AU601"/>
    </row>
    <row r="602" spans="39:47" ht="15" x14ac:dyDescent="0.25">
      <c r="AM602"/>
      <c r="AU602"/>
    </row>
    <row r="603" spans="39:47" ht="15" x14ac:dyDescent="0.25">
      <c r="AM603"/>
      <c r="AU603"/>
    </row>
    <row r="604" spans="39:47" ht="15" x14ac:dyDescent="0.25">
      <c r="AM604"/>
      <c r="AU604"/>
    </row>
    <row r="605" spans="39:47" ht="15" x14ac:dyDescent="0.25">
      <c r="AM605"/>
      <c r="AU605"/>
    </row>
    <row r="606" spans="39:47" ht="15" x14ac:dyDescent="0.25">
      <c r="AM606"/>
      <c r="AU606"/>
    </row>
    <row r="607" spans="39:47" ht="15" x14ac:dyDescent="0.25">
      <c r="AM607"/>
      <c r="AU607"/>
    </row>
    <row r="608" spans="39:47" ht="15" x14ac:dyDescent="0.25">
      <c r="AM608"/>
      <c r="AU608"/>
    </row>
    <row r="609" spans="39:47" ht="15" x14ac:dyDescent="0.25">
      <c r="AM609"/>
      <c r="AU609"/>
    </row>
    <row r="610" spans="39:47" ht="15" x14ac:dyDescent="0.25">
      <c r="AM610"/>
      <c r="AU610"/>
    </row>
    <row r="611" spans="39:47" ht="15" x14ac:dyDescent="0.25">
      <c r="AM611"/>
      <c r="AU611"/>
    </row>
    <row r="612" spans="39:47" ht="15" x14ac:dyDescent="0.25">
      <c r="AM612"/>
      <c r="AU612"/>
    </row>
    <row r="613" spans="39:47" ht="15" x14ac:dyDescent="0.25">
      <c r="AM613"/>
      <c r="AU613"/>
    </row>
    <row r="614" spans="39:47" ht="15" x14ac:dyDescent="0.25">
      <c r="AM614"/>
      <c r="AU614"/>
    </row>
    <row r="615" spans="39:47" ht="15" x14ac:dyDescent="0.25">
      <c r="AM615"/>
      <c r="AU615"/>
    </row>
    <row r="616" spans="39:47" ht="15" x14ac:dyDescent="0.25">
      <c r="AM616"/>
      <c r="AU616"/>
    </row>
    <row r="617" spans="39:47" ht="15" x14ac:dyDescent="0.25">
      <c r="AM617"/>
      <c r="AU617"/>
    </row>
    <row r="618" spans="39:47" ht="15" x14ac:dyDescent="0.25">
      <c r="AM618"/>
      <c r="AU618"/>
    </row>
    <row r="619" spans="39:47" ht="15" x14ac:dyDescent="0.25">
      <c r="AM619"/>
      <c r="AU619"/>
    </row>
    <row r="620" spans="39:47" ht="15" x14ac:dyDescent="0.25">
      <c r="AM620"/>
      <c r="AU620"/>
    </row>
    <row r="621" spans="39:47" ht="15" x14ac:dyDescent="0.25">
      <c r="AM621"/>
      <c r="AU621"/>
    </row>
    <row r="622" spans="39:47" ht="15" x14ac:dyDescent="0.25">
      <c r="AM622"/>
      <c r="AU622"/>
    </row>
    <row r="623" spans="39:47" ht="15" x14ac:dyDescent="0.25">
      <c r="AM623"/>
      <c r="AU623"/>
    </row>
    <row r="624" spans="39:47" ht="15" x14ac:dyDescent="0.25">
      <c r="AM624"/>
      <c r="AU624"/>
    </row>
    <row r="625" spans="39:47" ht="15" x14ac:dyDescent="0.25">
      <c r="AM625"/>
      <c r="AU625"/>
    </row>
    <row r="626" spans="39:47" ht="15" x14ac:dyDescent="0.25">
      <c r="AM626"/>
      <c r="AU626"/>
    </row>
    <row r="627" spans="39:47" ht="15" x14ac:dyDescent="0.25">
      <c r="AM627"/>
      <c r="AU627"/>
    </row>
    <row r="628" spans="39:47" ht="15" x14ac:dyDescent="0.25">
      <c r="AM628"/>
      <c r="AU628"/>
    </row>
    <row r="629" spans="39:47" ht="15" x14ac:dyDescent="0.25">
      <c r="AM629"/>
      <c r="AU629"/>
    </row>
    <row r="630" spans="39:47" ht="15" x14ac:dyDescent="0.25">
      <c r="AM630"/>
      <c r="AU630"/>
    </row>
    <row r="631" spans="39:47" ht="15" x14ac:dyDescent="0.25">
      <c r="AM631"/>
      <c r="AU631"/>
    </row>
    <row r="632" spans="39:47" ht="15" x14ac:dyDescent="0.25">
      <c r="AM632"/>
      <c r="AU632"/>
    </row>
    <row r="633" spans="39:47" ht="15" x14ac:dyDescent="0.25">
      <c r="AM633"/>
      <c r="AU633"/>
    </row>
    <row r="634" spans="39:47" ht="15" x14ac:dyDescent="0.25">
      <c r="AM634"/>
      <c r="AU634"/>
    </row>
    <row r="635" spans="39:47" ht="15" x14ac:dyDescent="0.25">
      <c r="AM635"/>
      <c r="AU635"/>
    </row>
    <row r="636" spans="39:47" ht="15" x14ac:dyDescent="0.25">
      <c r="AM636"/>
      <c r="AU636"/>
    </row>
    <row r="637" spans="39:47" ht="15" x14ac:dyDescent="0.25">
      <c r="AM637"/>
      <c r="AU637"/>
    </row>
    <row r="638" spans="39:47" ht="15" x14ac:dyDescent="0.25">
      <c r="AM638"/>
      <c r="AU638"/>
    </row>
    <row r="639" spans="39:47" ht="15" x14ac:dyDescent="0.25">
      <c r="AM639"/>
      <c r="AU639"/>
    </row>
    <row r="640" spans="39:47" ht="15" x14ac:dyDescent="0.25">
      <c r="AM640"/>
      <c r="AU640"/>
    </row>
    <row r="641" spans="39:47" ht="15" x14ac:dyDescent="0.25">
      <c r="AM641"/>
      <c r="AU641"/>
    </row>
    <row r="642" spans="39:47" ht="15" x14ac:dyDescent="0.25">
      <c r="AM642"/>
      <c r="AU642"/>
    </row>
    <row r="643" spans="39:47" ht="15" x14ac:dyDescent="0.25">
      <c r="AM643"/>
      <c r="AU643"/>
    </row>
    <row r="644" spans="39:47" ht="15" x14ac:dyDescent="0.25">
      <c r="AM644"/>
      <c r="AU644"/>
    </row>
    <row r="645" spans="39:47" ht="15" x14ac:dyDescent="0.25">
      <c r="AM645"/>
      <c r="AU645"/>
    </row>
    <row r="646" spans="39:47" ht="15" x14ac:dyDescent="0.25">
      <c r="AM646"/>
      <c r="AU646"/>
    </row>
    <row r="647" spans="39:47" ht="15" x14ac:dyDescent="0.25">
      <c r="AM647"/>
      <c r="AU647"/>
    </row>
    <row r="648" spans="39:47" ht="15" x14ac:dyDescent="0.25">
      <c r="AM648"/>
      <c r="AU648"/>
    </row>
    <row r="649" spans="39:47" ht="15" x14ac:dyDescent="0.25">
      <c r="AM649"/>
      <c r="AU649"/>
    </row>
    <row r="650" spans="39:47" ht="15" x14ac:dyDescent="0.25">
      <c r="AM650"/>
      <c r="AU650"/>
    </row>
    <row r="651" spans="39:47" ht="15" x14ac:dyDescent="0.25">
      <c r="AM651"/>
      <c r="AU651"/>
    </row>
    <row r="652" spans="39:47" ht="15" x14ac:dyDescent="0.25">
      <c r="AM652"/>
      <c r="AU652"/>
    </row>
    <row r="653" spans="39:47" ht="15" x14ac:dyDescent="0.25">
      <c r="AM653"/>
      <c r="AU653"/>
    </row>
    <row r="654" spans="39:47" ht="15" x14ac:dyDescent="0.25">
      <c r="AM654"/>
      <c r="AU654"/>
    </row>
    <row r="655" spans="39:47" ht="15" x14ac:dyDescent="0.25">
      <c r="AM655"/>
      <c r="AU655"/>
    </row>
    <row r="656" spans="39:47" ht="15" x14ac:dyDescent="0.25">
      <c r="AM656"/>
      <c r="AU656"/>
    </row>
    <row r="657" spans="39:47" ht="15" x14ac:dyDescent="0.25">
      <c r="AM657"/>
      <c r="AU657"/>
    </row>
    <row r="658" spans="39:47" ht="15" x14ac:dyDescent="0.25">
      <c r="AM658"/>
      <c r="AU658"/>
    </row>
    <row r="659" spans="39:47" ht="15" x14ac:dyDescent="0.25">
      <c r="AM659"/>
      <c r="AU659"/>
    </row>
    <row r="660" spans="39:47" ht="15" x14ac:dyDescent="0.25">
      <c r="AM660"/>
      <c r="AU660"/>
    </row>
    <row r="661" spans="39:47" ht="15" x14ac:dyDescent="0.25">
      <c r="AM661"/>
      <c r="AU661"/>
    </row>
    <row r="662" spans="39:47" ht="15" x14ac:dyDescent="0.25">
      <c r="AM662"/>
      <c r="AU662"/>
    </row>
    <row r="663" spans="39:47" ht="15" x14ac:dyDescent="0.25">
      <c r="AM663"/>
      <c r="AU663"/>
    </row>
    <row r="664" spans="39:47" ht="15" x14ac:dyDescent="0.25">
      <c r="AM664"/>
      <c r="AU664"/>
    </row>
    <row r="665" spans="39:47" ht="15" x14ac:dyDescent="0.25">
      <c r="AM665"/>
      <c r="AU665"/>
    </row>
    <row r="666" spans="39:47" ht="15" x14ac:dyDescent="0.25">
      <c r="AM666"/>
      <c r="AU666"/>
    </row>
    <row r="667" spans="39:47" ht="15" x14ac:dyDescent="0.25">
      <c r="AM667"/>
      <c r="AU667"/>
    </row>
    <row r="668" spans="39:47" ht="15" x14ac:dyDescent="0.25">
      <c r="AM668"/>
      <c r="AU668"/>
    </row>
    <row r="669" spans="39:47" ht="15" x14ac:dyDescent="0.25">
      <c r="AM669"/>
      <c r="AU669"/>
    </row>
    <row r="670" spans="39:47" ht="15" x14ac:dyDescent="0.25">
      <c r="AM670"/>
      <c r="AU670"/>
    </row>
    <row r="671" spans="39:47" ht="15" x14ac:dyDescent="0.25">
      <c r="AM671"/>
      <c r="AU671"/>
    </row>
    <row r="672" spans="39:47" ht="15" x14ac:dyDescent="0.25">
      <c r="AM672"/>
      <c r="AU672"/>
    </row>
    <row r="673" spans="39:47" ht="15" x14ac:dyDescent="0.25">
      <c r="AM673"/>
      <c r="AU673"/>
    </row>
    <row r="674" spans="39:47" ht="15" x14ac:dyDescent="0.25">
      <c r="AM674"/>
      <c r="AU674"/>
    </row>
    <row r="675" spans="39:47" ht="15" x14ac:dyDescent="0.25">
      <c r="AM675"/>
      <c r="AU675"/>
    </row>
    <row r="676" spans="39:47" ht="15" x14ac:dyDescent="0.25">
      <c r="AM676"/>
      <c r="AU676"/>
    </row>
    <row r="677" spans="39:47" ht="15" x14ac:dyDescent="0.25">
      <c r="AM677"/>
      <c r="AU677"/>
    </row>
    <row r="678" spans="39:47" ht="15" x14ac:dyDescent="0.25">
      <c r="AM678"/>
      <c r="AU678"/>
    </row>
    <row r="679" spans="39:47" ht="15" x14ac:dyDescent="0.25">
      <c r="AM679"/>
      <c r="AU679"/>
    </row>
    <row r="680" spans="39:47" ht="15" x14ac:dyDescent="0.25">
      <c r="AM680"/>
      <c r="AU680"/>
    </row>
    <row r="681" spans="39:47" ht="15" x14ac:dyDescent="0.25">
      <c r="AM681"/>
      <c r="AU681"/>
    </row>
    <row r="682" spans="39:47" ht="15" x14ac:dyDescent="0.25">
      <c r="AM682"/>
      <c r="AU682"/>
    </row>
    <row r="683" spans="39:47" ht="15" x14ac:dyDescent="0.25">
      <c r="AM683"/>
      <c r="AU683"/>
    </row>
    <row r="684" spans="39:47" ht="15" x14ac:dyDescent="0.25">
      <c r="AM684"/>
      <c r="AU684"/>
    </row>
    <row r="685" spans="39:47" ht="15" x14ac:dyDescent="0.25">
      <c r="AM685"/>
      <c r="AU685"/>
    </row>
    <row r="686" spans="39:47" ht="15" x14ac:dyDescent="0.25">
      <c r="AM686"/>
      <c r="AU686"/>
    </row>
    <row r="687" spans="39:47" ht="15" x14ac:dyDescent="0.25">
      <c r="AM687"/>
      <c r="AU687"/>
    </row>
    <row r="688" spans="39:47" ht="15" x14ac:dyDescent="0.25">
      <c r="AM688"/>
      <c r="AU688"/>
    </row>
    <row r="689" spans="39:47" ht="15" x14ac:dyDescent="0.25">
      <c r="AM689"/>
      <c r="AU689"/>
    </row>
    <row r="690" spans="39:47" ht="15" x14ac:dyDescent="0.25">
      <c r="AM690"/>
      <c r="AU690"/>
    </row>
    <row r="691" spans="39:47" ht="15" x14ac:dyDescent="0.25">
      <c r="AM691"/>
      <c r="AU691"/>
    </row>
    <row r="692" spans="39:47" ht="15" x14ac:dyDescent="0.25">
      <c r="AM692"/>
      <c r="AU692"/>
    </row>
    <row r="693" spans="39:47" ht="15" x14ac:dyDescent="0.25">
      <c r="AM693"/>
      <c r="AU693"/>
    </row>
    <row r="694" spans="39:47" ht="15" x14ac:dyDescent="0.25">
      <c r="AM694"/>
      <c r="AU694"/>
    </row>
    <row r="695" spans="39:47" ht="15" x14ac:dyDescent="0.25">
      <c r="AM695"/>
      <c r="AU695"/>
    </row>
    <row r="696" spans="39:47" ht="15" x14ac:dyDescent="0.25">
      <c r="AM696"/>
      <c r="AU696"/>
    </row>
    <row r="697" spans="39:47" ht="15" x14ac:dyDescent="0.25">
      <c r="AM697"/>
      <c r="AU697"/>
    </row>
    <row r="698" spans="39:47" ht="15" x14ac:dyDescent="0.25">
      <c r="AM698"/>
      <c r="AU698"/>
    </row>
    <row r="699" spans="39:47" ht="15" x14ac:dyDescent="0.25">
      <c r="AM699"/>
      <c r="AU699"/>
    </row>
    <row r="700" spans="39:47" ht="15" x14ac:dyDescent="0.25">
      <c r="AM700"/>
      <c r="AU700"/>
    </row>
    <row r="701" spans="39:47" ht="15" x14ac:dyDescent="0.25">
      <c r="AM701"/>
      <c r="AU701"/>
    </row>
    <row r="702" spans="39:47" ht="15" x14ac:dyDescent="0.25">
      <c r="AM702"/>
      <c r="AU702"/>
    </row>
    <row r="703" spans="39:47" ht="15" x14ac:dyDescent="0.25">
      <c r="AM703"/>
      <c r="AU703"/>
    </row>
    <row r="704" spans="39:47" ht="15" x14ac:dyDescent="0.25">
      <c r="AM704"/>
      <c r="AU704"/>
    </row>
    <row r="705" spans="39:47" ht="15" x14ac:dyDescent="0.25">
      <c r="AM705"/>
      <c r="AU705"/>
    </row>
    <row r="706" spans="39:47" ht="15" x14ac:dyDescent="0.25">
      <c r="AM706"/>
      <c r="AU706"/>
    </row>
    <row r="707" spans="39:47" ht="15" x14ac:dyDescent="0.25">
      <c r="AM707"/>
      <c r="AU707"/>
    </row>
    <row r="708" spans="39:47" ht="15" x14ac:dyDescent="0.25">
      <c r="AM708"/>
      <c r="AU708"/>
    </row>
    <row r="709" spans="39:47" ht="15" x14ac:dyDescent="0.25">
      <c r="AM709"/>
      <c r="AU709"/>
    </row>
    <row r="710" spans="39:47" ht="15" x14ac:dyDescent="0.25">
      <c r="AM710"/>
      <c r="AU710"/>
    </row>
    <row r="711" spans="39:47" ht="15" x14ac:dyDescent="0.25">
      <c r="AM711"/>
      <c r="AU711"/>
    </row>
    <row r="712" spans="39:47" ht="15" x14ac:dyDescent="0.25">
      <c r="AM712"/>
      <c r="AU712"/>
    </row>
    <row r="713" spans="39:47" ht="15" x14ac:dyDescent="0.25">
      <c r="AM713"/>
      <c r="AU713"/>
    </row>
    <row r="714" spans="39:47" ht="15" x14ac:dyDescent="0.25">
      <c r="AM714"/>
      <c r="AU714"/>
    </row>
    <row r="715" spans="39:47" ht="15" x14ac:dyDescent="0.25">
      <c r="AM715"/>
      <c r="AU715"/>
    </row>
    <row r="716" spans="39:47" ht="15" x14ac:dyDescent="0.25">
      <c r="AM716"/>
      <c r="AU716"/>
    </row>
    <row r="717" spans="39:47" ht="15" x14ac:dyDescent="0.25">
      <c r="AM717"/>
      <c r="AU717"/>
    </row>
    <row r="718" spans="39:47" ht="15" x14ac:dyDescent="0.25">
      <c r="AM718"/>
      <c r="AU718"/>
    </row>
    <row r="719" spans="39:47" ht="15" x14ac:dyDescent="0.25">
      <c r="AM719"/>
      <c r="AU719"/>
    </row>
    <row r="720" spans="39:47" ht="15" x14ac:dyDescent="0.25">
      <c r="AM720"/>
      <c r="AU720"/>
    </row>
    <row r="721" spans="39:47" ht="15" x14ac:dyDescent="0.25">
      <c r="AM721"/>
      <c r="AU721"/>
    </row>
    <row r="722" spans="39:47" ht="15" x14ac:dyDescent="0.25">
      <c r="AM722"/>
      <c r="AU722"/>
    </row>
    <row r="723" spans="39:47" ht="15" x14ac:dyDescent="0.25">
      <c r="AM723"/>
      <c r="AU723"/>
    </row>
    <row r="724" spans="39:47" ht="15" x14ac:dyDescent="0.25">
      <c r="AM724"/>
      <c r="AU724"/>
    </row>
    <row r="725" spans="39:47" ht="15" x14ac:dyDescent="0.25">
      <c r="AM725"/>
      <c r="AU725"/>
    </row>
    <row r="726" spans="39:47" ht="15" x14ac:dyDescent="0.25">
      <c r="AM726"/>
      <c r="AU726"/>
    </row>
    <row r="727" spans="39:47" ht="15" x14ac:dyDescent="0.25">
      <c r="AM727"/>
      <c r="AU727"/>
    </row>
    <row r="728" spans="39:47" ht="15" x14ac:dyDescent="0.25">
      <c r="AM728"/>
      <c r="AU728"/>
    </row>
    <row r="729" spans="39:47" ht="15" x14ac:dyDescent="0.25">
      <c r="AM729"/>
      <c r="AU729"/>
    </row>
    <row r="730" spans="39:47" ht="15" x14ac:dyDescent="0.25">
      <c r="AM730"/>
      <c r="AU730"/>
    </row>
    <row r="731" spans="39:47" ht="15" x14ac:dyDescent="0.25">
      <c r="AM731"/>
      <c r="AU731"/>
    </row>
    <row r="732" spans="39:47" ht="15" x14ac:dyDescent="0.25">
      <c r="AM732"/>
      <c r="AU732"/>
    </row>
    <row r="733" spans="39:47" ht="15" x14ac:dyDescent="0.25">
      <c r="AM733"/>
      <c r="AU733"/>
    </row>
    <row r="734" spans="39:47" ht="15" x14ac:dyDescent="0.25">
      <c r="AM734"/>
      <c r="AU734"/>
    </row>
    <row r="735" spans="39:47" ht="15" x14ac:dyDescent="0.25">
      <c r="AM735"/>
      <c r="AU735"/>
    </row>
    <row r="736" spans="39:47" ht="15" x14ac:dyDescent="0.25">
      <c r="AM736"/>
      <c r="AU736"/>
    </row>
    <row r="737" spans="39:47" ht="15" x14ac:dyDescent="0.25">
      <c r="AM737"/>
      <c r="AU737"/>
    </row>
    <row r="738" spans="39:47" ht="15" x14ac:dyDescent="0.25">
      <c r="AM738"/>
      <c r="AU738"/>
    </row>
    <row r="739" spans="39:47" ht="15" x14ac:dyDescent="0.25">
      <c r="AM739"/>
      <c r="AU739"/>
    </row>
    <row r="740" spans="39:47" ht="15" x14ac:dyDescent="0.25">
      <c r="AM740"/>
      <c r="AU740"/>
    </row>
    <row r="741" spans="39:47" ht="15" x14ac:dyDescent="0.25">
      <c r="AM741"/>
      <c r="AU741"/>
    </row>
    <row r="742" spans="39:47" ht="15" x14ac:dyDescent="0.25">
      <c r="AM742"/>
      <c r="AU742"/>
    </row>
    <row r="743" spans="39:47" ht="15" x14ac:dyDescent="0.25">
      <c r="AM743"/>
      <c r="AU743"/>
    </row>
    <row r="744" spans="39:47" ht="15" x14ac:dyDescent="0.25">
      <c r="AM744"/>
      <c r="AU744"/>
    </row>
    <row r="745" spans="39:47" ht="15" x14ac:dyDescent="0.25">
      <c r="AM745"/>
      <c r="AU745"/>
    </row>
    <row r="746" spans="39:47" ht="15" x14ac:dyDescent="0.25">
      <c r="AM746"/>
      <c r="AU746"/>
    </row>
    <row r="747" spans="39:47" ht="15" x14ac:dyDescent="0.25">
      <c r="AM747"/>
      <c r="AU747"/>
    </row>
    <row r="748" spans="39:47" ht="15" x14ac:dyDescent="0.25">
      <c r="AM748"/>
      <c r="AU748"/>
    </row>
    <row r="749" spans="39:47" ht="15" x14ac:dyDescent="0.25">
      <c r="AM749"/>
      <c r="AU749"/>
    </row>
    <row r="750" spans="39:47" ht="15" x14ac:dyDescent="0.25">
      <c r="AM750"/>
      <c r="AU750"/>
    </row>
    <row r="751" spans="39:47" ht="15" x14ac:dyDescent="0.25">
      <c r="AM751"/>
      <c r="AU751"/>
    </row>
    <row r="752" spans="39:47" ht="15" x14ac:dyDescent="0.25">
      <c r="AM752"/>
      <c r="AU752"/>
    </row>
    <row r="753" spans="39:47" ht="15" x14ac:dyDescent="0.25">
      <c r="AM753"/>
      <c r="AU753"/>
    </row>
    <row r="754" spans="39:47" ht="15" x14ac:dyDescent="0.25">
      <c r="AM754"/>
      <c r="AU754"/>
    </row>
    <row r="755" spans="39:47" ht="15" x14ac:dyDescent="0.25">
      <c r="AM755"/>
      <c r="AU755"/>
    </row>
    <row r="756" spans="39:47" ht="15" x14ac:dyDescent="0.25">
      <c r="AM756"/>
      <c r="AU756"/>
    </row>
    <row r="757" spans="39:47" ht="15" x14ac:dyDescent="0.25">
      <c r="AM757"/>
      <c r="AU757"/>
    </row>
    <row r="758" spans="39:47" ht="15" x14ac:dyDescent="0.25">
      <c r="AM758"/>
      <c r="AU758"/>
    </row>
    <row r="759" spans="39:47" ht="15" x14ac:dyDescent="0.25">
      <c r="AM759"/>
      <c r="AU759"/>
    </row>
    <row r="760" spans="39:47" ht="15" x14ac:dyDescent="0.25">
      <c r="AM760"/>
      <c r="AU760"/>
    </row>
    <row r="761" spans="39:47" ht="15" x14ac:dyDescent="0.25">
      <c r="AM761"/>
      <c r="AU761"/>
    </row>
    <row r="762" spans="39:47" ht="15" x14ac:dyDescent="0.25">
      <c r="AM762"/>
      <c r="AU762"/>
    </row>
    <row r="763" spans="39:47" ht="15" x14ac:dyDescent="0.25">
      <c r="AM763"/>
      <c r="AU763"/>
    </row>
    <row r="764" spans="39:47" ht="15" x14ac:dyDescent="0.25">
      <c r="AM764"/>
      <c r="AU764"/>
    </row>
    <row r="765" spans="39:47" ht="15" x14ac:dyDescent="0.25">
      <c r="AM765"/>
      <c r="AU765"/>
    </row>
    <row r="766" spans="39:47" ht="15" x14ac:dyDescent="0.25">
      <c r="AM766"/>
      <c r="AU766"/>
    </row>
    <row r="767" spans="39:47" ht="15" x14ac:dyDescent="0.25">
      <c r="AM767"/>
      <c r="AU767"/>
    </row>
    <row r="768" spans="39:47" ht="15" x14ac:dyDescent="0.25">
      <c r="AM768"/>
      <c r="AU768"/>
    </row>
    <row r="769" spans="39:47" ht="15" x14ac:dyDescent="0.25">
      <c r="AM769"/>
      <c r="AU769"/>
    </row>
    <row r="770" spans="39:47" ht="15" x14ac:dyDescent="0.25">
      <c r="AM770"/>
      <c r="AU770"/>
    </row>
    <row r="771" spans="39:47" ht="15" x14ac:dyDescent="0.25">
      <c r="AM771"/>
      <c r="AU771"/>
    </row>
    <row r="772" spans="39:47" ht="15" x14ac:dyDescent="0.25">
      <c r="AM772"/>
      <c r="AU772"/>
    </row>
    <row r="773" spans="39:47" ht="15" x14ac:dyDescent="0.25">
      <c r="AM773"/>
      <c r="AU773"/>
    </row>
    <row r="774" spans="39:47" ht="15" x14ac:dyDescent="0.25">
      <c r="AM774"/>
      <c r="AU774"/>
    </row>
    <row r="775" spans="39:47" ht="15" x14ac:dyDescent="0.25">
      <c r="AM775"/>
      <c r="AU775"/>
    </row>
    <row r="776" spans="39:47" ht="15" x14ac:dyDescent="0.25">
      <c r="AM776"/>
      <c r="AU776"/>
    </row>
    <row r="777" spans="39:47" ht="15" x14ac:dyDescent="0.25">
      <c r="AM777"/>
      <c r="AU777"/>
    </row>
    <row r="778" spans="39:47" ht="15" x14ac:dyDescent="0.25">
      <c r="AM778"/>
      <c r="AU778"/>
    </row>
    <row r="779" spans="39:47" ht="15" x14ac:dyDescent="0.25">
      <c r="AM779"/>
      <c r="AU779"/>
    </row>
    <row r="780" spans="39:47" ht="15" x14ac:dyDescent="0.25">
      <c r="AM780"/>
      <c r="AU780"/>
    </row>
    <row r="781" spans="39:47" ht="15" x14ac:dyDescent="0.25">
      <c r="AM781"/>
      <c r="AU781"/>
    </row>
    <row r="782" spans="39:47" ht="15" x14ac:dyDescent="0.25">
      <c r="AM782"/>
      <c r="AU782"/>
    </row>
    <row r="783" spans="39:47" ht="15" x14ac:dyDescent="0.25">
      <c r="AM783"/>
      <c r="AU783"/>
    </row>
    <row r="784" spans="39:47" ht="15" x14ac:dyDescent="0.25">
      <c r="AM784"/>
      <c r="AU784"/>
    </row>
    <row r="785" spans="39:47" ht="15" x14ac:dyDescent="0.25">
      <c r="AM785"/>
      <c r="AU785"/>
    </row>
    <row r="786" spans="39:47" ht="15" x14ac:dyDescent="0.25">
      <c r="AM786"/>
      <c r="AU786"/>
    </row>
    <row r="787" spans="39:47" ht="15" x14ac:dyDescent="0.25">
      <c r="AM787"/>
      <c r="AU787"/>
    </row>
    <row r="788" spans="39:47" ht="15" x14ac:dyDescent="0.25">
      <c r="AM788"/>
      <c r="AU788"/>
    </row>
    <row r="789" spans="39:47" ht="15" x14ac:dyDescent="0.25">
      <c r="AM789"/>
      <c r="AU789"/>
    </row>
    <row r="790" spans="39:47" ht="15" x14ac:dyDescent="0.25">
      <c r="AM790"/>
      <c r="AU790"/>
    </row>
    <row r="791" spans="39:47" ht="15" x14ac:dyDescent="0.25">
      <c r="AM791"/>
      <c r="AU791"/>
    </row>
    <row r="792" spans="39:47" ht="15" x14ac:dyDescent="0.25">
      <c r="AM792"/>
      <c r="AU792"/>
    </row>
    <row r="793" spans="39:47" ht="15" x14ac:dyDescent="0.25">
      <c r="AM793"/>
      <c r="AU793"/>
    </row>
    <row r="794" spans="39:47" ht="15" x14ac:dyDescent="0.25">
      <c r="AM794"/>
      <c r="AU794"/>
    </row>
    <row r="795" spans="39:47" ht="15" x14ac:dyDescent="0.25">
      <c r="AM795"/>
      <c r="AU795"/>
    </row>
    <row r="796" spans="39:47" ht="15" x14ac:dyDescent="0.25">
      <c r="AM796"/>
      <c r="AU796"/>
    </row>
    <row r="797" spans="39:47" ht="15" x14ac:dyDescent="0.25">
      <c r="AM797"/>
      <c r="AU797"/>
    </row>
    <row r="798" spans="39:47" ht="15" x14ac:dyDescent="0.25">
      <c r="AM798"/>
      <c r="AU798"/>
    </row>
    <row r="799" spans="39:47" ht="15" x14ac:dyDescent="0.25">
      <c r="AM799"/>
      <c r="AU799"/>
    </row>
    <row r="800" spans="39:47" ht="15" x14ac:dyDescent="0.25">
      <c r="AM800"/>
      <c r="AU800"/>
    </row>
    <row r="801" spans="39:47" ht="15" x14ac:dyDescent="0.25">
      <c r="AM801"/>
      <c r="AU801"/>
    </row>
    <row r="802" spans="39:47" ht="15" x14ac:dyDescent="0.25">
      <c r="AM802"/>
      <c r="AU802"/>
    </row>
    <row r="803" spans="39:47" ht="15" x14ac:dyDescent="0.25">
      <c r="AM803"/>
      <c r="AU803"/>
    </row>
    <row r="804" spans="39:47" ht="15" x14ac:dyDescent="0.25">
      <c r="AM804"/>
      <c r="AU804"/>
    </row>
    <row r="805" spans="39:47" ht="15" x14ac:dyDescent="0.25">
      <c r="AM805"/>
      <c r="AU805"/>
    </row>
    <row r="806" spans="39:47" ht="15" x14ac:dyDescent="0.25">
      <c r="AM806"/>
      <c r="AU806"/>
    </row>
    <row r="807" spans="39:47" ht="15" x14ac:dyDescent="0.25">
      <c r="AM807"/>
      <c r="AU807"/>
    </row>
    <row r="808" spans="39:47" ht="15" x14ac:dyDescent="0.25">
      <c r="AM808"/>
      <c r="AU808"/>
    </row>
    <row r="809" spans="39:47" ht="15" x14ac:dyDescent="0.25">
      <c r="AM809"/>
      <c r="AU809"/>
    </row>
    <row r="810" spans="39:47" ht="15" x14ac:dyDescent="0.25">
      <c r="AM810"/>
      <c r="AU810"/>
    </row>
    <row r="811" spans="39:47" ht="15" x14ac:dyDescent="0.25">
      <c r="AM811"/>
      <c r="AU811"/>
    </row>
    <row r="812" spans="39:47" ht="15" x14ac:dyDescent="0.25">
      <c r="AM812"/>
      <c r="AU812"/>
    </row>
    <row r="813" spans="39:47" ht="15" x14ac:dyDescent="0.25">
      <c r="AM813"/>
      <c r="AU813"/>
    </row>
    <row r="814" spans="39:47" ht="15" x14ac:dyDescent="0.25">
      <c r="AM814"/>
      <c r="AU814"/>
    </row>
    <row r="815" spans="39:47" ht="15" x14ac:dyDescent="0.25">
      <c r="AM815"/>
      <c r="AU815"/>
    </row>
    <row r="816" spans="39:47" ht="15" x14ac:dyDescent="0.25">
      <c r="AM816"/>
      <c r="AU816"/>
    </row>
    <row r="817" spans="39:47" ht="15" x14ac:dyDescent="0.25">
      <c r="AM817"/>
      <c r="AU817"/>
    </row>
    <row r="818" spans="39:47" ht="15" x14ac:dyDescent="0.25">
      <c r="AM818"/>
      <c r="AU818"/>
    </row>
    <row r="819" spans="39:47" ht="15" x14ac:dyDescent="0.25">
      <c r="AM819"/>
      <c r="AU819"/>
    </row>
    <row r="820" spans="39:47" ht="15" x14ac:dyDescent="0.25">
      <c r="AM820"/>
      <c r="AU820"/>
    </row>
    <row r="821" spans="39:47" ht="15" x14ac:dyDescent="0.25">
      <c r="AM821"/>
      <c r="AU821"/>
    </row>
    <row r="822" spans="39:47" ht="15" x14ac:dyDescent="0.25">
      <c r="AM822"/>
      <c r="AU822"/>
    </row>
    <row r="823" spans="39:47" ht="15" x14ac:dyDescent="0.25">
      <c r="AM823"/>
      <c r="AU823"/>
    </row>
    <row r="824" spans="39:47" ht="15" x14ac:dyDescent="0.25">
      <c r="AM824"/>
      <c r="AU824"/>
    </row>
    <row r="825" spans="39:47" ht="15" x14ac:dyDescent="0.25">
      <c r="AM825"/>
      <c r="AU825"/>
    </row>
    <row r="826" spans="39:47" ht="15" x14ac:dyDescent="0.25">
      <c r="AM826"/>
      <c r="AU826"/>
    </row>
    <row r="827" spans="39:47" ht="15" x14ac:dyDescent="0.25">
      <c r="AM827"/>
      <c r="AU827"/>
    </row>
    <row r="828" spans="39:47" ht="15" x14ac:dyDescent="0.25">
      <c r="AM828"/>
      <c r="AU828"/>
    </row>
    <row r="829" spans="39:47" ht="15" x14ac:dyDescent="0.25">
      <c r="AM829"/>
      <c r="AU829"/>
    </row>
    <row r="830" spans="39:47" ht="15" x14ac:dyDescent="0.25">
      <c r="AM830"/>
      <c r="AU830"/>
    </row>
    <row r="831" spans="39:47" ht="15" x14ac:dyDescent="0.25">
      <c r="AM831"/>
      <c r="AU831"/>
    </row>
    <row r="832" spans="39:47" ht="15" x14ac:dyDescent="0.25">
      <c r="AM832"/>
      <c r="AU832"/>
    </row>
    <row r="833" spans="39:47" ht="15" x14ac:dyDescent="0.25">
      <c r="AM833"/>
      <c r="AU833"/>
    </row>
    <row r="834" spans="39:47" ht="15" x14ac:dyDescent="0.25">
      <c r="AM834"/>
      <c r="AU834"/>
    </row>
    <row r="835" spans="39:47" ht="15" x14ac:dyDescent="0.25">
      <c r="AM835"/>
      <c r="AU835"/>
    </row>
    <row r="836" spans="39:47" ht="15" x14ac:dyDescent="0.25">
      <c r="AM836"/>
      <c r="AU836"/>
    </row>
    <row r="837" spans="39:47" ht="15" x14ac:dyDescent="0.25">
      <c r="AM837"/>
      <c r="AU837"/>
    </row>
    <row r="838" spans="39:47" ht="15" x14ac:dyDescent="0.25">
      <c r="AM838"/>
      <c r="AU838"/>
    </row>
    <row r="839" spans="39:47" ht="15" x14ac:dyDescent="0.25">
      <c r="AM839"/>
      <c r="AU839"/>
    </row>
    <row r="840" spans="39:47" ht="15" x14ac:dyDescent="0.25">
      <c r="AM840"/>
      <c r="AU840"/>
    </row>
    <row r="841" spans="39:47" ht="15" x14ac:dyDescent="0.25">
      <c r="AM841"/>
      <c r="AU841"/>
    </row>
    <row r="842" spans="39:47" ht="15" x14ac:dyDescent="0.25">
      <c r="AM842"/>
      <c r="AU842"/>
    </row>
    <row r="843" spans="39:47" ht="15" x14ac:dyDescent="0.25">
      <c r="AM843"/>
      <c r="AU843"/>
    </row>
    <row r="844" spans="39:47" ht="15" x14ac:dyDescent="0.25">
      <c r="AM844"/>
      <c r="AU844"/>
    </row>
    <row r="845" spans="39:47" ht="15" x14ac:dyDescent="0.25">
      <c r="AM845"/>
      <c r="AU845"/>
    </row>
    <row r="846" spans="39:47" ht="15" x14ac:dyDescent="0.25">
      <c r="AM846"/>
      <c r="AU846"/>
    </row>
    <row r="847" spans="39:47" ht="15" x14ac:dyDescent="0.25">
      <c r="AM847"/>
      <c r="AU847"/>
    </row>
    <row r="848" spans="39:47" ht="15" x14ac:dyDescent="0.25">
      <c r="AM848"/>
      <c r="AU848"/>
    </row>
    <row r="849" spans="39:47" ht="15" x14ac:dyDescent="0.25">
      <c r="AM849"/>
      <c r="AU849"/>
    </row>
    <row r="850" spans="39:47" ht="15" x14ac:dyDescent="0.25">
      <c r="AM850"/>
      <c r="AU850"/>
    </row>
    <row r="851" spans="39:47" ht="15" x14ac:dyDescent="0.25">
      <c r="AM851"/>
      <c r="AU851"/>
    </row>
    <row r="852" spans="39:47" ht="15" x14ac:dyDescent="0.25">
      <c r="AM852"/>
      <c r="AU852"/>
    </row>
    <row r="853" spans="39:47" ht="15" x14ac:dyDescent="0.25">
      <c r="AM853"/>
      <c r="AU853"/>
    </row>
    <row r="854" spans="39:47" ht="15" x14ac:dyDescent="0.25">
      <c r="AM854"/>
      <c r="AU854"/>
    </row>
    <row r="855" spans="39:47" ht="15" x14ac:dyDescent="0.25">
      <c r="AM855"/>
      <c r="AU855"/>
    </row>
    <row r="856" spans="39:47" ht="15" x14ac:dyDescent="0.25">
      <c r="AM856"/>
      <c r="AU856"/>
    </row>
    <row r="857" spans="39:47" ht="15" x14ac:dyDescent="0.25">
      <c r="AM857"/>
      <c r="AU857"/>
    </row>
    <row r="858" spans="39:47" ht="15" x14ac:dyDescent="0.25">
      <c r="AM858"/>
      <c r="AU858"/>
    </row>
    <row r="859" spans="39:47" ht="15" x14ac:dyDescent="0.25">
      <c r="AM859"/>
      <c r="AU859"/>
    </row>
    <row r="860" spans="39:47" ht="15" x14ac:dyDescent="0.25">
      <c r="AM860"/>
      <c r="AU860"/>
    </row>
    <row r="861" spans="39:47" ht="15" x14ac:dyDescent="0.25">
      <c r="AM861"/>
      <c r="AU861"/>
    </row>
    <row r="862" spans="39:47" ht="15" x14ac:dyDescent="0.25">
      <c r="AM862"/>
      <c r="AU862"/>
    </row>
    <row r="863" spans="39:47" ht="15" x14ac:dyDescent="0.25">
      <c r="AM863"/>
      <c r="AU863"/>
    </row>
    <row r="864" spans="39:47" ht="15" x14ac:dyDescent="0.25">
      <c r="AM864"/>
      <c r="AU864"/>
    </row>
    <row r="865" spans="39:47" ht="15" x14ac:dyDescent="0.25">
      <c r="AM865"/>
      <c r="AU865"/>
    </row>
    <row r="866" spans="39:47" ht="15" x14ac:dyDescent="0.25">
      <c r="AM866"/>
      <c r="AU866"/>
    </row>
    <row r="867" spans="39:47" ht="15" x14ac:dyDescent="0.25">
      <c r="AM867"/>
      <c r="AU867"/>
    </row>
    <row r="868" spans="39:47" ht="15" x14ac:dyDescent="0.25">
      <c r="AM868"/>
      <c r="AU868"/>
    </row>
    <row r="869" spans="39:47" ht="15" x14ac:dyDescent="0.25">
      <c r="AM869"/>
      <c r="AU869"/>
    </row>
    <row r="870" spans="39:47" ht="15" x14ac:dyDescent="0.25">
      <c r="AM870"/>
      <c r="AU870"/>
    </row>
    <row r="871" spans="39:47" ht="15" x14ac:dyDescent="0.25">
      <c r="AM871"/>
      <c r="AU871"/>
    </row>
    <row r="872" spans="39:47" ht="15" x14ac:dyDescent="0.25">
      <c r="AM872"/>
      <c r="AU872"/>
    </row>
    <row r="873" spans="39:47" ht="15" x14ac:dyDescent="0.25">
      <c r="AM873"/>
      <c r="AU873"/>
    </row>
    <row r="874" spans="39:47" ht="15" x14ac:dyDescent="0.25">
      <c r="AM874"/>
      <c r="AU874"/>
    </row>
    <row r="875" spans="39:47" ht="15" x14ac:dyDescent="0.25">
      <c r="AM875"/>
      <c r="AU875"/>
    </row>
    <row r="876" spans="39:47" ht="15" x14ac:dyDescent="0.25">
      <c r="AM876"/>
      <c r="AU876"/>
    </row>
    <row r="877" spans="39:47" ht="15" x14ac:dyDescent="0.25">
      <c r="AM877"/>
      <c r="AU877"/>
    </row>
    <row r="878" spans="39:47" ht="15" x14ac:dyDescent="0.25">
      <c r="AM878"/>
      <c r="AU878"/>
    </row>
    <row r="879" spans="39:47" ht="15" x14ac:dyDescent="0.25">
      <c r="AM879"/>
      <c r="AU879"/>
    </row>
    <row r="880" spans="39:47" ht="15" x14ac:dyDescent="0.25">
      <c r="AM880"/>
      <c r="AU880"/>
    </row>
    <row r="881" spans="39:47" ht="15" x14ac:dyDescent="0.25">
      <c r="AM881"/>
      <c r="AU881"/>
    </row>
    <row r="882" spans="39:47" ht="15" x14ac:dyDescent="0.25">
      <c r="AM882"/>
      <c r="AU882"/>
    </row>
    <row r="883" spans="39:47" ht="15" x14ac:dyDescent="0.25">
      <c r="AM883"/>
      <c r="AU883"/>
    </row>
    <row r="884" spans="39:47" ht="15" x14ac:dyDescent="0.25">
      <c r="AM884"/>
      <c r="AU884"/>
    </row>
    <row r="885" spans="39:47" ht="15" x14ac:dyDescent="0.25">
      <c r="AM885"/>
      <c r="AU885"/>
    </row>
    <row r="886" spans="39:47" ht="15" x14ac:dyDescent="0.25">
      <c r="AM886"/>
      <c r="AU886"/>
    </row>
    <row r="887" spans="39:47" ht="15" x14ac:dyDescent="0.25">
      <c r="AM887"/>
      <c r="AU887"/>
    </row>
    <row r="888" spans="39:47" ht="15" x14ac:dyDescent="0.25">
      <c r="AM888"/>
      <c r="AU888"/>
    </row>
    <row r="889" spans="39:47" ht="15" x14ac:dyDescent="0.25">
      <c r="AM889"/>
      <c r="AU889"/>
    </row>
    <row r="890" spans="39:47" ht="15" x14ac:dyDescent="0.25">
      <c r="AM890"/>
      <c r="AU890"/>
    </row>
    <row r="891" spans="39:47" ht="15" x14ac:dyDescent="0.25">
      <c r="AM891"/>
      <c r="AU891"/>
    </row>
    <row r="892" spans="39:47" ht="15" x14ac:dyDescent="0.25">
      <c r="AM892"/>
      <c r="AU892"/>
    </row>
    <row r="893" spans="39:47" ht="15" x14ac:dyDescent="0.25">
      <c r="AM893"/>
      <c r="AU893"/>
    </row>
    <row r="894" spans="39:47" ht="15" x14ac:dyDescent="0.25">
      <c r="AM894"/>
      <c r="AU894"/>
    </row>
    <row r="895" spans="39:47" ht="15" x14ac:dyDescent="0.25">
      <c r="AM895"/>
      <c r="AU895"/>
    </row>
    <row r="896" spans="39:47" ht="15" x14ac:dyDescent="0.25">
      <c r="AM896"/>
      <c r="AU896"/>
    </row>
    <row r="897" spans="39:47" ht="15" x14ac:dyDescent="0.25">
      <c r="AM897"/>
      <c r="AU897"/>
    </row>
    <row r="898" spans="39:47" ht="15" x14ac:dyDescent="0.25">
      <c r="AM898"/>
      <c r="AU898"/>
    </row>
    <row r="899" spans="39:47" ht="15" x14ac:dyDescent="0.25">
      <c r="AM899"/>
      <c r="AU899"/>
    </row>
    <row r="900" spans="39:47" ht="15" x14ac:dyDescent="0.25">
      <c r="AM900"/>
      <c r="AU900"/>
    </row>
    <row r="901" spans="39:47" ht="15" x14ac:dyDescent="0.25">
      <c r="AM901"/>
      <c r="AU901"/>
    </row>
    <row r="902" spans="39:47" ht="15" x14ac:dyDescent="0.25">
      <c r="AM902"/>
      <c r="AU902"/>
    </row>
    <row r="903" spans="39:47" ht="15" x14ac:dyDescent="0.25">
      <c r="AM903"/>
      <c r="AU903"/>
    </row>
    <row r="904" spans="39:47" ht="15" x14ac:dyDescent="0.25">
      <c r="AM904"/>
      <c r="AU904"/>
    </row>
    <row r="905" spans="39:47" ht="15" x14ac:dyDescent="0.25">
      <c r="AM905"/>
      <c r="AU905"/>
    </row>
    <row r="906" spans="39:47" ht="15" x14ac:dyDescent="0.25">
      <c r="AM906"/>
      <c r="AU906"/>
    </row>
    <row r="907" spans="39:47" ht="15" x14ac:dyDescent="0.25">
      <c r="AM907"/>
      <c r="AU907"/>
    </row>
    <row r="908" spans="39:47" ht="15" x14ac:dyDescent="0.25">
      <c r="AM908"/>
      <c r="AU908"/>
    </row>
    <row r="909" spans="39:47" ht="15" x14ac:dyDescent="0.25">
      <c r="AM909"/>
      <c r="AU909"/>
    </row>
    <row r="910" spans="39:47" ht="15" x14ac:dyDescent="0.25">
      <c r="AM910"/>
      <c r="AU910"/>
    </row>
    <row r="911" spans="39:47" ht="15" x14ac:dyDescent="0.25">
      <c r="AM911"/>
      <c r="AU911"/>
    </row>
    <row r="912" spans="39:47" ht="15" x14ac:dyDescent="0.25">
      <c r="AM912"/>
      <c r="AU912"/>
    </row>
    <row r="913" spans="39:47" ht="15" x14ac:dyDescent="0.25">
      <c r="AM913"/>
      <c r="AU913"/>
    </row>
    <row r="914" spans="39:47" ht="15" x14ac:dyDescent="0.25">
      <c r="AM914"/>
      <c r="AU914"/>
    </row>
    <row r="915" spans="39:47" ht="15" x14ac:dyDescent="0.25">
      <c r="AM915"/>
      <c r="AU915"/>
    </row>
    <row r="916" spans="39:47" ht="15" x14ac:dyDescent="0.25">
      <c r="AM916"/>
      <c r="AU916"/>
    </row>
    <row r="917" spans="39:47" ht="15" x14ac:dyDescent="0.25">
      <c r="AM917"/>
      <c r="AU917"/>
    </row>
    <row r="918" spans="39:47" ht="15" x14ac:dyDescent="0.25">
      <c r="AM918"/>
      <c r="AU918"/>
    </row>
    <row r="919" spans="39:47" ht="15" x14ac:dyDescent="0.25">
      <c r="AM919"/>
      <c r="AU919"/>
    </row>
    <row r="920" spans="39:47" ht="15" x14ac:dyDescent="0.25">
      <c r="AM920"/>
      <c r="AU920"/>
    </row>
    <row r="921" spans="39:47" ht="15" x14ac:dyDescent="0.25">
      <c r="AM921"/>
      <c r="AU921"/>
    </row>
    <row r="922" spans="39:47" ht="15" x14ac:dyDescent="0.25">
      <c r="AM922"/>
      <c r="AU922"/>
    </row>
    <row r="923" spans="39:47" ht="15" x14ac:dyDescent="0.25">
      <c r="AM923"/>
      <c r="AU923"/>
    </row>
    <row r="924" spans="39:47" ht="15" x14ac:dyDescent="0.25">
      <c r="AM924"/>
      <c r="AU924"/>
    </row>
    <row r="925" spans="39:47" ht="15" x14ac:dyDescent="0.25">
      <c r="AM925"/>
      <c r="AU925"/>
    </row>
    <row r="926" spans="39:47" ht="15" x14ac:dyDescent="0.25">
      <c r="AM926"/>
      <c r="AU926"/>
    </row>
    <row r="927" spans="39:47" ht="15" x14ac:dyDescent="0.25">
      <c r="AM927"/>
      <c r="AU927"/>
    </row>
    <row r="928" spans="39:47" ht="15" x14ac:dyDescent="0.25">
      <c r="AM928"/>
      <c r="AU928"/>
    </row>
    <row r="929" spans="39:47" ht="15" x14ac:dyDescent="0.25">
      <c r="AM929"/>
      <c r="AU929"/>
    </row>
    <row r="930" spans="39:47" ht="15" x14ac:dyDescent="0.25">
      <c r="AM930"/>
      <c r="AU930"/>
    </row>
    <row r="931" spans="39:47" ht="15" x14ac:dyDescent="0.25">
      <c r="AM931"/>
      <c r="AU931"/>
    </row>
    <row r="932" spans="39:47" ht="15" x14ac:dyDescent="0.25">
      <c r="AM932"/>
      <c r="AU932"/>
    </row>
    <row r="933" spans="39:47" ht="15" x14ac:dyDescent="0.25">
      <c r="AM933"/>
      <c r="AU933"/>
    </row>
    <row r="934" spans="39:47" ht="15" x14ac:dyDescent="0.25">
      <c r="AM934"/>
      <c r="AU934"/>
    </row>
    <row r="935" spans="39:47" ht="15" x14ac:dyDescent="0.25">
      <c r="AM935"/>
      <c r="AU935"/>
    </row>
    <row r="936" spans="39:47" ht="15" x14ac:dyDescent="0.25">
      <c r="AM936"/>
      <c r="AU936"/>
    </row>
    <row r="937" spans="39:47" ht="15" x14ac:dyDescent="0.25">
      <c r="AM937"/>
      <c r="AU937"/>
    </row>
    <row r="938" spans="39:47" ht="15" x14ac:dyDescent="0.25">
      <c r="AM938"/>
      <c r="AU938"/>
    </row>
    <row r="939" spans="39:47" ht="15" x14ac:dyDescent="0.25">
      <c r="AM939"/>
      <c r="AU939"/>
    </row>
    <row r="940" spans="39:47" ht="15" x14ac:dyDescent="0.25">
      <c r="AM940"/>
      <c r="AU940"/>
    </row>
    <row r="941" spans="39:47" ht="15" x14ac:dyDescent="0.25">
      <c r="AM941"/>
      <c r="AU941"/>
    </row>
    <row r="942" spans="39:47" ht="15" x14ac:dyDescent="0.25">
      <c r="AM942"/>
      <c r="AU942"/>
    </row>
    <row r="943" spans="39:47" ht="15" x14ac:dyDescent="0.25">
      <c r="AM943"/>
      <c r="AU943"/>
    </row>
    <row r="944" spans="39:47" ht="15" x14ac:dyDescent="0.25">
      <c r="AM944"/>
      <c r="AU944"/>
    </row>
    <row r="945" spans="39:47" ht="15" x14ac:dyDescent="0.25">
      <c r="AM945"/>
      <c r="AU945"/>
    </row>
    <row r="946" spans="39:47" ht="15" x14ac:dyDescent="0.25">
      <c r="AM946"/>
      <c r="AU946"/>
    </row>
    <row r="947" spans="39:47" ht="15" x14ac:dyDescent="0.25">
      <c r="AM947"/>
      <c r="AU947"/>
    </row>
    <row r="948" spans="39:47" ht="15" x14ac:dyDescent="0.25">
      <c r="AM948"/>
      <c r="AU948"/>
    </row>
    <row r="949" spans="39:47" ht="15" x14ac:dyDescent="0.25">
      <c r="AM949"/>
      <c r="AU949"/>
    </row>
    <row r="950" spans="39:47" ht="15" x14ac:dyDescent="0.25">
      <c r="AM950"/>
      <c r="AU950"/>
    </row>
    <row r="951" spans="39:47" ht="15" x14ac:dyDescent="0.25">
      <c r="AM951"/>
      <c r="AU951"/>
    </row>
    <row r="952" spans="39:47" ht="15" x14ac:dyDescent="0.25">
      <c r="AM952"/>
      <c r="AU952"/>
    </row>
    <row r="953" spans="39:47" ht="15" x14ac:dyDescent="0.25">
      <c r="AM953"/>
      <c r="AU953"/>
    </row>
    <row r="954" spans="39:47" ht="15" x14ac:dyDescent="0.25">
      <c r="AM954"/>
      <c r="AU954"/>
    </row>
    <row r="955" spans="39:47" ht="15" x14ac:dyDescent="0.25">
      <c r="AM955"/>
      <c r="AU955"/>
    </row>
    <row r="956" spans="39:47" ht="15" x14ac:dyDescent="0.25">
      <c r="AM956"/>
      <c r="AU956"/>
    </row>
    <row r="957" spans="39:47" ht="15" x14ac:dyDescent="0.25">
      <c r="AM957"/>
      <c r="AU957"/>
    </row>
    <row r="958" spans="39:47" ht="15" x14ac:dyDescent="0.25">
      <c r="AM958"/>
      <c r="AU958"/>
    </row>
    <row r="959" spans="39:47" ht="15" x14ac:dyDescent="0.25">
      <c r="AM959"/>
      <c r="AU959"/>
    </row>
    <row r="960" spans="39:47" ht="15" x14ac:dyDescent="0.25">
      <c r="AM960"/>
      <c r="AU960"/>
    </row>
    <row r="961" spans="39:47" ht="15" x14ac:dyDescent="0.25">
      <c r="AM961"/>
      <c r="AU961"/>
    </row>
    <row r="962" spans="39:47" ht="15" x14ac:dyDescent="0.25">
      <c r="AM962"/>
      <c r="AU962"/>
    </row>
    <row r="963" spans="39:47" ht="15" x14ac:dyDescent="0.25">
      <c r="AM963"/>
      <c r="AU963"/>
    </row>
    <row r="964" spans="39:47" ht="15" x14ac:dyDescent="0.25">
      <c r="AM964"/>
      <c r="AU964"/>
    </row>
    <row r="965" spans="39:47" ht="15" x14ac:dyDescent="0.25">
      <c r="AM965"/>
      <c r="AU965"/>
    </row>
    <row r="966" spans="39:47" ht="15" x14ac:dyDescent="0.25">
      <c r="AM966"/>
      <c r="AU966"/>
    </row>
    <row r="967" spans="39:47" ht="15" x14ac:dyDescent="0.25">
      <c r="AM967"/>
      <c r="AU967"/>
    </row>
    <row r="968" spans="39:47" ht="15" x14ac:dyDescent="0.25">
      <c r="AM968"/>
      <c r="AU968"/>
    </row>
    <row r="969" spans="39:47" ht="15" x14ac:dyDescent="0.25">
      <c r="AM969"/>
      <c r="AU969"/>
    </row>
    <row r="970" spans="39:47" ht="15" x14ac:dyDescent="0.25">
      <c r="AM970"/>
      <c r="AU970"/>
    </row>
    <row r="971" spans="39:47" ht="15" x14ac:dyDescent="0.25">
      <c r="AM971"/>
      <c r="AU971"/>
    </row>
    <row r="972" spans="39:47" ht="15" x14ac:dyDescent="0.25">
      <c r="AM972"/>
      <c r="AU972"/>
    </row>
    <row r="973" spans="39:47" ht="15" x14ac:dyDescent="0.25">
      <c r="AM973"/>
      <c r="AU973"/>
    </row>
    <row r="974" spans="39:47" ht="15" x14ac:dyDescent="0.25">
      <c r="AM974"/>
      <c r="AU974"/>
    </row>
    <row r="975" spans="39:47" ht="15" x14ac:dyDescent="0.25">
      <c r="AM975"/>
      <c r="AU975"/>
    </row>
    <row r="976" spans="39:47" ht="15" x14ac:dyDescent="0.25">
      <c r="AM976"/>
      <c r="AU976"/>
    </row>
    <row r="977" spans="39:47" ht="15" x14ac:dyDescent="0.25">
      <c r="AM977"/>
      <c r="AU977"/>
    </row>
    <row r="978" spans="39:47" ht="15" x14ac:dyDescent="0.25">
      <c r="AM978"/>
      <c r="AU978"/>
    </row>
    <row r="979" spans="39:47" ht="15" x14ac:dyDescent="0.25">
      <c r="AM979"/>
      <c r="AU979"/>
    </row>
    <row r="980" spans="39:47" ht="15" x14ac:dyDescent="0.25">
      <c r="AM980"/>
      <c r="AU980"/>
    </row>
    <row r="981" spans="39:47" ht="15" x14ac:dyDescent="0.25">
      <c r="AM981"/>
      <c r="AU981"/>
    </row>
    <row r="982" spans="39:47" ht="15" x14ac:dyDescent="0.25">
      <c r="AM982"/>
      <c r="AU982"/>
    </row>
    <row r="983" spans="39:47" ht="15" x14ac:dyDescent="0.25">
      <c r="AM983"/>
      <c r="AU983"/>
    </row>
    <row r="984" spans="39:47" ht="15" x14ac:dyDescent="0.25">
      <c r="AM984"/>
      <c r="AU984"/>
    </row>
    <row r="985" spans="39:47" ht="15" x14ac:dyDescent="0.25">
      <c r="AM985"/>
      <c r="AU985"/>
    </row>
    <row r="986" spans="39:47" ht="15" x14ac:dyDescent="0.25">
      <c r="AM986"/>
      <c r="AU986"/>
    </row>
    <row r="987" spans="39:47" ht="15" x14ac:dyDescent="0.25">
      <c r="AM987"/>
      <c r="AU987"/>
    </row>
    <row r="988" spans="39:47" ht="15" x14ac:dyDescent="0.25">
      <c r="AM988"/>
      <c r="AU988"/>
    </row>
    <row r="989" spans="39:47" ht="15" x14ac:dyDescent="0.25">
      <c r="AM989"/>
      <c r="AU989"/>
    </row>
    <row r="990" spans="39:47" ht="15" x14ac:dyDescent="0.25">
      <c r="AM990"/>
      <c r="AU990"/>
    </row>
    <row r="991" spans="39:47" ht="15" x14ac:dyDescent="0.25">
      <c r="AM991"/>
      <c r="AU991"/>
    </row>
    <row r="992" spans="39:47" ht="15" x14ac:dyDescent="0.25">
      <c r="AM992"/>
      <c r="AU992"/>
    </row>
    <row r="993" spans="39:47" ht="15" x14ac:dyDescent="0.25">
      <c r="AM993"/>
      <c r="AU993"/>
    </row>
    <row r="994" spans="39:47" ht="15" x14ac:dyDescent="0.25">
      <c r="AM994"/>
      <c r="AU994"/>
    </row>
    <row r="995" spans="39:47" ht="15" x14ac:dyDescent="0.25">
      <c r="AM995"/>
      <c r="AU995"/>
    </row>
    <row r="996" spans="39:47" ht="15" x14ac:dyDescent="0.25">
      <c r="AM996"/>
      <c r="AU996"/>
    </row>
    <row r="997" spans="39:47" ht="15" x14ac:dyDescent="0.25">
      <c r="AM997"/>
      <c r="AU997"/>
    </row>
    <row r="998" spans="39:47" ht="15" x14ac:dyDescent="0.25">
      <c r="AM998"/>
      <c r="AU998"/>
    </row>
    <row r="999" spans="39:47" ht="15" x14ac:dyDescent="0.25">
      <c r="AM999"/>
      <c r="AU999"/>
    </row>
    <row r="1000" spans="39:47" ht="15" x14ac:dyDescent="0.25">
      <c r="AM1000"/>
      <c r="AU1000"/>
    </row>
    <row r="1001" spans="39:47" ht="15" x14ac:dyDescent="0.25">
      <c r="AM1001"/>
      <c r="AU1001"/>
    </row>
    <row r="1002" spans="39:47" ht="15" x14ac:dyDescent="0.25">
      <c r="AM1002"/>
      <c r="AU1002"/>
    </row>
    <row r="1003" spans="39:47" ht="15" x14ac:dyDescent="0.25">
      <c r="AM1003"/>
      <c r="AU1003"/>
    </row>
    <row r="1004" spans="39:47" ht="15" x14ac:dyDescent="0.25">
      <c r="AM1004"/>
      <c r="AU1004"/>
    </row>
    <row r="1005" spans="39:47" ht="15" x14ac:dyDescent="0.25">
      <c r="AM1005"/>
      <c r="AU1005"/>
    </row>
    <row r="1006" spans="39:47" ht="15" x14ac:dyDescent="0.25">
      <c r="AM1006"/>
      <c r="AU1006"/>
    </row>
    <row r="1007" spans="39:47" ht="15" x14ac:dyDescent="0.25">
      <c r="AM1007"/>
      <c r="AU1007"/>
    </row>
    <row r="1008" spans="39:47" ht="15" x14ac:dyDescent="0.25">
      <c r="AM1008"/>
      <c r="AU1008"/>
    </row>
    <row r="1009" spans="39:47" ht="15" x14ac:dyDescent="0.25">
      <c r="AM1009"/>
      <c r="AU1009"/>
    </row>
    <row r="1010" spans="39:47" ht="15" x14ac:dyDescent="0.25">
      <c r="AM1010"/>
      <c r="AU1010"/>
    </row>
    <row r="1011" spans="39:47" ht="15" x14ac:dyDescent="0.25">
      <c r="AM1011"/>
      <c r="AU1011"/>
    </row>
    <row r="1012" spans="39:47" ht="15" x14ac:dyDescent="0.25">
      <c r="AM1012"/>
      <c r="AU1012"/>
    </row>
    <row r="1013" spans="39:47" ht="15" x14ac:dyDescent="0.25">
      <c r="AM1013"/>
      <c r="AU1013"/>
    </row>
    <row r="1014" spans="39:47" ht="15" x14ac:dyDescent="0.25">
      <c r="AM1014"/>
      <c r="AU1014"/>
    </row>
    <row r="1015" spans="39:47" ht="15" x14ac:dyDescent="0.25">
      <c r="AM1015"/>
      <c r="AU1015"/>
    </row>
    <row r="1016" spans="39:47" ht="15" x14ac:dyDescent="0.25">
      <c r="AM1016"/>
      <c r="AU1016"/>
    </row>
    <row r="1017" spans="39:47" ht="15" x14ac:dyDescent="0.25">
      <c r="AM1017"/>
      <c r="AU1017"/>
    </row>
    <row r="1018" spans="39:47" ht="15" x14ac:dyDescent="0.25">
      <c r="AM1018"/>
      <c r="AU1018"/>
    </row>
    <row r="1019" spans="39:47" ht="15" x14ac:dyDescent="0.25">
      <c r="AM1019"/>
      <c r="AU1019"/>
    </row>
    <row r="1020" spans="39:47" ht="15" x14ac:dyDescent="0.25">
      <c r="AM1020"/>
      <c r="AU1020"/>
    </row>
    <row r="1021" spans="39:47" ht="15" x14ac:dyDescent="0.25">
      <c r="AM1021"/>
      <c r="AU1021"/>
    </row>
    <row r="1022" spans="39:47" ht="15" x14ac:dyDescent="0.25">
      <c r="AM1022"/>
      <c r="AU1022"/>
    </row>
    <row r="1023" spans="39:47" ht="15" x14ac:dyDescent="0.25">
      <c r="AM1023"/>
      <c r="AU1023"/>
    </row>
    <row r="1024" spans="39:47" ht="15" x14ac:dyDescent="0.25">
      <c r="AM1024"/>
      <c r="AU1024"/>
    </row>
    <row r="1025" spans="39:47" ht="15" x14ac:dyDescent="0.25">
      <c r="AM1025"/>
      <c r="AU1025"/>
    </row>
    <row r="1026" spans="39:47" ht="15" x14ac:dyDescent="0.25">
      <c r="AM1026"/>
      <c r="AU1026"/>
    </row>
    <row r="1027" spans="39:47" ht="15" x14ac:dyDescent="0.25">
      <c r="AM1027"/>
      <c r="AU1027"/>
    </row>
    <row r="1028" spans="39:47" ht="15" x14ac:dyDescent="0.25">
      <c r="AM1028"/>
      <c r="AU1028"/>
    </row>
    <row r="1029" spans="39:47" ht="15" x14ac:dyDescent="0.25">
      <c r="AM1029"/>
      <c r="AU1029"/>
    </row>
    <row r="1030" spans="39:47" ht="15" x14ac:dyDescent="0.25">
      <c r="AM1030"/>
      <c r="AU1030"/>
    </row>
    <row r="1031" spans="39:47" ht="15" x14ac:dyDescent="0.25">
      <c r="AM1031"/>
      <c r="AU1031"/>
    </row>
    <row r="1032" spans="39:47" ht="15" x14ac:dyDescent="0.25">
      <c r="AM1032"/>
      <c r="AU1032"/>
    </row>
    <row r="1033" spans="39:47" ht="15" x14ac:dyDescent="0.25">
      <c r="AM1033"/>
      <c r="AU1033"/>
    </row>
    <row r="1034" spans="39:47" ht="15" x14ac:dyDescent="0.25">
      <c r="AM1034"/>
      <c r="AU1034"/>
    </row>
    <row r="1035" spans="39:47" ht="15" x14ac:dyDescent="0.25">
      <c r="AM1035"/>
      <c r="AU1035"/>
    </row>
    <row r="1036" spans="39:47" ht="15" x14ac:dyDescent="0.25">
      <c r="AM1036"/>
      <c r="AU1036"/>
    </row>
    <row r="1037" spans="39:47" ht="15" x14ac:dyDescent="0.25">
      <c r="AM1037"/>
      <c r="AU1037"/>
    </row>
    <row r="1038" spans="39:47" ht="15" x14ac:dyDescent="0.25">
      <c r="AM1038"/>
      <c r="AU1038"/>
    </row>
    <row r="1039" spans="39:47" ht="15" x14ac:dyDescent="0.25">
      <c r="AM1039"/>
      <c r="AU1039"/>
    </row>
    <row r="1040" spans="39:47" ht="15" x14ac:dyDescent="0.25">
      <c r="AM1040"/>
      <c r="AU1040"/>
    </row>
    <row r="1041" spans="39:47" ht="15" x14ac:dyDescent="0.25">
      <c r="AM1041"/>
      <c r="AU1041"/>
    </row>
    <row r="1042" spans="39:47" ht="15" x14ac:dyDescent="0.25">
      <c r="AM1042"/>
      <c r="AU1042"/>
    </row>
    <row r="1043" spans="39:47" ht="15" x14ac:dyDescent="0.25">
      <c r="AM1043"/>
      <c r="AU1043"/>
    </row>
    <row r="1044" spans="39:47" ht="15" x14ac:dyDescent="0.25">
      <c r="AM1044"/>
      <c r="AU1044"/>
    </row>
    <row r="1045" spans="39:47" ht="15" x14ac:dyDescent="0.25">
      <c r="AM1045"/>
      <c r="AU1045"/>
    </row>
    <row r="1046" spans="39:47" ht="15" x14ac:dyDescent="0.25">
      <c r="AM1046"/>
      <c r="AU1046"/>
    </row>
    <row r="1047" spans="39:47" ht="15" x14ac:dyDescent="0.25">
      <c r="AM1047"/>
      <c r="AU1047"/>
    </row>
    <row r="1048" spans="39:47" ht="15" x14ac:dyDescent="0.25">
      <c r="AM1048"/>
      <c r="AU1048"/>
    </row>
    <row r="1049" spans="39:47" ht="15" x14ac:dyDescent="0.25">
      <c r="AM1049"/>
      <c r="AU1049"/>
    </row>
    <row r="1050" spans="39:47" ht="15" x14ac:dyDescent="0.25">
      <c r="AM1050"/>
      <c r="AU1050"/>
    </row>
    <row r="1051" spans="39:47" ht="15" x14ac:dyDescent="0.25">
      <c r="AM1051"/>
      <c r="AU1051"/>
    </row>
    <row r="1052" spans="39:47" ht="15" x14ac:dyDescent="0.25">
      <c r="AM1052"/>
      <c r="AU1052"/>
    </row>
    <row r="1053" spans="39:47" ht="15" x14ac:dyDescent="0.25">
      <c r="AM1053"/>
      <c r="AU1053"/>
    </row>
    <row r="1054" spans="39:47" ht="15" x14ac:dyDescent="0.25">
      <c r="AM1054"/>
      <c r="AU1054"/>
    </row>
    <row r="1055" spans="39:47" ht="15" x14ac:dyDescent="0.25">
      <c r="AM1055"/>
      <c r="AU1055"/>
    </row>
    <row r="1056" spans="39:47" ht="15" x14ac:dyDescent="0.25">
      <c r="AM1056"/>
      <c r="AU1056"/>
    </row>
    <row r="1057" spans="39:47" ht="15" x14ac:dyDescent="0.25">
      <c r="AM1057"/>
      <c r="AU1057"/>
    </row>
    <row r="1058" spans="39:47" ht="15" x14ac:dyDescent="0.25">
      <c r="AM1058"/>
      <c r="AU1058"/>
    </row>
    <row r="1059" spans="39:47" ht="15" x14ac:dyDescent="0.25">
      <c r="AM1059"/>
      <c r="AU1059"/>
    </row>
    <row r="1060" spans="39:47" ht="15" x14ac:dyDescent="0.25">
      <c r="AM1060"/>
      <c r="AU1060"/>
    </row>
    <row r="1061" spans="39:47" ht="15" x14ac:dyDescent="0.25">
      <c r="AM1061"/>
      <c r="AU1061"/>
    </row>
    <row r="1062" spans="39:47" ht="15" x14ac:dyDescent="0.25">
      <c r="AM1062"/>
      <c r="AU1062"/>
    </row>
    <row r="1063" spans="39:47" ht="15" x14ac:dyDescent="0.25">
      <c r="AM1063"/>
      <c r="AU1063"/>
    </row>
    <row r="1064" spans="39:47" ht="15" x14ac:dyDescent="0.25">
      <c r="AM1064"/>
      <c r="AU1064"/>
    </row>
    <row r="1065" spans="39:47" ht="15" x14ac:dyDescent="0.25">
      <c r="AM1065"/>
      <c r="AU1065"/>
    </row>
    <row r="1066" spans="39:47" ht="15" x14ac:dyDescent="0.25">
      <c r="AM1066"/>
      <c r="AU1066"/>
    </row>
    <row r="1067" spans="39:47" ht="15" x14ac:dyDescent="0.25">
      <c r="AM1067"/>
      <c r="AU1067"/>
    </row>
    <row r="1068" spans="39:47" ht="15" x14ac:dyDescent="0.25">
      <c r="AM1068"/>
      <c r="AU1068"/>
    </row>
    <row r="1069" spans="39:47" ht="15" x14ac:dyDescent="0.25">
      <c r="AM1069"/>
      <c r="AU1069"/>
    </row>
    <row r="1070" spans="39:47" ht="15" x14ac:dyDescent="0.25">
      <c r="AM1070"/>
      <c r="AU1070"/>
    </row>
    <row r="1071" spans="39:47" ht="15" x14ac:dyDescent="0.25">
      <c r="AM1071"/>
      <c r="AU1071"/>
    </row>
    <row r="1072" spans="39:47" ht="15" x14ac:dyDescent="0.25">
      <c r="AM1072"/>
      <c r="AU1072"/>
    </row>
    <row r="1073" spans="39:47" ht="15" x14ac:dyDescent="0.25">
      <c r="AM1073"/>
      <c r="AU1073"/>
    </row>
    <row r="1074" spans="39:47" ht="15" x14ac:dyDescent="0.25">
      <c r="AM1074"/>
      <c r="AU1074"/>
    </row>
    <row r="1075" spans="39:47" ht="15" x14ac:dyDescent="0.25">
      <c r="AM1075"/>
      <c r="AU1075"/>
    </row>
    <row r="1076" spans="39:47" ht="15" x14ac:dyDescent="0.25">
      <c r="AM1076"/>
      <c r="AU1076"/>
    </row>
    <row r="1077" spans="39:47" ht="15" x14ac:dyDescent="0.25">
      <c r="AM1077"/>
      <c r="AU1077"/>
    </row>
    <row r="1078" spans="39:47" ht="15" x14ac:dyDescent="0.25">
      <c r="AM1078"/>
      <c r="AU1078"/>
    </row>
    <row r="1079" spans="39:47" ht="15" x14ac:dyDescent="0.25">
      <c r="AM1079"/>
      <c r="AU1079"/>
    </row>
    <row r="1080" spans="39:47" ht="15" x14ac:dyDescent="0.25">
      <c r="AM1080"/>
      <c r="AU1080"/>
    </row>
    <row r="1081" spans="39:47" ht="15" x14ac:dyDescent="0.25">
      <c r="AM1081"/>
      <c r="AU1081"/>
    </row>
    <row r="1082" spans="39:47" ht="15" x14ac:dyDescent="0.25">
      <c r="AM1082"/>
      <c r="AU1082"/>
    </row>
    <row r="1083" spans="39:47" ht="15" x14ac:dyDescent="0.25">
      <c r="AM1083"/>
      <c r="AU1083"/>
    </row>
    <row r="1084" spans="39:47" ht="15" x14ac:dyDescent="0.25">
      <c r="AM1084"/>
      <c r="AU1084"/>
    </row>
    <row r="1085" spans="39:47" ht="15" x14ac:dyDescent="0.25">
      <c r="AM1085"/>
      <c r="AU1085"/>
    </row>
    <row r="1086" spans="39:47" ht="15" x14ac:dyDescent="0.25">
      <c r="AM1086"/>
      <c r="AU1086"/>
    </row>
    <row r="1087" spans="39:47" ht="15" x14ac:dyDescent="0.25">
      <c r="AM1087"/>
      <c r="AU1087"/>
    </row>
    <row r="1088" spans="39:47" ht="15" x14ac:dyDescent="0.25">
      <c r="AM1088"/>
      <c r="AU1088"/>
    </row>
    <row r="1089" spans="39:47" ht="15" x14ac:dyDescent="0.25">
      <c r="AM1089"/>
      <c r="AU1089"/>
    </row>
    <row r="1090" spans="39:47" ht="15" x14ac:dyDescent="0.25">
      <c r="AM1090"/>
      <c r="AU1090"/>
    </row>
    <row r="1091" spans="39:47" ht="15" x14ac:dyDescent="0.25">
      <c r="AM1091"/>
      <c r="AU1091"/>
    </row>
    <row r="1092" spans="39:47" ht="15" x14ac:dyDescent="0.25">
      <c r="AM1092"/>
      <c r="AU1092"/>
    </row>
    <row r="1093" spans="39:47" ht="15" x14ac:dyDescent="0.25">
      <c r="AM1093"/>
      <c r="AU1093"/>
    </row>
    <row r="1094" spans="39:47" ht="15" x14ac:dyDescent="0.25">
      <c r="AM1094"/>
      <c r="AU1094"/>
    </row>
    <row r="1095" spans="39:47" ht="15" x14ac:dyDescent="0.25">
      <c r="AM1095"/>
      <c r="AU1095"/>
    </row>
    <row r="1096" spans="39:47" ht="15" x14ac:dyDescent="0.25">
      <c r="AM1096"/>
      <c r="AU1096"/>
    </row>
    <row r="1097" spans="39:47" ht="15" x14ac:dyDescent="0.25">
      <c r="AM1097"/>
      <c r="AU1097"/>
    </row>
    <row r="1098" spans="39:47" ht="15" x14ac:dyDescent="0.25">
      <c r="AM1098"/>
      <c r="AU1098"/>
    </row>
    <row r="1099" spans="39:47" ht="15" x14ac:dyDescent="0.25">
      <c r="AM1099"/>
      <c r="AU1099"/>
    </row>
    <row r="1100" spans="39:47" ht="15" x14ac:dyDescent="0.25">
      <c r="AM1100"/>
      <c r="AU1100"/>
    </row>
    <row r="1101" spans="39:47" ht="15" x14ac:dyDescent="0.25">
      <c r="AM1101"/>
      <c r="AU1101"/>
    </row>
    <row r="1102" spans="39:47" ht="15" x14ac:dyDescent="0.25">
      <c r="AM1102"/>
      <c r="AU1102"/>
    </row>
    <row r="1103" spans="39:47" ht="15" x14ac:dyDescent="0.25">
      <c r="AM1103"/>
      <c r="AU1103"/>
    </row>
    <row r="1104" spans="39:47" ht="15" x14ac:dyDescent="0.25">
      <c r="AM1104"/>
      <c r="AU1104"/>
    </row>
    <row r="1105" spans="39:47" ht="15" x14ac:dyDescent="0.25">
      <c r="AM1105"/>
      <c r="AU1105"/>
    </row>
    <row r="1106" spans="39:47" ht="15" x14ac:dyDescent="0.25">
      <c r="AM1106"/>
      <c r="AU1106"/>
    </row>
    <row r="1107" spans="39:47" ht="15" x14ac:dyDescent="0.25">
      <c r="AM1107"/>
      <c r="AU1107"/>
    </row>
    <row r="1108" spans="39:47" ht="15" x14ac:dyDescent="0.25">
      <c r="AM1108"/>
      <c r="AU1108"/>
    </row>
    <row r="1109" spans="39:47" ht="15" x14ac:dyDescent="0.25">
      <c r="AM1109"/>
      <c r="AU1109"/>
    </row>
    <row r="1110" spans="39:47" ht="15" x14ac:dyDescent="0.25">
      <c r="AM1110"/>
      <c r="AU1110"/>
    </row>
    <row r="1111" spans="39:47" ht="15" x14ac:dyDescent="0.25">
      <c r="AM1111"/>
      <c r="AU1111"/>
    </row>
    <row r="1112" spans="39:47" ht="15" x14ac:dyDescent="0.25">
      <c r="AM1112"/>
      <c r="AU1112"/>
    </row>
    <row r="1113" spans="39:47" ht="15" x14ac:dyDescent="0.25">
      <c r="AM1113"/>
      <c r="AU1113"/>
    </row>
    <row r="1114" spans="39:47" ht="15" x14ac:dyDescent="0.25">
      <c r="AM1114"/>
      <c r="AU1114"/>
    </row>
    <row r="1115" spans="39:47" ht="15" x14ac:dyDescent="0.25">
      <c r="AM1115"/>
      <c r="AU1115"/>
    </row>
    <row r="1116" spans="39:47" ht="15" x14ac:dyDescent="0.25">
      <c r="AM1116"/>
      <c r="AU1116"/>
    </row>
    <row r="1117" spans="39:47" ht="15" x14ac:dyDescent="0.25">
      <c r="AM1117"/>
      <c r="AU1117"/>
    </row>
    <row r="1118" spans="39:47" ht="15" x14ac:dyDescent="0.25">
      <c r="AM1118"/>
      <c r="AU1118"/>
    </row>
    <row r="1119" spans="39:47" ht="15" x14ac:dyDescent="0.25">
      <c r="AM1119"/>
      <c r="AU1119"/>
    </row>
    <row r="1120" spans="39:47" ht="15" x14ac:dyDescent="0.25">
      <c r="AM1120"/>
      <c r="AU1120"/>
    </row>
    <row r="1121" spans="39:47" ht="15" x14ac:dyDescent="0.25">
      <c r="AM1121"/>
      <c r="AU1121"/>
    </row>
    <row r="1122" spans="39:47" ht="15" x14ac:dyDescent="0.25">
      <c r="AM1122"/>
      <c r="AU1122"/>
    </row>
    <row r="1123" spans="39:47" ht="15" x14ac:dyDescent="0.25">
      <c r="AM1123"/>
      <c r="AU1123"/>
    </row>
    <row r="1124" spans="39:47" ht="15" x14ac:dyDescent="0.25">
      <c r="AM1124"/>
      <c r="AU1124"/>
    </row>
    <row r="1125" spans="39:47" ht="15" x14ac:dyDescent="0.25">
      <c r="AM1125"/>
      <c r="AU1125"/>
    </row>
    <row r="1126" spans="39:47" ht="15" x14ac:dyDescent="0.25">
      <c r="AM1126"/>
      <c r="AU1126"/>
    </row>
    <row r="1127" spans="39:47" ht="15" x14ac:dyDescent="0.25">
      <c r="AM1127"/>
      <c r="AU1127"/>
    </row>
    <row r="1128" spans="39:47" ht="15" x14ac:dyDescent="0.25">
      <c r="AM1128"/>
      <c r="AU1128"/>
    </row>
    <row r="1129" spans="39:47" ht="15" x14ac:dyDescent="0.25">
      <c r="AM1129"/>
      <c r="AU1129"/>
    </row>
    <row r="1130" spans="39:47" ht="15" x14ac:dyDescent="0.25">
      <c r="AM1130"/>
      <c r="AU1130"/>
    </row>
    <row r="1131" spans="39:47" ht="15" x14ac:dyDescent="0.25">
      <c r="AM1131"/>
      <c r="AU1131"/>
    </row>
    <row r="1132" spans="39:47" ht="15" x14ac:dyDescent="0.25">
      <c r="AM1132"/>
      <c r="AU1132"/>
    </row>
    <row r="1133" spans="39:47" ht="15" x14ac:dyDescent="0.25">
      <c r="AM1133"/>
      <c r="AU1133"/>
    </row>
    <row r="1134" spans="39:47" ht="15" x14ac:dyDescent="0.25">
      <c r="AM1134"/>
      <c r="AU1134"/>
    </row>
    <row r="1135" spans="39:47" ht="15" x14ac:dyDescent="0.25">
      <c r="AM1135"/>
      <c r="AU1135"/>
    </row>
    <row r="1136" spans="39:47" ht="15" x14ac:dyDescent="0.25">
      <c r="AM1136"/>
      <c r="AU1136"/>
    </row>
    <row r="1137" spans="39:47" ht="15" x14ac:dyDescent="0.25">
      <c r="AM1137"/>
      <c r="AU1137"/>
    </row>
    <row r="1138" spans="39:47" ht="15" x14ac:dyDescent="0.25">
      <c r="AM1138"/>
      <c r="AU1138"/>
    </row>
    <row r="1139" spans="39:47" ht="15" x14ac:dyDescent="0.25">
      <c r="AM1139"/>
      <c r="AU1139"/>
    </row>
    <row r="1140" spans="39:47" ht="15" x14ac:dyDescent="0.25">
      <c r="AM1140"/>
      <c r="AU1140"/>
    </row>
    <row r="1141" spans="39:47" ht="15" x14ac:dyDescent="0.25">
      <c r="AM1141"/>
      <c r="AU1141"/>
    </row>
    <row r="1142" spans="39:47" ht="15" x14ac:dyDescent="0.25">
      <c r="AM1142"/>
      <c r="AU1142"/>
    </row>
    <row r="1143" spans="39:47" ht="15" x14ac:dyDescent="0.25">
      <c r="AM1143"/>
      <c r="AU1143"/>
    </row>
    <row r="1144" spans="39:47" ht="15" x14ac:dyDescent="0.25">
      <c r="AM1144"/>
      <c r="AU1144"/>
    </row>
    <row r="1145" spans="39:47" ht="15" x14ac:dyDescent="0.25">
      <c r="AM1145"/>
      <c r="AU1145"/>
    </row>
    <row r="1146" spans="39:47" ht="15" x14ac:dyDescent="0.25">
      <c r="AM1146"/>
      <c r="AU1146"/>
    </row>
    <row r="1147" spans="39:47" ht="15" x14ac:dyDescent="0.25">
      <c r="AM1147"/>
      <c r="AU1147"/>
    </row>
    <row r="1148" spans="39:47" ht="15" x14ac:dyDescent="0.25">
      <c r="AM1148"/>
      <c r="AU1148"/>
    </row>
    <row r="1149" spans="39:47" ht="15" x14ac:dyDescent="0.25">
      <c r="AM1149"/>
      <c r="AU1149"/>
    </row>
    <row r="1150" spans="39:47" ht="15" x14ac:dyDescent="0.25">
      <c r="AM1150"/>
      <c r="AU1150"/>
    </row>
    <row r="1151" spans="39:47" ht="15" x14ac:dyDescent="0.25">
      <c r="AM1151"/>
      <c r="AU1151"/>
    </row>
    <row r="1152" spans="39:47" ht="15" x14ac:dyDescent="0.25">
      <c r="AM1152"/>
      <c r="AU1152"/>
    </row>
    <row r="1153" spans="39:47" ht="15" x14ac:dyDescent="0.25">
      <c r="AM1153"/>
      <c r="AU1153"/>
    </row>
    <row r="1154" spans="39:47" ht="15" x14ac:dyDescent="0.25">
      <c r="AM1154"/>
      <c r="AU1154"/>
    </row>
    <row r="1155" spans="39:47" ht="15" x14ac:dyDescent="0.25">
      <c r="AM1155"/>
      <c r="AU1155"/>
    </row>
    <row r="1156" spans="39:47" ht="15" x14ac:dyDescent="0.25">
      <c r="AM1156"/>
      <c r="AU1156"/>
    </row>
    <row r="1157" spans="39:47" ht="15" x14ac:dyDescent="0.25">
      <c r="AM1157"/>
      <c r="AU1157"/>
    </row>
    <row r="1158" spans="39:47" ht="15" x14ac:dyDescent="0.25">
      <c r="AM1158"/>
      <c r="AU1158"/>
    </row>
    <row r="1159" spans="39:47" ht="15" x14ac:dyDescent="0.25">
      <c r="AM1159"/>
      <c r="AU1159"/>
    </row>
    <row r="1160" spans="39:47" ht="15" x14ac:dyDescent="0.25">
      <c r="AM1160"/>
      <c r="AU1160"/>
    </row>
    <row r="1161" spans="39:47" ht="15" x14ac:dyDescent="0.25">
      <c r="AM1161"/>
      <c r="AU1161"/>
    </row>
    <row r="1162" spans="39:47" ht="15" x14ac:dyDescent="0.25">
      <c r="AM1162"/>
      <c r="AU1162"/>
    </row>
    <row r="1163" spans="39:47" ht="15" x14ac:dyDescent="0.25">
      <c r="AM1163"/>
      <c r="AU1163"/>
    </row>
    <row r="1164" spans="39:47" ht="15" x14ac:dyDescent="0.25">
      <c r="AM1164"/>
      <c r="AU1164"/>
    </row>
    <row r="1165" spans="39:47" ht="15" x14ac:dyDescent="0.25">
      <c r="AM1165"/>
      <c r="AU1165"/>
    </row>
    <row r="1166" spans="39:47" ht="15" x14ac:dyDescent="0.25">
      <c r="AM1166"/>
      <c r="AU1166"/>
    </row>
    <row r="1167" spans="39:47" ht="15" x14ac:dyDescent="0.25">
      <c r="AM1167"/>
      <c r="AU1167"/>
    </row>
    <row r="1168" spans="39:47" ht="15" x14ac:dyDescent="0.25">
      <c r="AM1168"/>
      <c r="AU1168"/>
    </row>
    <row r="1169" spans="39:47" ht="15" x14ac:dyDescent="0.25">
      <c r="AM1169"/>
      <c r="AU1169"/>
    </row>
    <row r="1170" spans="39:47" ht="15" x14ac:dyDescent="0.25">
      <c r="AM1170"/>
      <c r="AU1170"/>
    </row>
    <row r="1171" spans="39:47" ht="15" x14ac:dyDescent="0.25">
      <c r="AM1171"/>
      <c r="AU1171"/>
    </row>
    <row r="1172" spans="39:47" ht="15" x14ac:dyDescent="0.25">
      <c r="AM1172"/>
      <c r="AU1172"/>
    </row>
    <row r="1173" spans="39:47" ht="15" x14ac:dyDescent="0.25">
      <c r="AM1173"/>
      <c r="AU1173"/>
    </row>
    <row r="1174" spans="39:47" ht="15" x14ac:dyDescent="0.25">
      <c r="AM1174"/>
      <c r="AU1174"/>
    </row>
    <row r="1175" spans="39:47" ht="15" x14ac:dyDescent="0.25">
      <c r="AM1175"/>
      <c r="AU1175"/>
    </row>
    <row r="1176" spans="39:47" ht="15" x14ac:dyDescent="0.25">
      <c r="AM1176"/>
      <c r="AU1176"/>
    </row>
    <row r="1177" spans="39:47" ht="15" x14ac:dyDescent="0.25">
      <c r="AM1177"/>
      <c r="AU1177"/>
    </row>
    <row r="1178" spans="39:47" ht="15" x14ac:dyDescent="0.25">
      <c r="AM1178"/>
      <c r="AU1178"/>
    </row>
    <row r="1179" spans="39:47" ht="15" x14ac:dyDescent="0.25">
      <c r="AM1179"/>
      <c r="AU1179"/>
    </row>
    <row r="1180" spans="39:47" ht="15" x14ac:dyDescent="0.25">
      <c r="AM1180"/>
      <c r="AU1180"/>
    </row>
    <row r="1181" spans="39:47" ht="15" x14ac:dyDescent="0.25">
      <c r="AM1181"/>
      <c r="AU1181"/>
    </row>
    <row r="1182" spans="39:47" ht="15" x14ac:dyDescent="0.25">
      <c r="AM1182"/>
      <c r="AU1182"/>
    </row>
    <row r="1183" spans="39:47" ht="15" x14ac:dyDescent="0.25">
      <c r="AM1183"/>
      <c r="AU1183"/>
    </row>
    <row r="1184" spans="39:47" ht="15" x14ac:dyDescent="0.25">
      <c r="AM1184"/>
      <c r="AU1184"/>
    </row>
    <row r="1185" spans="39:47" ht="15" x14ac:dyDescent="0.25">
      <c r="AM1185"/>
      <c r="AU1185"/>
    </row>
    <row r="1186" spans="39:47" ht="15" x14ac:dyDescent="0.25">
      <c r="AM1186"/>
      <c r="AU1186"/>
    </row>
    <row r="1187" spans="39:47" ht="15" x14ac:dyDescent="0.25">
      <c r="AM1187"/>
      <c r="AU1187"/>
    </row>
    <row r="1188" spans="39:47" ht="15" x14ac:dyDescent="0.25">
      <c r="AM1188"/>
      <c r="AU1188"/>
    </row>
    <row r="1189" spans="39:47" ht="15" x14ac:dyDescent="0.25">
      <c r="AM1189"/>
      <c r="AU1189"/>
    </row>
    <row r="1190" spans="39:47" ht="15" x14ac:dyDescent="0.25">
      <c r="AM1190"/>
      <c r="AU1190"/>
    </row>
    <row r="1191" spans="39:47" ht="15" x14ac:dyDescent="0.25">
      <c r="AM1191"/>
      <c r="AU1191"/>
    </row>
    <row r="1192" spans="39:47" ht="15" x14ac:dyDescent="0.25">
      <c r="AM1192"/>
      <c r="AU1192"/>
    </row>
    <row r="1193" spans="39:47" ht="15" x14ac:dyDescent="0.25">
      <c r="AM1193"/>
      <c r="AU1193"/>
    </row>
    <row r="1194" spans="39:47" ht="15" x14ac:dyDescent="0.25">
      <c r="AM1194"/>
      <c r="AU1194"/>
    </row>
    <row r="1195" spans="39:47" ht="15" x14ac:dyDescent="0.25">
      <c r="AM1195"/>
      <c r="AU1195"/>
    </row>
    <row r="1196" spans="39:47" ht="15" x14ac:dyDescent="0.25">
      <c r="AM1196"/>
      <c r="AU1196"/>
    </row>
    <row r="1197" spans="39:47" ht="15" x14ac:dyDescent="0.25">
      <c r="AM1197"/>
      <c r="AU1197"/>
    </row>
    <row r="1198" spans="39:47" ht="15" x14ac:dyDescent="0.25">
      <c r="AM1198"/>
      <c r="AU1198"/>
    </row>
    <row r="1199" spans="39:47" ht="15" x14ac:dyDescent="0.25">
      <c r="AM1199"/>
      <c r="AU1199"/>
    </row>
    <row r="1200" spans="39:47" ht="15" x14ac:dyDescent="0.25">
      <c r="AM1200"/>
      <c r="AU1200"/>
    </row>
    <row r="1201" spans="39:47" ht="15" x14ac:dyDescent="0.25">
      <c r="AM1201"/>
      <c r="AU1201"/>
    </row>
    <row r="1202" spans="39:47" ht="15" x14ac:dyDescent="0.25">
      <c r="AM1202"/>
      <c r="AU1202"/>
    </row>
    <row r="1203" spans="39:47" ht="15" x14ac:dyDescent="0.25">
      <c r="AM1203"/>
      <c r="AU1203"/>
    </row>
    <row r="1204" spans="39:47" ht="15" x14ac:dyDescent="0.25">
      <c r="AM1204"/>
      <c r="AU1204"/>
    </row>
    <row r="1205" spans="39:47" ht="15" x14ac:dyDescent="0.25">
      <c r="AM1205"/>
      <c r="AU1205"/>
    </row>
    <row r="1206" spans="39:47" ht="15" x14ac:dyDescent="0.25">
      <c r="AM1206"/>
      <c r="AU1206"/>
    </row>
    <row r="1207" spans="39:47" ht="15" x14ac:dyDescent="0.25">
      <c r="AM1207"/>
      <c r="AU1207"/>
    </row>
    <row r="1208" spans="39:47" ht="15" x14ac:dyDescent="0.25">
      <c r="AM1208"/>
      <c r="AU1208"/>
    </row>
    <row r="1209" spans="39:47" ht="15" x14ac:dyDescent="0.25">
      <c r="AM1209"/>
      <c r="AU1209"/>
    </row>
    <row r="1210" spans="39:47" ht="15" x14ac:dyDescent="0.25">
      <c r="AM1210"/>
      <c r="AU1210"/>
    </row>
    <row r="1211" spans="39:47" ht="15" x14ac:dyDescent="0.25">
      <c r="AM1211"/>
      <c r="AU1211"/>
    </row>
    <row r="1212" spans="39:47" ht="15" x14ac:dyDescent="0.25">
      <c r="AM1212"/>
      <c r="AU1212"/>
    </row>
    <row r="1213" spans="39:47" ht="15" x14ac:dyDescent="0.25">
      <c r="AM1213"/>
      <c r="AU1213"/>
    </row>
    <row r="1214" spans="39:47" ht="15" x14ac:dyDescent="0.25">
      <c r="AM1214"/>
      <c r="AU1214"/>
    </row>
    <row r="1215" spans="39:47" ht="15" x14ac:dyDescent="0.25">
      <c r="AM1215"/>
      <c r="AU1215"/>
    </row>
    <row r="1216" spans="39:47" ht="15" x14ac:dyDescent="0.25">
      <c r="AM1216"/>
      <c r="AU1216"/>
    </row>
    <row r="1217" spans="39:47" ht="15" x14ac:dyDescent="0.25">
      <c r="AM1217"/>
      <c r="AU1217"/>
    </row>
    <row r="1218" spans="39:47" ht="15" x14ac:dyDescent="0.25">
      <c r="AM1218"/>
      <c r="AU1218"/>
    </row>
    <row r="1219" spans="39:47" ht="15" x14ac:dyDescent="0.25">
      <c r="AM1219"/>
      <c r="AU1219"/>
    </row>
    <row r="1220" spans="39:47" ht="15" x14ac:dyDescent="0.25">
      <c r="AM1220"/>
      <c r="AU1220"/>
    </row>
    <row r="1221" spans="39:47" ht="15" x14ac:dyDescent="0.25">
      <c r="AM1221"/>
      <c r="AU1221"/>
    </row>
    <row r="1222" spans="39:47" ht="15" x14ac:dyDescent="0.25">
      <c r="AM1222"/>
      <c r="AU1222"/>
    </row>
    <row r="1223" spans="39:47" ht="15" x14ac:dyDescent="0.25">
      <c r="AM1223"/>
      <c r="AU1223"/>
    </row>
    <row r="1224" spans="39:47" ht="15" x14ac:dyDescent="0.25">
      <c r="AM1224"/>
      <c r="AU1224"/>
    </row>
    <row r="1225" spans="39:47" ht="15" x14ac:dyDescent="0.25">
      <c r="AM1225"/>
      <c r="AU1225"/>
    </row>
    <row r="1226" spans="39:47" ht="15" x14ac:dyDescent="0.25">
      <c r="AM1226"/>
      <c r="AU1226"/>
    </row>
    <row r="1227" spans="39:47" ht="15" x14ac:dyDescent="0.25">
      <c r="AM1227"/>
      <c r="AU1227"/>
    </row>
    <row r="1228" spans="39:47" ht="15" x14ac:dyDescent="0.25">
      <c r="AM1228"/>
      <c r="AU1228"/>
    </row>
    <row r="1229" spans="39:47" ht="15" x14ac:dyDescent="0.25">
      <c r="AM1229"/>
      <c r="AU1229"/>
    </row>
    <row r="1230" spans="39:47" ht="15" x14ac:dyDescent="0.25">
      <c r="AM1230"/>
      <c r="AU1230"/>
    </row>
    <row r="1231" spans="39:47" ht="15" x14ac:dyDescent="0.25">
      <c r="AM1231"/>
      <c r="AU1231"/>
    </row>
    <row r="1232" spans="39:47" ht="15" x14ac:dyDescent="0.25">
      <c r="AM1232"/>
      <c r="AU1232"/>
    </row>
    <row r="1233" spans="39:47" ht="15" x14ac:dyDescent="0.25">
      <c r="AM1233"/>
      <c r="AU1233"/>
    </row>
    <row r="1234" spans="39:47" ht="15" x14ac:dyDescent="0.25">
      <c r="AM1234"/>
      <c r="AU1234"/>
    </row>
    <row r="1235" spans="39:47" ht="15" x14ac:dyDescent="0.25">
      <c r="AM1235"/>
      <c r="AU1235"/>
    </row>
    <row r="1236" spans="39:47" ht="15" x14ac:dyDescent="0.25">
      <c r="AM1236"/>
      <c r="AU1236"/>
    </row>
    <row r="1237" spans="39:47" ht="15" x14ac:dyDescent="0.25">
      <c r="AM1237"/>
      <c r="AU1237"/>
    </row>
    <row r="1238" spans="39:47" ht="15" x14ac:dyDescent="0.25">
      <c r="AM1238"/>
      <c r="AU1238"/>
    </row>
    <row r="1239" spans="39:47" ht="15" x14ac:dyDescent="0.25">
      <c r="AM1239"/>
      <c r="AU1239"/>
    </row>
    <row r="1240" spans="39:47" ht="15" x14ac:dyDescent="0.25">
      <c r="AM1240"/>
      <c r="AU1240"/>
    </row>
    <row r="1241" spans="39:47" ht="15" x14ac:dyDescent="0.25">
      <c r="AM1241"/>
      <c r="AU1241"/>
    </row>
    <row r="1242" spans="39:47" ht="15" x14ac:dyDescent="0.25">
      <c r="AM1242"/>
      <c r="AU1242"/>
    </row>
    <row r="1243" spans="39:47" ht="15" x14ac:dyDescent="0.25">
      <c r="AM1243"/>
      <c r="AU1243"/>
    </row>
    <row r="1244" spans="39:47" ht="15" x14ac:dyDescent="0.25">
      <c r="AM1244"/>
      <c r="AU1244"/>
    </row>
    <row r="1245" spans="39:47" ht="15" x14ac:dyDescent="0.25">
      <c r="AM1245"/>
      <c r="AU1245"/>
    </row>
    <row r="1246" spans="39:47" ht="15" x14ac:dyDescent="0.25">
      <c r="AM1246"/>
      <c r="AU1246"/>
    </row>
    <row r="1247" spans="39:47" ht="15" x14ac:dyDescent="0.25">
      <c r="AM1247"/>
      <c r="AU1247"/>
    </row>
    <row r="1248" spans="39:47" ht="15" x14ac:dyDescent="0.25">
      <c r="AM1248"/>
      <c r="AU1248"/>
    </row>
    <row r="1249" spans="39:47" ht="15" x14ac:dyDescent="0.25">
      <c r="AM1249"/>
      <c r="AU1249"/>
    </row>
    <row r="1250" spans="39:47" ht="15" x14ac:dyDescent="0.25">
      <c r="AM1250"/>
      <c r="AU1250"/>
    </row>
    <row r="1251" spans="39:47" ht="15" x14ac:dyDescent="0.25">
      <c r="AM1251"/>
      <c r="AU1251"/>
    </row>
    <row r="1252" spans="39:47" ht="15" x14ac:dyDescent="0.25">
      <c r="AM1252"/>
      <c r="AU1252"/>
    </row>
    <row r="1253" spans="39:47" ht="15" x14ac:dyDescent="0.25">
      <c r="AM1253"/>
      <c r="AU1253"/>
    </row>
    <row r="1254" spans="39:47" ht="15" x14ac:dyDescent="0.25">
      <c r="AM1254"/>
      <c r="AU1254"/>
    </row>
    <row r="1255" spans="39:47" ht="15" x14ac:dyDescent="0.25">
      <c r="AM1255"/>
      <c r="AU1255"/>
    </row>
    <row r="1256" spans="39:47" ht="15" x14ac:dyDescent="0.25">
      <c r="AM1256"/>
      <c r="AU1256"/>
    </row>
    <row r="1257" spans="39:47" ht="15" x14ac:dyDescent="0.25">
      <c r="AM1257"/>
      <c r="AU1257"/>
    </row>
    <row r="1258" spans="39:47" ht="15" x14ac:dyDescent="0.25">
      <c r="AM1258"/>
      <c r="AU1258"/>
    </row>
    <row r="1259" spans="39:47" ht="15" x14ac:dyDescent="0.25">
      <c r="AM1259"/>
      <c r="AU1259"/>
    </row>
    <row r="1260" spans="39:47" ht="15" x14ac:dyDescent="0.25">
      <c r="AM1260"/>
      <c r="AU1260"/>
    </row>
    <row r="1261" spans="39:47" ht="15" x14ac:dyDescent="0.25">
      <c r="AM1261"/>
      <c r="AU1261"/>
    </row>
    <row r="1262" spans="39:47" ht="15" x14ac:dyDescent="0.25">
      <c r="AM1262"/>
      <c r="AU1262"/>
    </row>
    <row r="1263" spans="39:47" ht="15" x14ac:dyDescent="0.25">
      <c r="AM1263"/>
      <c r="AU1263"/>
    </row>
    <row r="1264" spans="39:47" ht="15" x14ac:dyDescent="0.25">
      <c r="AM1264"/>
      <c r="AU1264"/>
    </row>
    <row r="1265" spans="39:47" ht="15" x14ac:dyDescent="0.25">
      <c r="AM1265"/>
      <c r="AU1265"/>
    </row>
    <row r="1266" spans="39:47" ht="15" x14ac:dyDescent="0.25">
      <c r="AM1266"/>
      <c r="AU1266"/>
    </row>
    <row r="1267" spans="39:47" ht="15" x14ac:dyDescent="0.25">
      <c r="AM1267"/>
      <c r="AU1267"/>
    </row>
    <row r="1268" spans="39:47" ht="15" x14ac:dyDescent="0.25">
      <c r="AM1268"/>
      <c r="AU1268"/>
    </row>
    <row r="1269" spans="39:47" ht="15" x14ac:dyDescent="0.25">
      <c r="AM1269"/>
      <c r="AU1269"/>
    </row>
    <row r="1270" spans="39:47" ht="15" x14ac:dyDescent="0.25">
      <c r="AM1270"/>
      <c r="AU1270"/>
    </row>
    <row r="1271" spans="39:47" ht="15" x14ac:dyDescent="0.25">
      <c r="AM1271"/>
      <c r="AU1271"/>
    </row>
    <row r="1272" spans="39:47" ht="15" x14ac:dyDescent="0.25">
      <c r="AM1272"/>
      <c r="AU1272"/>
    </row>
    <row r="1273" spans="39:47" ht="15" x14ac:dyDescent="0.25">
      <c r="AM1273"/>
      <c r="AU1273"/>
    </row>
    <row r="1274" spans="39:47" ht="15" x14ac:dyDescent="0.25">
      <c r="AM1274"/>
      <c r="AU1274"/>
    </row>
    <row r="1275" spans="39:47" ht="15" x14ac:dyDescent="0.25">
      <c r="AM1275"/>
      <c r="AU1275"/>
    </row>
    <row r="1276" spans="39:47" ht="15" x14ac:dyDescent="0.25">
      <c r="AM1276"/>
      <c r="AU1276"/>
    </row>
    <row r="1277" spans="39:47" ht="15" x14ac:dyDescent="0.25">
      <c r="AM1277"/>
      <c r="AU1277"/>
    </row>
    <row r="1278" spans="39:47" ht="15" x14ac:dyDescent="0.25">
      <c r="AM1278"/>
      <c r="AU1278"/>
    </row>
    <row r="1279" spans="39:47" ht="15" x14ac:dyDescent="0.25">
      <c r="AM1279"/>
      <c r="AU1279"/>
    </row>
    <row r="1280" spans="39:47" ht="15" x14ac:dyDescent="0.25">
      <c r="AM1280"/>
      <c r="AU1280"/>
    </row>
    <row r="1281" spans="39:47" ht="15" x14ac:dyDescent="0.25">
      <c r="AM1281"/>
      <c r="AU1281"/>
    </row>
    <row r="1282" spans="39:47" ht="15" x14ac:dyDescent="0.25">
      <c r="AM1282"/>
      <c r="AU1282"/>
    </row>
    <row r="1283" spans="39:47" ht="15" x14ac:dyDescent="0.25">
      <c r="AM1283"/>
      <c r="AU1283"/>
    </row>
    <row r="1284" spans="39:47" ht="15" x14ac:dyDescent="0.25">
      <c r="AM1284"/>
      <c r="AU1284"/>
    </row>
    <row r="1285" spans="39:47" ht="15" x14ac:dyDescent="0.25">
      <c r="AM1285"/>
      <c r="AU1285"/>
    </row>
    <row r="1286" spans="39:47" ht="15" x14ac:dyDescent="0.25">
      <c r="AM1286"/>
      <c r="AU1286"/>
    </row>
    <row r="1287" spans="39:47" ht="15" x14ac:dyDescent="0.25">
      <c r="AM1287"/>
      <c r="AU1287"/>
    </row>
    <row r="1288" spans="39:47" ht="15" x14ac:dyDescent="0.25">
      <c r="AM1288"/>
      <c r="AU1288"/>
    </row>
    <row r="1289" spans="39:47" ht="15" x14ac:dyDescent="0.25">
      <c r="AM1289"/>
      <c r="AU1289"/>
    </row>
    <row r="1290" spans="39:47" ht="15" x14ac:dyDescent="0.25">
      <c r="AM1290"/>
      <c r="AU1290"/>
    </row>
    <row r="1291" spans="39:47" ht="15" x14ac:dyDescent="0.25">
      <c r="AM1291"/>
      <c r="AU1291"/>
    </row>
    <row r="1292" spans="39:47" ht="15" x14ac:dyDescent="0.25">
      <c r="AM1292"/>
      <c r="AU1292"/>
    </row>
    <row r="1293" spans="39:47" ht="15" x14ac:dyDescent="0.25">
      <c r="AM1293"/>
      <c r="AU1293"/>
    </row>
    <row r="1294" spans="39:47" ht="15" x14ac:dyDescent="0.25">
      <c r="AM1294"/>
      <c r="AU1294"/>
    </row>
    <row r="1295" spans="39:47" ht="15" x14ac:dyDescent="0.25">
      <c r="AM1295"/>
      <c r="AU1295"/>
    </row>
    <row r="1296" spans="39:47" ht="15" x14ac:dyDescent="0.25">
      <c r="AM1296"/>
      <c r="AU1296"/>
    </row>
    <row r="1297" spans="39:47" ht="15" x14ac:dyDescent="0.25">
      <c r="AM1297"/>
      <c r="AU1297"/>
    </row>
    <row r="1298" spans="39:47" ht="15" x14ac:dyDescent="0.25">
      <c r="AM1298"/>
      <c r="AU1298"/>
    </row>
    <row r="1299" spans="39:47" ht="15" x14ac:dyDescent="0.25">
      <c r="AM1299"/>
      <c r="AU1299"/>
    </row>
    <row r="1300" spans="39:47" ht="15" x14ac:dyDescent="0.25">
      <c r="AM1300"/>
      <c r="AU1300"/>
    </row>
    <row r="1301" spans="39:47" ht="15" x14ac:dyDescent="0.25">
      <c r="AM1301"/>
      <c r="AU1301"/>
    </row>
    <row r="1302" spans="39:47" ht="15" x14ac:dyDescent="0.25">
      <c r="AM1302"/>
      <c r="AU1302"/>
    </row>
    <row r="1303" spans="39:47" ht="15" x14ac:dyDescent="0.25">
      <c r="AM1303"/>
      <c r="AU1303"/>
    </row>
    <row r="1304" spans="39:47" ht="15" x14ac:dyDescent="0.25">
      <c r="AM1304"/>
      <c r="AU1304"/>
    </row>
    <row r="1305" spans="39:47" ht="15" x14ac:dyDescent="0.25">
      <c r="AM1305"/>
      <c r="AU1305"/>
    </row>
    <row r="1306" spans="39:47" ht="15" x14ac:dyDescent="0.25">
      <c r="AM1306"/>
      <c r="AU1306"/>
    </row>
    <row r="1307" spans="39:47" ht="15" x14ac:dyDescent="0.25">
      <c r="AM1307"/>
      <c r="AU1307"/>
    </row>
    <row r="1308" spans="39:47" ht="15" x14ac:dyDescent="0.25">
      <c r="AM1308"/>
      <c r="AU1308"/>
    </row>
    <row r="1309" spans="39:47" ht="15" x14ac:dyDescent="0.25">
      <c r="AM1309"/>
      <c r="AU1309"/>
    </row>
    <row r="1310" spans="39:47" ht="15" x14ac:dyDescent="0.25">
      <c r="AM1310"/>
      <c r="AU1310"/>
    </row>
    <row r="1311" spans="39:47" ht="15" x14ac:dyDescent="0.25">
      <c r="AM1311"/>
      <c r="AU1311"/>
    </row>
    <row r="1312" spans="39:47" ht="15" x14ac:dyDescent="0.25">
      <c r="AM1312"/>
      <c r="AU1312"/>
    </row>
    <row r="1313" spans="39:47" ht="15" x14ac:dyDescent="0.25">
      <c r="AM1313"/>
      <c r="AU1313"/>
    </row>
    <row r="1314" spans="39:47" ht="15" x14ac:dyDescent="0.25">
      <c r="AM1314"/>
      <c r="AU1314"/>
    </row>
    <row r="1315" spans="39:47" ht="15" x14ac:dyDescent="0.25">
      <c r="AM1315"/>
      <c r="AU1315"/>
    </row>
    <row r="1316" spans="39:47" ht="15" x14ac:dyDescent="0.25">
      <c r="AM1316"/>
      <c r="AU1316"/>
    </row>
    <row r="1317" spans="39:47" ht="15" x14ac:dyDescent="0.25">
      <c r="AM1317"/>
      <c r="AU1317"/>
    </row>
    <row r="1318" spans="39:47" ht="15" x14ac:dyDescent="0.25">
      <c r="AM1318"/>
      <c r="AU1318"/>
    </row>
    <row r="1319" spans="39:47" ht="15" x14ac:dyDescent="0.25">
      <c r="AM1319"/>
      <c r="AU1319"/>
    </row>
    <row r="1320" spans="39:47" ht="15" x14ac:dyDescent="0.25">
      <c r="AM1320"/>
      <c r="AU1320"/>
    </row>
    <row r="1321" spans="39:47" ht="15" x14ac:dyDescent="0.25">
      <c r="AM1321"/>
      <c r="AU1321"/>
    </row>
    <row r="1322" spans="39:47" ht="15" x14ac:dyDescent="0.25">
      <c r="AM1322"/>
      <c r="AU1322"/>
    </row>
    <row r="1323" spans="39:47" ht="15" x14ac:dyDescent="0.25">
      <c r="AM1323"/>
      <c r="AU1323"/>
    </row>
    <row r="1324" spans="39:47" ht="15" x14ac:dyDescent="0.25">
      <c r="AM1324"/>
      <c r="AU1324"/>
    </row>
    <row r="1325" spans="39:47" ht="15" x14ac:dyDescent="0.25">
      <c r="AM1325"/>
      <c r="AU1325"/>
    </row>
    <row r="1326" spans="39:47" ht="15" x14ac:dyDescent="0.25">
      <c r="AM1326"/>
      <c r="AU1326"/>
    </row>
    <row r="1327" spans="39:47" ht="15" x14ac:dyDescent="0.25">
      <c r="AM1327"/>
      <c r="AU1327"/>
    </row>
    <row r="1328" spans="39:47" ht="15" x14ac:dyDescent="0.25">
      <c r="AM1328"/>
      <c r="AU1328"/>
    </row>
    <row r="1329" spans="39:47" ht="15" x14ac:dyDescent="0.25">
      <c r="AM1329"/>
      <c r="AU1329"/>
    </row>
    <row r="1330" spans="39:47" ht="15" x14ac:dyDescent="0.25">
      <c r="AM1330"/>
      <c r="AU1330"/>
    </row>
    <row r="1331" spans="39:47" ht="15" x14ac:dyDescent="0.25">
      <c r="AM1331"/>
      <c r="AU1331"/>
    </row>
    <row r="1332" spans="39:47" ht="15" x14ac:dyDescent="0.25">
      <c r="AM1332"/>
      <c r="AU1332"/>
    </row>
    <row r="1333" spans="39:47" ht="15" x14ac:dyDescent="0.25">
      <c r="AM1333"/>
      <c r="AU1333"/>
    </row>
    <row r="1334" spans="39:47" ht="15" x14ac:dyDescent="0.25">
      <c r="AM1334"/>
      <c r="AU1334"/>
    </row>
    <row r="1335" spans="39:47" ht="15" x14ac:dyDescent="0.25">
      <c r="AM1335"/>
      <c r="AU1335"/>
    </row>
    <row r="1336" spans="39:47" ht="15" x14ac:dyDescent="0.25">
      <c r="AM1336"/>
      <c r="AU1336"/>
    </row>
    <row r="1337" spans="39:47" ht="15" x14ac:dyDescent="0.25">
      <c r="AM1337"/>
      <c r="AU1337"/>
    </row>
    <row r="1338" spans="39:47" ht="15" x14ac:dyDescent="0.25">
      <c r="AM1338"/>
      <c r="AU1338"/>
    </row>
    <row r="1339" spans="39:47" ht="15" x14ac:dyDescent="0.25">
      <c r="AM1339"/>
      <c r="AU1339"/>
    </row>
    <row r="1340" spans="39:47" ht="15" x14ac:dyDescent="0.25">
      <c r="AM1340"/>
      <c r="AU1340"/>
    </row>
    <row r="1341" spans="39:47" ht="15" x14ac:dyDescent="0.25">
      <c r="AM1341"/>
      <c r="AU1341"/>
    </row>
    <row r="1342" spans="39:47" ht="15" x14ac:dyDescent="0.25">
      <c r="AM1342"/>
      <c r="AU1342"/>
    </row>
    <row r="1343" spans="39:47" ht="15" x14ac:dyDescent="0.25">
      <c r="AM1343"/>
      <c r="AU1343"/>
    </row>
    <row r="1344" spans="39:47" ht="15" x14ac:dyDescent="0.25">
      <c r="AM1344"/>
      <c r="AU1344"/>
    </row>
    <row r="1345" spans="39:47" ht="15" x14ac:dyDescent="0.25">
      <c r="AM1345"/>
      <c r="AU1345"/>
    </row>
    <row r="1346" spans="39:47" ht="15" x14ac:dyDescent="0.25">
      <c r="AM1346"/>
      <c r="AU1346"/>
    </row>
    <row r="1347" spans="39:47" ht="15" x14ac:dyDescent="0.25">
      <c r="AM1347"/>
      <c r="AU1347"/>
    </row>
    <row r="1348" spans="39:47" ht="15" x14ac:dyDescent="0.25">
      <c r="AM1348"/>
      <c r="AU1348"/>
    </row>
    <row r="1349" spans="39:47" ht="15" x14ac:dyDescent="0.25">
      <c r="AM1349"/>
      <c r="AU1349"/>
    </row>
    <row r="1350" spans="39:47" ht="15" x14ac:dyDescent="0.25">
      <c r="AM1350"/>
      <c r="AU1350"/>
    </row>
    <row r="1351" spans="39:47" ht="15" x14ac:dyDescent="0.25">
      <c r="AM1351"/>
      <c r="AU1351"/>
    </row>
    <row r="1352" spans="39:47" ht="15" x14ac:dyDescent="0.25">
      <c r="AM1352"/>
      <c r="AU1352"/>
    </row>
    <row r="1353" spans="39:47" ht="15" x14ac:dyDescent="0.25">
      <c r="AM1353"/>
      <c r="AU1353"/>
    </row>
    <row r="1354" spans="39:47" ht="15" x14ac:dyDescent="0.25">
      <c r="AM1354"/>
      <c r="AU1354"/>
    </row>
    <row r="1355" spans="39:47" ht="15" x14ac:dyDescent="0.25">
      <c r="AM1355"/>
      <c r="AU1355"/>
    </row>
    <row r="1356" spans="39:47" ht="15" x14ac:dyDescent="0.25">
      <c r="AM1356"/>
      <c r="AU1356"/>
    </row>
    <row r="1357" spans="39:47" ht="15" x14ac:dyDescent="0.25">
      <c r="AM1357"/>
      <c r="AU1357"/>
    </row>
    <row r="1358" spans="39:47" ht="15" x14ac:dyDescent="0.25">
      <c r="AM1358"/>
      <c r="AU1358"/>
    </row>
    <row r="1359" spans="39:47" ht="15" x14ac:dyDescent="0.25">
      <c r="AM1359"/>
      <c r="AU1359"/>
    </row>
    <row r="1360" spans="39:47" ht="15" x14ac:dyDescent="0.25">
      <c r="AM1360"/>
      <c r="AU1360"/>
    </row>
    <row r="1361" spans="39:47" ht="15" x14ac:dyDescent="0.25">
      <c r="AM1361"/>
      <c r="AU1361"/>
    </row>
    <row r="1362" spans="39:47" ht="15" x14ac:dyDescent="0.25">
      <c r="AM1362"/>
      <c r="AU1362"/>
    </row>
    <row r="1363" spans="39:47" ht="15" x14ac:dyDescent="0.25">
      <c r="AM1363"/>
      <c r="AU1363"/>
    </row>
    <row r="1364" spans="39:47" ht="15" x14ac:dyDescent="0.25">
      <c r="AM1364"/>
      <c r="AU1364"/>
    </row>
    <row r="1365" spans="39:47" ht="15" x14ac:dyDescent="0.25">
      <c r="AM1365"/>
      <c r="AU1365"/>
    </row>
    <row r="1366" spans="39:47" ht="15" x14ac:dyDescent="0.25">
      <c r="AM1366"/>
      <c r="AU1366"/>
    </row>
    <row r="1367" spans="39:47" ht="15" x14ac:dyDescent="0.25">
      <c r="AM1367"/>
      <c r="AU1367"/>
    </row>
    <row r="1368" spans="39:47" ht="15" x14ac:dyDescent="0.25">
      <c r="AM1368"/>
      <c r="AU1368"/>
    </row>
    <row r="1369" spans="39:47" ht="15" x14ac:dyDescent="0.25">
      <c r="AM1369"/>
      <c r="AU1369"/>
    </row>
    <row r="1370" spans="39:47" ht="15" x14ac:dyDescent="0.25">
      <c r="AM1370"/>
      <c r="AU1370"/>
    </row>
    <row r="1371" spans="39:47" ht="15" x14ac:dyDescent="0.25">
      <c r="AM1371"/>
      <c r="AU1371"/>
    </row>
    <row r="1372" spans="39:47" ht="15" x14ac:dyDescent="0.25">
      <c r="AM1372"/>
      <c r="AU1372"/>
    </row>
    <row r="1373" spans="39:47" ht="15" x14ac:dyDescent="0.25">
      <c r="AM1373"/>
      <c r="AU1373"/>
    </row>
    <row r="1374" spans="39:47" ht="15" x14ac:dyDescent="0.25">
      <c r="AM1374"/>
      <c r="AU1374"/>
    </row>
    <row r="1375" spans="39:47" ht="15" x14ac:dyDescent="0.25">
      <c r="AM1375"/>
      <c r="AU1375"/>
    </row>
    <row r="1376" spans="39:47" ht="15" x14ac:dyDescent="0.25">
      <c r="AM1376"/>
      <c r="AU1376"/>
    </row>
    <row r="1377" spans="39:47" ht="15" x14ac:dyDescent="0.25">
      <c r="AM1377"/>
      <c r="AU1377"/>
    </row>
    <row r="1378" spans="39:47" ht="15" x14ac:dyDescent="0.25">
      <c r="AM1378"/>
      <c r="AU1378"/>
    </row>
    <row r="1379" spans="39:47" ht="15" x14ac:dyDescent="0.25">
      <c r="AM1379"/>
      <c r="AU1379"/>
    </row>
    <row r="1380" spans="39:47" ht="15" x14ac:dyDescent="0.25">
      <c r="AM1380"/>
      <c r="AU1380"/>
    </row>
    <row r="1381" spans="39:47" ht="15" x14ac:dyDescent="0.25">
      <c r="AM1381"/>
      <c r="AU1381"/>
    </row>
    <row r="1382" spans="39:47" ht="15" x14ac:dyDescent="0.25">
      <c r="AM1382"/>
      <c r="AU1382"/>
    </row>
    <row r="1383" spans="39:47" ht="15" x14ac:dyDescent="0.25">
      <c r="AM1383"/>
      <c r="AU1383"/>
    </row>
    <row r="1384" spans="39:47" ht="15" x14ac:dyDescent="0.25">
      <c r="AM1384"/>
      <c r="AU1384"/>
    </row>
    <row r="1385" spans="39:47" ht="15" x14ac:dyDescent="0.25">
      <c r="AM1385"/>
      <c r="AU1385"/>
    </row>
    <row r="1386" spans="39:47" ht="15" x14ac:dyDescent="0.25">
      <c r="AM1386"/>
      <c r="AU1386"/>
    </row>
    <row r="1387" spans="39:47" ht="15" x14ac:dyDescent="0.25">
      <c r="AM1387"/>
      <c r="AU1387"/>
    </row>
    <row r="1388" spans="39:47" ht="15" x14ac:dyDescent="0.25">
      <c r="AM1388"/>
      <c r="AU1388"/>
    </row>
    <row r="1389" spans="39:47" ht="15" x14ac:dyDescent="0.25">
      <c r="AM1389"/>
      <c r="AU1389"/>
    </row>
    <row r="1390" spans="39:47" ht="15" x14ac:dyDescent="0.25">
      <c r="AM1390"/>
      <c r="AU1390"/>
    </row>
    <row r="1391" spans="39:47" ht="15" x14ac:dyDescent="0.25">
      <c r="AM1391"/>
      <c r="AU1391"/>
    </row>
    <row r="1392" spans="39:47" ht="15" x14ac:dyDescent="0.25">
      <c r="AM1392"/>
      <c r="AU1392"/>
    </row>
    <row r="1393" spans="39:47" ht="15" x14ac:dyDescent="0.25">
      <c r="AM1393"/>
      <c r="AU1393"/>
    </row>
    <row r="1394" spans="39:47" ht="15" x14ac:dyDescent="0.25">
      <c r="AM1394"/>
      <c r="AU1394"/>
    </row>
    <row r="1395" spans="39:47" ht="15" x14ac:dyDescent="0.25">
      <c r="AM1395"/>
      <c r="AU1395"/>
    </row>
    <row r="1396" spans="39:47" ht="15" x14ac:dyDescent="0.25">
      <c r="AM1396"/>
      <c r="AU1396"/>
    </row>
    <row r="1397" spans="39:47" ht="15" x14ac:dyDescent="0.25">
      <c r="AM1397"/>
      <c r="AU1397"/>
    </row>
    <row r="1398" spans="39:47" ht="15" x14ac:dyDescent="0.25">
      <c r="AM1398"/>
      <c r="AU1398"/>
    </row>
    <row r="1399" spans="39:47" ht="15" x14ac:dyDescent="0.25">
      <c r="AM1399"/>
      <c r="AU1399"/>
    </row>
    <row r="1400" spans="39:47" ht="15" x14ac:dyDescent="0.25">
      <c r="AM1400"/>
      <c r="AU1400"/>
    </row>
    <row r="1401" spans="39:47" ht="15" x14ac:dyDescent="0.25">
      <c r="AM1401"/>
      <c r="AU1401"/>
    </row>
    <row r="1402" spans="39:47" ht="15" x14ac:dyDescent="0.25">
      <c r="AM1402"/>
      <c r="AU1402"/>
    </row>
    <row r="1403" spans="39:47" ht="15" x14ac:dyDescent="0.25">
      <c r="AM1403"/>
      <c r="AU1403"/>
    </row>
    <row r="1404" spans="39:47" ht="15" x14ac:dyDescent="0.25">
      <c r="AM1404"/>
      <c r="AU1404"/>
    </row>
    <row r="1405" spans="39:47" ht="15" x14ac:dyDescent="0.25">
      <c r="AM1405"/>
      <c r="AU1405"/>
    </row>
    <row r="1406" spans="39:47" ht="15" x14ac:dyDescent="0.25">
      <c r="AM1406"/>
      <c r="AU1406"/>
    </row>
    <row r="1407" spans="39:47" ht="15" x14ac:dyDescent="0.25">
      <c r="AM1407"/>
      <c r="AU1407"/>
    </row>
    <row r="1408" spans="39:47" ht="15" x14ac:dyDescent="0.25">
      <c r="AM1408"/>
      <c r="AU1408"/>
    </row>
    <row r="1409" spans="39:47" ht="15" x14ac:dyDescent="0.25">
      <c r="AM1409"/>
      <c r="AU1409"/>
    </row>
    <row r="1410" spans="39:47" ht="15" x14ac:dyDescent="0.25">
      <c r="AM1410"/>
      <c r="AU1410"/>
    </row>
    <row r="1411" spans="39:47" ht="15" x14ac:dyDescent="0.25">
      <c r="AM1411"/>
      <c r="AU1411"/>
    </row>
    <row r="1412" spans="39:47" ht="15" x14ac:dyDescent="0.25">
      <c r="AM1412"/>
      <c r="AU1412"/>
    </row>
    <row r="1413" spans="39:47" ht="15" x14ac:dyDescent="0.25">
      <c r="AM1413"/>
      <c r="AU1413"/>
    </row>
    <row r="1414" spans="39:47" ht="15" x14ac:dyDescent="0.25">
      <c r="AM1414"/>
      <c r="AU1414"/>
    </row>
    <row r="1415" spans="39:47" ht="15" x14ac:dyDescent="0.25">
      <c r="AM1415"/>
      <c r="AU1415"/>
    </row>
    <row r="1416" spans="39:47" ht="15" x14ac:dyDescent="0.25">
      <c r="AM1416"/>
      <c r="AU1416"/>
    </row>
    <row r="1417" spans="39:47" ht="15" x14ac:dyDescent="0.25">
      <c r="AM1417"/>
      <c r="AU1417"/>
    </row>
    <row r="1418" spans="39:47" ht="15" x14ac:dyDescent="0.25">
      <c r="AM1418"/>
      <c r="AU1418"/>
    </row>
    <row r="1419" spans="39:47" ht="15" x14ac:dyDescent="0.25">
      <c r="AM1419"/>
      <c r="AU1419"/>
    </row>
    <row r="1420" spans="39:47" ht="15" x14ac:dyDescent="0.25">
      <c r="AM1420"/>
      <c r="AU1420"/>
    </row>
    <row r="1421" spans="39:47" ht="15" x14ac:dyDescent="0.25">
      <c r="AM1421"/>
      <c r="AU1421"/>
    </row>
    <row r="1422" spans="39:47" ht="15" x14ac:dyDescent="0.25">
      <c r="AM1422"/>
      <c r="AU1422"/>
    </row>
    <row r="1423" spans="39:47" ht="15" x14ac:dyDescent="0.25">
      <c r="AM1423"/>
      <c r="AU1423"/>
    </row>
    <row r="1424" spans="39:47" ht="15" x14ac:dyDescent="0.25">
      <c r="AM1424"/>
      <c r="AU1424"/>
    </row>
    <row r="1425" spans="39:47" ht="15" x14ac:dyDescent="0.25">
      <c r="AM1425"/>
      <c r="AU1425"/>
    </row>
    <row r="1426" spans="39:47" ht="15" x14ac:dyDescent="0.25">
      <c r="AM1426"/>
      <c r="AU1426"/>
    </row>
    <row r="1427" spans="39:47" ht="15" x14ac:dyDescent="0.25">
      <c r="AM1427"/>
      <c r="AU1427"/>
    </row>
    <row r="1428" spans="39:47" ht="15" x14ac:dyDescent="0.25">
      <c r="AM1428"/>
      <c r="AU1428"/>
    </row>
    <row r="1429" spans="39:47" ht="15" x14ac:dyDescent="0.25">
      <c r="AM1429"/>
      <c r="AU1429"/>
    </row>
    <row r="1430" spans="39:47" ht="15" x14ac:dyDescent="0.25">
      <c r="AM1430"/>
      <c r="AU1430"/>
    </row>
    <row r="1431" spans="39:47" ht="15" x14ac:dyDescent="0.25">
      <c r="AM1431"/>
      <c r="AU1431"/>
    </row>
    <row r="1432" spans="39:47" ht="15" x14ac:dyDescent="0.25">
      <c r="AM1432"/>
      <c r="AU1432"/>
    </row>
    <row r="1433" spans="39:47" ht="15" x14ac:dyDescent="0.25">
      <c r="AM1433"/>
      <c r="AU1433"/>
    </row>
    <row r="1434" spans="39:47" ht="15" x14ac:dyDescent="0.25">
      <c r="AM1434"/>
      <c r="AU1434"/>
    </row>
    <row r="1435" spans="39:47" ht="15" x14ac:dyDescent="0.25">
      <c r="AM1435"/>
      <c r="AU1435"/>
    </row>
    <row r="1436" spans="39:47" ht="15" x14ac:dyDescent="0.25">
      <c r="AM1436"/>
      <c r="AU1436"/>
    </row>
    <row r="1437" spans="39:47" ht="15" x14ac:dyDescent="0.25">
      <c r="AM1437"/>
      <c r="AU1437"/>
    </row>
    <row r="1438" spans="39:47" ht="15" x14ac:dyDescent="0.25">
      <c r="AM1438"/>
      <c r="AU1438"/>
    </row>
    <row r="1439" spans="39:47" ht="15" x14ac:dyDescent="0.25">
      <c r="AM1439"/>
      <c r="AU1439"/>
    </row>
    <row r="1440" spans="39:47" ht="15" x14ac:dyDescent="0.25">
      <c r="AM1440"/>
      <c r="AU1440"/>
    </row>
    <row r="1441" spans="39:47" ht="15" x14ac:dyDescent="0.25">
      <c r="AM1441"/>
      <c r="AU1441"/>
    </row>
    <row r="1442" spans="39:47" ht="15" x14ac:dyDescent="0.25">
      <c r="AM1442"/>
      <c r="AU1442"/>
    </row>
    <row r="1443" spans="39:47" ht="15" x14ac:dyDescent="0.25">
      <c r="AM1443"/>
      <c r="AU1443"/>
    </row>
    <row r="1444" spans="39:47" ht="15" x14ac:dyDescent="0.25">
      <c r="AM1444"/>
      <c r="AU1444"/>
    </row>
    <row r="1445" spans="39:47" ht="15" x14ac:dyDescent="0.25">
      <c r="AM1445"/>
      <c r="AU1445"/>
    </row>
    <row r="1446" spans="39:47" ht="15" x14ac:dyDescent="0.25">
      <c r="AM1446"/>
      <c r="AU1446"/>
    </row>
    <row r="1447" spans="39:47" ht="15" x14ac:dyDescent="0.25">
      <c r="AM1447"/>
      <c r="AU1447"/>
    </row>
    <row r="1448" spans="39:47" ht="15" x14ac:dyDescent="0.25">
      <c r="AM1448"/>
      <c r="AU1448"/>
    </row>
    <row r="1449" spans="39:47" ht="15" x14ac:dyDescent="0.25">
      <c r="AM1449"/>
      <c r="AU1449"/>
    </row>
    <row r="1450" spans="39:47" ht="15" x14ac:dyDescent="0.25">
      <c r="AM1450"/>
      <c r="AU1450"/>
    </row>
    <row r="1451" spans="39:47" ht="15" x14ac:dyDescent="0.25">
      <c r="AM1451"/>
      <c r="AU1451"/>
    </row>
    <row r="1452" spans="39:47" ht="15" x14ac:dyDescent="0.25">
      <c r="AM1452"/>
      <c r="AU1452"/>
    </row>
    <row r="1453" spans="39:47" ht="15" x14ac:dyDescent="0.25">
      <c r="AM1453"/>
      <c r="AU1453"/>
    </row>
    <row r="1454" spans="39:47" ht="15" x14ac:dyDescent="0.25">
      <c r="AM1454"/>
      <c r="AU1454"/>
    </row>
    <row r="1455" spans="39:47" ht="15" x14ac:dyDescent="0.25">
      <c r="AM1455"/>
      <c r="AU1455"/>
    </row>
    <row r="1456" spans="39:47" ht="15" x14ac:dyDescent="0.25">
      <c r="AM1456"/>
      <c r="AU1456"/>
    </row>
    <row r="1457" spans="39:47" ht="15" x14ac:dyDescent="0.25">
      <c r="AM1457"/>
      <c r="AU1457"/>
    </row>
    <row r="1458" spans="39:47" ht="15" x14ac:dyDescent="0.25">
      <c r="AM1458"/>
      <c r="AU1458"/>
    </row>
    <row r="1459" spans="39:47" ht="15" x14ac:dyDescent="0.25">
      <c r="AM1459"/>
      <c r="AU1459"/>
    </row>
    <row r="1460" spans="39:47" ht="15" x14ac:dyDescent="0.25">
      <c r="AM1460"/>
      <c r="AU1460"/>
    </row>
    <row r="1461" spans="39:47" ht="15" x14ac:dyDescent="0.25">
      <c r="AM1461"/>
      <c r="AU1461"/>
    </row>
    <row r="1462" spans="39:47" ht="15" x14ac:dyDescent="0.25">
      <c r="AM1462"/>
      <c r="AU1462"/>
    </row>
    <row r="1463" spans="39:47" ht="15" x14ac:dyDescent="0.25">
      <c r="AM1463"/>
      <c r="AU1463"/>
    </row>
    <row r="1464" spans="39:47" ht="15" x14ac:dyDescent="0.25">
      <c r="AM1464"/>
      <c r="AU1464"/>
    </row>
    <row r="1465" spans="39:47" ht="15" x14ac:dyDescent="0.25">
      <c r="AM1465"/>
      <c r="AU1465"/>
    </row>
    <row r="1466" spans="39:47" ht="15" x14ac:dyDescent="0.25">
      <c r="AM1466"/>
      <c r="AU1466"/>
    </row>
    <row r="1467" spans="39:47" ht="15" x14ac:dyDescent="0.25">
      <c r="AM1467"/>
      <c r="AU1467"/>
    </row>
    <row r="1468" spans="39:47" ht="15" x14ac:dyDescent="0.25">
      <c r="AM1468"/>
      <c r="AU1468"/>
    </row>
    <row r="1469" spans="39:47" ht="15" x14ac:dyDescent="0.25">
      <c r="AM1469"/>
      <c r="AU1469"/>
    </row>
    <row r="1470" spans="39:47" ht="15" x14ac:dyDescent="0.25">
      <c r="AM1470"/>
      <c r="AU1470"/>
    </row>
    <row r="1471" spans="39:47" ht="15" x14ac:dyDescent="0.25">
      <c r="AM1471"/>
      <c r="AU1471"/>
    </row>
    <row r="1472" spans="39:47" ht="15" x14ac:dyDescent="0.25">
      <c r="AM1472"/>
      <c r="AU1472"/>
    </row>
    <row r="1473" spans="39:47" ht="15" x14ac:dyDescent="0.25">
      <c r="AM1473"/>
      <c r="AU1473"/>
    </row>
    <row r="1474" spans="39:47" ht="15" x14ac:dyDescent="0.25">
      <c r="AM1474"/>
      <c r="AU1474"/>
    </row>
    <row r="1475" spans="39:47" ht="15" x14ac:dyDescent="0.25">
      <c r="AM1475"/>
      <c r="AU1475"/>
    </row>
    <row r="1476" spans="39:47" ht="15" x14ac:dyDescent="0.25">
      <c r="AM1476"/>
      <c r="AU1476"/>
    </row>
    <row r="1477" spans="39:47" ht="15" x14ac:dyDescent="0.25">
      <c r="AM1477"/>
      <c r="AU1477"/>
    </row>
    <row r="1478" spans="39:47" ht="15" x14ac:dyDescent="0.25">
      <c r="AM1478"/>
      <c r="AU1478"/>
    </row>
    <row r="1479" spans="39:47" ht="15" x14ac:dyDescent="0.25">
      <c r="AM1479"/>
      <c r="AU1479"/>
    </row>
    <row r="1480" spans="39:47" ht="15" x14ac:dyDescent="0.25">
      <c r="AM1480"/>
      <c r="AU1480"/>
    </row>
    <row r="1481" spans="39:47" ht="15" x14ac:dyDescent="0.25">
      <c r="AM1481"/>
      <c r="AU1481"/>
    </row>
    <row r="1482" spans="39:47" ht="15" x14ac:dyDescent="0.25">
      <c r="AM1482"/>
      <c r="AU1482"/>
    </row>
    <row r="1483" spans="39:47" ht="15" x14ac:dyDescent="0.25">
      <c r="AM1483"/>
      <c r="AU1483"/>
    </row>
    <row r="1484" spans="39:47" ht="15" x14ac:dyDescent="0.25">
      <c r="AM1484"/>
      <c r="AU1484"/>
    </row>
    <row r="1485" spans="39:47" ht="15" x14ac:dyDescent="0.25">
      <c r="AM1485"/>
      <c r="AU1485"/>
    </row>
    <row r="1486" spans="39:47" ht="15" x14ac:dyDescent="0.25">
      <c r="AM1486"/>
      <c r="AU1486"/>
    </row>
    <row r="1487" spans="39:47" ht="15" x14ac:dyDescent="0.25">
      <c r="AM1487"/>
      <c r="AU1487"/>
    </row>
    <row r="1488" spans="39:47" ht="15" x14ac:dyDescent="0.25">
      <c r="AM1488"/>
      <c r="AU1488"/>
    </row>
    <row r="1489" spans="39:47" ht="15" x14ac:dyDescent="0.25">
      <c r="AM1489"/>
      <c r="AU1489"/>
    </row>
    <row r="1490" spans="39:47" ht="15" x14ac:dyDescent="0.25">
      <c r="AM1490"/>
      <c r="AU1490"/>
    </row>
    <row r="1491" spans="39:47" ht="15" x14ac:dyDescent="0.25">
      <c r="AM1491"/>
      <c r="AU1491"/>
    </row>
    <row r="1492" spans="39:47" ht="15" x14ac:dyDescent="0.25">
      <c r="AM1492"/>
      <c r="AU1492"/>
    </row>
    <row r="1493" spans="39:47" ht="15" x14ac:dyDescent="0.25">
      <c r="AM1493"/>
      <c r="AU1493"/>
    </row>
    <row r="1494" spans="39:47" ht="15" x14ac:dyDescent="0.25">
      <c r="AM1494"/>
      <c r="AU1494"/>
    </row>
    <row r="1495" spans="39:47" ht="15" x14ac:dyDescent="0.25">
      <c r="AM1495"/>
      <c r="AU1495"/>
    </row>
    <row r="1496" spans="39:47" ht="15" x14ac:dyDescent="0.25">
      <c r="AM1496"/>
      <c r="AU1496"/>
    </row>
    <row r="1497" spans="39:47" ht="15" x14ac:dyDescent="0.25">
      <c r="AM1497"/>
      <c r="AU1497"/>
    </row>
    <row r="1498" spans="39:47" ht="15" x14ac:dyDescent="0.25">
      <c r="AM1498"/>
      <c r="AU1498"/>
    </row>
    <row r="1499" spans="39:47" ht="15" x14ac:dyDescent="0.25">
      <c r="AM1499"/>
      <c r="AU1499"/>
    </row>
    <row r="1500" spans="39:47" ht="15" x14ac:dyDescent="0.25">
      <c r="AM1500"/>
      <c r="AU1500"/>
    </row>
    <row r="1501" spans="39:47" ht="15" x14ac:dyDescent="0.25">
      <c r="AM1501"/>
      <c r="AU1501"/>
    </row>
    <row r="1502" spans="39:47" ht="15" x14ac:dyDescent="0.25">
      <c r="AM1502"/>
      <c r="AU1502"/>
    </row>
    <row r="1503" spans="39:47" ht="15" x14ac:dyDescent="0.25">
      <c r="AM1503"/>
      <c r="AU1503"/>
    </row>
    <row r="1504" spans="39:47" ht="15" x14ac:dyDescent="0.25">
      <c r="AM1504"/>
      <c r="AU1504"/>
    </row>
    <row r="1505" spans="39:47" ht="15" x14ac:dyDescent="0.25">
      <c r="AM1505"/>
      <c r="AU1505"/>
    </row>
    <row r="1506" spans="39:47" ht="15" x14ac:dyDescent="0.25">
      <c r="AM1506"/>
      <c r="AU1506"/>
    </row>
    <row r="1507" spans="39:47" ht="15" x14ac:dyDescent="0.25">
      <c r="AM1507"/>
      <c r="AU1507"/>
    </row>
    <row r="1508" spans="39:47" ht="15" x14ac:dyDescent="0.25">
      <c r="AM1508"/>
      <c r="AU1508"/>
    </row>
    <row r="1509" spans="39:47" ht="15" x14ac:dyDescent="0.25">
      <c r="AM1509"/>
      <c r="AU1509"/>
    </row>
    <row r="1510" spans="39:47" ht="15" x14ac:dyDescent="0.25">
      <c r="AM1510"/>
      <c r="AU1510"/>
    </row>
    <row r="1511" spans="39:47" ht="15" x14ac:dyDescent="0.25">
      <c r="AM1511"/>
      <c r="AU1511"/>
    </row>
    <row r="1512" spans="39:47" ht="15" x14ac:dyDescent="0.25">
      <c r="AM1512"/>
      <c r="AU1512"/>
    </row>
    <row r="1513" spans="39:47" ht="15" x14ac:dyDescent="0.25">
      <c r="AM1513"/>
      <c r="AU1513"/>
    </row>
    <row r="1514" spans="39:47" ht="15" x14ac:dyDescent="0.25">
      <c r="AM1514"/>
      <c r="AU1514"/>
    </row>
    <row r="1515" spans="39:47" ht="15" x14ac:dyDescent="0.25">
      <c r="AM1515"/>
      <c r="AU1515"/>
    </row>
    <row r="1516" spans="39:47" ht="15" x14ac:dyDescent="0.25">
      <c r="AM1516"/>
      <c r="AU1516"/>
    </row>
    <row r="1517" spans="39:47" ht="15" x14ac:dyDescent="0.25">
      <c r="AM1517"/>
      <c r="AU1517"/>
    </row>
    <row r="1518" spans="39:47" ht="15" x14ac:dyDescent="0.25">
      <c r="AM1518"/>
      <c r="AU1518"/>
    </row>
    <row r="1519" spans="39:47" ht="15" x14ac:dyDescent="0.25">
      <c r="AM1519"/>
      <c r="AU1519"/>
    </row>
    <row r="1520" spans="39:47" ht="15" x14ac:dyDescent="0.25">
      <c r="AM1520"/>
      <c r="AU1520"/>
    </row>
    <row r="1521" spans="39:47" ht="15" x14ac:dyDescent="0.25">
      <c r="AM1521"/>
      <c r="AU1521"/>
    </row>
    <row r="1522" spans="39:47" ht="15" x14ac:dyDescent="0.25">
      <c r="AM1522"/>
      <c r="AU1522"/>
    </row>
    <row r="1523" spans="39:47" ht="15" x14ac:dyDescent="0.25">
      <c r="AM1523"/>
      <c r="AU1523"/>
    </row>
    <row r="1524" spans="39:47" ht="15" x14ac:dyDescent="0.25">
      <c r="AM1524"/>
      <c r="AU1524"/>
    </row>
    <row r="1525" spans="39:47" ht="15" x14ac:dyDescent="0.25">
      <c r="AM1525"/>
      <c r="AU1525"/>
    </row>
    <row r="1526" spans="39:47" ht="15" x14ac:dyDescent="0.25">
      <c r="AM1526"/>
      <c r="AU1526"/>
    </row>
    <row r="1527" spans="39:47" ht="15" x14ac:dyDescent="0.25">
      <c r="AM1527"/>
      <c r="AU1527"/>
    </row>
    <row r="1528" spans="39:47" ht="15" x14ac:dyDescent="0.25">
      <c r="AM1528"/>
      <c r="AU1528"/>
    </row>
    <row r="1529" spans="39:47" ht="15" x14ac:dyDescent="0.25">
      <c r="AM1529"/>
      <c r="AU1529"/>
    </row>
    <row r="1530" spans="39:47" ht="15" x14ac:dyDescent="0.25">
      <c r="AM1530"/>
      <c r="AU1530"/>
    </row>
    <row r="1531" spans="39:47" ht="15" x14ac:dyDescent="0.25">
      <c r="AM1531"/>
      <c r="AU1531"/>
    </row>
    <row r="1532" spans="39:47" ht="15" x14ac:dyDescent="0.25">
      <c r="AM1532"/>
      <c r="AU1532"/>
    </row>
    <row r="1533" spans="39:47" ht="15" x14ac:dyDescent="0.25">
      <c r="AM1533"/>
      <c r="AU1533"/>
    </row>
    <row r="1534" spans="39:47" ht="15" x14ac:dyDescent="0.25">
      <c r="AM1534"/>
      <c r="AU1534"/>
    </row>
    <row r="1535" spans="39:47" ht="15" x14ac:dyDescent="0.25">
      <c r="AM1535"/>
      <c r="AU1535"/>
    </row>
    <row r="1536" spans="39:47" ht="15" x14ac:dyDescent="0.25">
      <c r="AM1536"/>
      <c r="AU1536"/>
    </row>
    <row r="1537" spans="39:47" ht="15" x14ac:dyDescent="0.25">
      <c r="AM1537"/>
      <c r="AU1537"/>
    </row>
    <row r="1538" spans="39:47" ht="15" x14ac:dyDescent="0.25">
      <c r="AM1538"/>
      <c r="AU1538"/>
    </row>
    <row r="1539" spans="39:47" ht="15" x14ac:dyDescent="0.25">
      <c r="AM1539"/>
      <c r="AU1539"/>
    </row>
    <row r="1540" spans="39:47" ht="15" x14ac:dyDescent="0.25">
      <c r="AM1540"/>
      <c r="AU1540"/>
    </row>
    <row r="1541" spans="39:47" ht="15" x14ac:dyDescent="0.25">
      <c r="AM1541"/>
      <c r="AU1541"/>
    </row>
    <row r="1542" spans="39:47" ht="15" x14ac:dyDescent="0.25">
      <c r="AM1542"/>
      <c r="AU1542"/>
    </row>
    <row r="1543" spans="39:47" ht="15" x14ac:dyDescent="0.25">
      <c r="AM1543"/>
      <c r="AU1543"/>
    </row>
    <row r="1544" spans="39:47" ht="15" x14ac:dyDescent="0.25">
      <c r="AM1544"/>
      <c r="AU1544"/>
    </row>
    <row r="1545" spans="39:47" ht="15" x14ac:dyDescent="0.25">
      <c r="AM1545"/>
      <c r="AU1545"/>
    </row>
    <row r="1546" spans="39:47" ht="15" x14ac:dyDescent="0.25">
      <c r="AM1546"/>
      <c r="AU1546"/>
    </row>
    <row r="1547" spans="39:47" ht="15" x14ac:dyDescent="0.25">
      <c r="AM1547"/>
      <c r="AU1547"/>
    </row>
    <row r="1548" spans="39:47" ht="15" x14ac:dyDescent="0.25">
      <c r="AM1548"/>
      <c r="AU1548"/>
    </row>
    <row r="1549" spans="39:47" ht="15" x14ac:dyDescent="0.25">
      <c r="AM1549"/>
      <c r="AU1549"/>
    </row>
    <row r="1550" spans="39:47" ht="15" x14ac:dyDescent="0.25">
      <c r="AM1550"/>
      <c r="AU1550"/>
    </row>
    <row r="1551" spans="39:47" ht="15" x14ac:dyDescent="0.25">
      <c r="AM1551"/>
      <c r="AU1551"/>
    </row>
    <row r="1552" spans="39:47" ht="15" x14ac:dyDescent="0.25">
      <c r="AM1552"/>
      <c r="AU1552"/>
    </row>
    <row r="1553" spans="39:47" ht="15" x14ac:dyDescent="0.25">
      <c r="AM1553"/>
      <c r="AU1553"/>
    </row>
    <row r="1554" spans="39:47" ht="15" x14ac:dyDescent="0.25">
      <c r="AM1554"/>
      <c r="AU1554"/>
    </row>
    <row r="1555" spans="39:47" ht="15" x14ac:dyDescent="0.25">
      <c r="AM1555"/>
      <c r="AU1555"/>
    </row>
    <row r="1556" spans="39:47" ht="15" x14ac:dyDescent="0.25">
      <c r="AM1556"/>
      <c r="AU1556"/>
    </row>
    <row r="1557" spans="39:47" ht="15" x14ac:dyDescent="0.25">
      <c r="AM1557"/>
      <c r="AU1557"/>
    </row>
    <row r="1558" spans="39:47" ht="15" x14ac:dyDescent="0.25">
      <c r="AM1558"/>
      <c r="AU1558"/>
    </row>
    <row r="1559" spans="39:47" ht="15" x14ac:dyDescent="0.25">
      <c r="AM1559"/>
      <c r="AU1559"/>
    </row>
    <row r="1560" spans="39:47" ht="15" x14ac:dyDescent="0.25">
      <c r="AM1560"/>
      <c r="AU1560"/>
    </row>
    <row r="1561" spans="39:47" ht="15" x14ac:dyDescent="0.25">
      <c r="AM1561"/>
      <c r="AU1561"/>
    </row>
    <row r="1562" spans="39:47" ht="15" x14ac:dyDescent="0.25">
      <c r="AM1562"/>
      <c r="AU1562"/>
    </row>
    <row r="1563" spans="39:47" ht="15" x14ac:dyDescent="0.25">
      <c r="AM1563"/>
      <c r="AU1563"/>
    </row>
    <row r="1564" spans="39:47" ht="15" x14ac:dyDescent="0.25">
      <c r="AM1564"/>
      <c r="AU1564"/>
    </row>
    <row r="1565" spans="39:47" ht="15" x14ac:dyDescent="0.25">
      <c r="AM1565"/>
      <c r="AU1565"/>
    </row>
    <row r="1566" spans="39:47" ht="15" x14ac:dyDescent="0.25">
      <c r="AM1566"/>
      <c r="AU1566"/>
    </row>
    <row r="1567" spans="39:47" ht="15" x14ac:dyDescent="0.25">
      <c r="AM1567"/>
      <c r="AU1567"/>
    </row>
    <row r="1568" spans="39:47" ht="15" x14ac:dyDescent="0.25">
      <c r="AM1568"/>
      <c r="AU1568"/>
    </row>
    <row r="1569" spans="39:47" ht="15" x14ac:dyDescent="0.25">
      <c r="AM1569"/>
      <c r="AU1569"/>
    </row>
    <row r="1570" spans="39:47" ht="15" x14ac:dyDescent="0.25">
      <c r="AM1570"/>
      <c r="AU1570"/>
    </row>
    <row r="1571" spans="39:47" ht="15" x14ac:dyDescent="0.25">
      <c r="AM1571"/>
      <c r="AU1571"/>
    </row>
    <row r="1572" spans="39:47" ht="15" x14ac:dyDescent="0.25">
      <c r="AM1572"/>
      <c r="AU1572"/>
    </row>
    <row r="1573" spans="39:47" ht="15" x14ac:dyDescent="0.25">
      <c r="AM1573"/>
      <c r="AU1573"/>
    </row>
    <row r="1574" spans="39:47" ht="15" x14ac:dyDescent="0.25">
      <c r="AM1574"/>
      <c r="AU1574"/>
    </row>
    <row r="1575" spans="39:47" ht="15" x14ac:dyDescent="0.25">
      <c r="AM1575"/>
      <c r="AU1575"/>
    </row>
    <row r="1576" spans="39:47" ht="15" x14ac:dyDescent="0.25">
      <c r="AM1576"/>
      <c r="AU1576"/>
    </row>
    <row r="1577" spans="39:47" ht="15" x14ac:dyDescent="0.25">
      <c r="AM1577"/>
      <c r="AU1577"/>
    </row>
    <row r="1578" spans="39:47" ht="15" x14ac:dyDescent="0.25">
      <c r="AM1578"/>
      <c r="AU1578"/>
    </row>
    <row r="1579" spans="39:47" ht="15" x14ac:dyDescent="0.25">
      <c r="AM1579"/>
      <c r="AU1579"/>
    </row>
    <row r="1580" spans="39:47" ht="15" x14ac:dyDescent="0.25">
      <c r="AM1580"/>
      <c r="AU1580"/>
    </row>
    <row r="1581" spans="39:47" ht="15" x14ac:dyDescent="0.25">
      <c r="AM1581"/>
      <c r="AU1581"/>
    </row>
    <row r="1582" spans="39:47" ht="15" x14ac:dyDescent="0.25">
      <c r="AM1582"/>
      <c r="AU1582"/>
    </row>
    <row r="1583" spans="39:47" ht="15" x14ac:dyDescent="0.25">
      <c r="AM1583"/>
      <c r="AU1583"/>
    </row>
    <row r="1584" spans="39:47" ht="15" x14ac:dyDescent="0.25">
      <c r="AM1584"/>
      <c r="AU1584"/>
    </row>
    <row r="1585" spans="39:47" ht="15" x14ac:dyDescent="0.25">
      <c r="AM1585"/>
      <c r="AU1585"/>
    </row>
    <row r="1586" spans="39:47" ht="15" x14ac:dyDescent="0.25">
      <c r="AM1586"/>
      <c r="AU1586"/>
    </row>
    <row r="1587" spans="39:47" ht="15" x14ac:dyDescent="0.25">
      <c r="AM1587"/>
      <c r="AU1587"/>
    </row>
    <row r="1588" spans="39:47" ht="15" x14ac:dyDescent="0.25">
      <c r="AM1588"/>
      <c r="AU1588"/>
    </row>
    <row r="1589" spans="39:47" ht="15" x14ac:dyDescent="0.25">
      <c r="AM1589"/>
      <c r="AU1589"/>
    </row>
    <row r="1590" spans="39:47" ht="15" x14ac:dyDescent="0.25">
      <c r="AM1590"/>
      <c r="AU1590"/>
    </row>
    <row r="1591" spans="39:47" ht="15" x14ac:dyDescent="0.25">
      <c r="AM1591"/>
      <c r="AU1591"/>
    </row>
    <row r="1592" spans="39:47" ht="15" x14ac:dyDescent="0.25">
      <c r="AM1592"/>
      <c r="AU1592"/>
    </row>
    <row r="1593" spans="39:47" ht="15" x14ac:dyDescent="0.25">
      <c r="AM1593"/>
      <c r="AU1593"/>
    </row>
    <row r="1594" spans="39:47" ht="15" x14ac:dyDescent="0.25">
      <c r="AM1594"/>
      <c r="AU1594"/>
    </row>
    <row r="1595" spans="39:47" ht="15" x14ac:dyDescent="0.25">
      <c r="AM1595"/>
      <c r="AU1595"/>
    </row>
    <row r="1596" spans="39:47" ht="15" x14ac:dyDescent="0.25">
      <c r="AM1596"/>
      <c r="AU1596"/>
    </row>
    <row r="1597" spans="39:47" ht="15" x14ac:dyDescent="0.25">
      <c r="AM1597"/>
      <c r="AU1597"/>
    </row>
    <row r="1598" spans="39:47" ht="15" x14ac:dyDescent="0.25">
      <c r="AM1598"/>
      <c r="AU1598"/>
    </row>
    <row r="1599" spans="39:47" ht="15" x14ac:dyDescent="0.25">
      <c r="AM1599"/>
      <c r="AU1599"/>
    </row>
    <row r="1600" spans="39:47" ht="15" x14ac:dyDescent="0.25">
      <c r="AM1600"/>
      <c r="AU1600"/>
    </row>
    <row r="1601" spans="39:47" ht="15" x14ac:dyDescent="0.25">
      <c r="AM1601"/>
      <c r="AU1601"/>
    </row>
    <row r="1602" spans="39:47" ht="15" x14ac:dyDescent="0.25">
      <c r="AM1602"/>
      <c r="AU1602"/>
    </row>
    <row r="1603" spans="39:47" ht="15" x14ac:dyDescent="0.25">
      <c r="AM1603"/>
      <c r="AU1603"/>
    </row>
    <row r="1604" spans="39:47" ht="15" x14ac:dyDescent="0.25">
      <c r="AM1604"/>
      <c r="AU1604"/>
    </row>
    <row r="1605" spans="39:47" ht="15" x14ac:dyDescent="0.25">
      <c r="AM1605"/>
      <c r="AU1605"/>
    </row>
    <row r="1606" spans="39:47" ht="15" x14ac:dyDescent="0.25">
      <c r="AM1606"/>
      <c r="AU1606"/>
    </row>
    <row r="1607" spans="39:47" ht="15" x14ac:dyDescent="0.25">
      <c r="AM1607"/>
      <c r="AU1607"/>
    </row>
    <row r="1608" spans="39:47" ht="15" x14ac:dyDescent="0.25">
      <c r="AM1608"/>
      <c r="AU1608"/>
    </row>
    <row r="1609" spans="39:47" ht="15" x14ac:dyDescent="0.25">
      <c r="AM1609"/>
      <c r="AU1609"/>
    </row>
    <row r="1610" spans="39:47" ht="15" x14ac:dyDescent="0.25">
      <c r="AM1610"/>
      <c r="AU1610"/>
    </row>
    <row r="1611" spans="39:47" ht="15" x14ac:dyDescent="0.25">
      <c r="AM1611"/>
      <c r="AU1611"/>
    </row>
    <row r="1612" spans="39:47" ht="15" x14ac:dyDescent="0.25">
      <c r="AM1612"/>
      <c r="AU1612"/>
    </row>
    <row r="1613" spans="39:47" ht="15" x14ac:dyDescent="0.25">
      <c r="AM1613"/>
      <c r="AU1613"/>
    </row>
    <row r="1614" spans="39:47" ht="15" x14ac:dyDescent="0.25">
      <c r="AM1614"/>
      <c r="AU1614"/>
    </row>
    <row r="1615" spans="39:47" ht="15" x14ac:dyDescent="0.25">
      <c r="AM1615"/>
      <c r="AU1615"/>
    </row>
    <row r="1616" spans="39:47" ht="15" x14ac:dyDescent="0.25">
      <c r="AM1616"/>
      <c r="AU1616"/>
    </row>
    <row r="1617" spans="39:47" ht="15" x14ac:dyDescent="0.25">
      <c r="AM1617"/>
      <c r="AU1617"/>
    </row>
    <row r="1618" spans="39:47" ht="15" x14ac:dyDescent="0.25">
      <c r="AM1618"/>
      <c r="AU1618"/>
    </row>
    <row r="1619" spans="39:47" ht="15" x14ac:dyDescent="0.25">
      <c r="AM1619"/>
      <c r="AU1619"/>
    </row>
    <row r="1620" spans="39:47" ht="15" x14ac:dyDescent="0.25">
      <c r="AM1620"/>
      <c r="AU1620"/>
    </row>
    <row r="1621" spans="39:47" ht="15" x14ac:dyDescent="0.25">
      <c r="AM1621"/>
      <c r="AU1621"/>
    </row>
    <row r="1622" spans="39:47" ht="15" x14ac:dyDescent="0.25">
      <c r="AM1622"/>
      <c r="AU1622"/>
    </row>
    <row r="1623" spans="39:47" ht="15" x14ac:dyDescent="0.25">
      <c r="AM1623"/>
      <c r="AU1623"/>
    </row>
    <row r="1624" spans="39:47" ht="15" x14ac:dyDescent="0.25">
      <c r="AM1624"/>
      <c r="AU1624"/>
    </row>
    <row r="1625" spans="39:47" ht="15" x14ac:dyDescent="0.25">
      <c r="AM1625"/>
      <c r="AU1625"/>
    </row>
    <row r="1626" spans="39:47" ht="15" x14ac:dyDescent="0.25">
      <c r="AM1626"/>
      <c r="AU1626"/>
    </row>
    <row r="1627" spans="39:47" ht="15" x14ac:dyDescent="0.25">
      <c r="AM1627"/>
      <c r="AU1627"/>
    </row>
    <row r="1628" spans="39:47" ht="15" x14ac:dyDescent="0.25">
      <c r="AM1628"/>
      <c r="AU1628"/>
    </row>
    <row r="1629" spans="39:47" ht="15" x14ac:dyDescent="0.25">
      <c r="AM1629"/>
      <c r="AU1629"/>
    </row>
    <row r="1630" spans="39:47" ht="15" x14ac:dyDescent="0.25">
      <c r="AM1630"/>
      <c r="AU1630"/>
    </row>
    <row r="1631" spans="39:47" ht="15" x14ac:dyDescent="0.25">
      <c r="AM1631"/>
      <c r="AU1631"/>
    </row>
    <row r="1632" spans="39:47" ht="15" x14ac:dyDescent="0.25">
      <c r="AM1632"/>
      <c r="AU1632"/>
    </row>
    <row r="1633" spans="39:47" ht="15" x14ac:dyDescent="0.25">
      <c r="AM1633"/>
      <c r="AU1633"/>
    </row>
    <row r="1634" spans="39:47" ht="15" x14ac:dyDescent="0.25">
      <c r="AM1634"/>
      <c r="AU1634"/>
    </row>
    <row r="1635" spans="39:47" ht="15" x14ac:dyDescent="0.25">
      <c r="AM1635"/>
      <c r="AU1635"/>
    </row>
    <row r="1636" spans="39:47" ht="15" x14ac:dyDescent="0.25">
      <c r="AM1636"/>
      <c r="AU1636"/>
    </row>
    <row r="1637" spans="39:47" ht="15" x14ac:dyDescent="0.25">
      <c r="AM1637"/>
      <c r="AU1637"/>
    </row>
    <row r="1638" spans="39:47" ht="15" x14ac:dyDescent="0.25">
      <c r="AM1638"/>
      <c r="AU1638"/>
    </row>
    <row r="1639" spans="39:47" ht="15" x14ac:dyDescent="0.25">
      <c r="AM1639"/>
      <c r="AU1639"/>
    </row>
    <row r="1640" spans="39:47" ht="15" x14ac:dyDescent="0.25">
      <c r="AM1640"/>
      <c r="AU1640"/>
    </row>
    <row r="1641" spans="39:47" ht="15" x14ac:dyDescent="0.25">
      <c r="AM1641"/>
      <c r="AU1641"/>
    </row>
    <row r="1642" spans="39:47" ht="15" x14ac:dyDescent="0.25">
      <c r="AM1642"/>
      <c r="AU1642"/>
    </row>
    <row r="1643" spans="39:47" ht="15" x14ac:dyDescent="0.25">
      <c r="AM1643"/>
      <c r="AU1643"/>
    </row>
    <row r="1644" spans="39:47" ht="15" x14ac:dyDescent="0.25">
      <c r="AM1644"/>
      <c r="AU1644"/>
    </row>
    <row r="1645" spans="39:47" ht="15" x14ac:dyDescent="0.25">
      <c r="AM1645"/>
      <c r="AU1645"/>
    </row>
    <row r="1646" spans="39:47" ht="15" x14ac:dyDescent="0.25">
      <c r="AM1646"/>
      <c r="AU1646"/>
    </row>
    <row r="1647" spans="39:47" ht="15" x14ac:dyDescent="0.25">
      <c r="AM1647"/>
      <c r="AU1647"/>
    </row>
    <row r="1648" spans="39:47" ht="15" x14ac:dyDescent="0.25">
      <c r="AM1648"/>
      <c r="AU1648"/>
    </row>
    <row r="1649" spans="39:47" ht="15" x14ac:dyDescent="0.25">
      <c r="AM1649"/>
      <c r="AU1649"/>
    </row>
    <row r="1650" spans="39:47" ht="15" x14ac:dyDescent="0.25">
      <c r="AM1650"/>
      <c r="AU1650"/>
    </row>
    <row r="1651" spans="39:47" ht="15" x14ac:dyDescent="0.25">
      <c r="AM1651"/>
      <c r="AU1651"/>
    </row>
    <row r="1652" spans="39:47" ht="15" x14ac:dyDescent="0.25">
      <c r="AM1652"/>
      <c r="AU1652"/>
    </row>
    <row r="1653" spans="39:47" ht="15" x14ac:dyDescent="0.25">
      <c r="AM1653"/>
      <c r="AU1653"/>
    </row>
    <row r="1654" spans="39:47" ht="15" x14ac:dyDescent="0.25">
      <c r="AM1654"/>
      <c r="AU1654"/>
    </row>
    <row r="1655" spans="39:47" ht="15" x14ac:dyDescent="0.25">
      <c r="AM1655"/>
      <c r="AU1655"/>
    </row>
    <row r="1656" spans="39:47" ht="15" x14ac:dyDescent="0.25">
      <c r="AM1656"/>
      <c r="AU1656"/>
    </row>
    <row r="1657" spans="39:47" ht="15" x14ac:dyDescent="0.25">
      <c r="AM1657"/>
      <c r="AU1657"/>
    </row>
    <row r="1658" spans="39:47" ht="15" x14ac:dyDescent="0.25">
      <c r="AM1658"/>
      <c r="AU1658"/>
    </row>
    <row r="1659" spans="39:47" ht="15" x14ac:dyDescent="0.25">
      <c r="AM1659"/>
      <c r="AU1659"/>
    </row>
    <row r="1660" spans="39:47" ht="15" x14ac:dyDescent="0.25">
      <c r="AM1660"/>
      <c r="AU1660"/>
    </row>
    <row r="1661" spans="39:47" ht="15" x14ac:dyDescent="0.25">
      <c r="AM1661"/>
      <c r="AU1661"/>
    </row>
    <row r="1662" spans="39:47" ht="15" x14ac:dyDescent="0.25">
      <c r="AM1662"/>
      <c r="AU1662"/>
    </row>
    <row r="1663" spans="39:47" ht="15" x14ac:dyDescent="0.25">
      <c r="AM1663"/>
      <c r="AU1663"/>
    </row>
    <row r="1664" spans="39:47" ht="15" x14ac:dyDescent="0.25">
      <c r="AM1664"/>
      <c r="AU1664"/>
    </row>
    <row r="1665" spans="39:47" ht="15" x14ac:dyDescent="0.25">
      <c r="AM1665"/>
      <c r="AU1665"/>
    </row>
    <row r="1666" spans="39:47" ht="15" x14ac:dyDescent="0.25">
      <c r="AM1666"/>
      <c r="AU1666"/>
    </row>
    <row r="1667" spans="39:47" ht="15" x14ac:dyDescent="0.25">
      <c r="AM1667"/>
      <c r="AU1667"/>
    </row>
    <row r="1668" spans="39:47" ht="15" x14ac:dyDescent="0.25">
      <c r="AM1668"/>
      <c r="AU1668"/>
    </row>
    <row r="1669" spans="39:47" ht="15" x14ac:dyDescent="0.25">
      <c r="AM1669"/>
      <c r="AU1669"/>
    </row>
    <row r="1670" spans="39:47" ht="15" x14ac:dyDescent="0.25">
      <c r="AM1670"/>
      <c r="AU1670"/>
    </row>
    <row r="1671" spans="39:47" ht="15" x14ac:dyDescent="0.25">
      <c r="AM1671"/>
      <c r="AU1671"/>
    </row>
    <row r="1672" spans="39:47" ht="15" x14ac:dyDescent="0.25">
      <c r="AM1672"/>
      <c r="AU1672"/>
    </row>
    <row r="1673" spans="39:47" ht="15" x14ac:dyDescent="0.25">
      <c r="AM1673"/>
      <c r="AU1673"/>
    </row>
    <row r="1674" spans="39:47" ht="15" x14ac:dyDescent="0.25">
      <c r="AM1674"/>
      <c r="AU1674"/>
    </row>
    <row r="1675" spans="39:47" ht="15" x14ac:dyDescent="0.25">
      <c r="AM1675"/>
      <c r="AU1675"/>
    </row>
    <row r="1676" spans="39:47" ht="15" x14ac:dyDescent="0.25">
      <c r="AM1676"/>
      <c r="AU1676"/>
    </row>
    <row r="1677" spans="39:47" ht="15" x14ac:dyDescent="0.25">
      <c r="AM1677"/>
      <c r="AU1677"/>
    </row>
    <row r="1678" spans="39:47" ht="15" x14ac:dyDescent="0.25">
      <c r="AM1678"/>
      <c r="AU1678"/>
    </row>
    <row r="1679" spans="39:47" ht="15" x14ac:dyDescent="0.25">
      <c r="AM1679"/>
      <c r="AU1679"/>
    </row>
    <row r="1680" spans="39:47" ht="15" x14ac:dyDescent="0.25">
      <c r="AM1680"/>
      <c r="AU1680"/>
    </row>
    <row r="1681" spans="39:47" ht="15" x14ac:dyDescent="0.25">
      <c r="AM1681"/>
      <c r="AU1681"/>
    </row>
    <row r="1682" spans="39:47" ht="15" x14ac:dyDescent="0.25">
      <c r="AM1682"/>
      <c r="AU1682"/>
    </row>
    <row r="1683" spans="39:47" ht="15" x14ac:dyDescent="0.25">
      <c r="AM1683"/>
      <c r="AU1683"/>
    </row>
    <row r="1684" spans="39:47" ht="15" x14ac:dyDescent="0.25">
      <c r="AM1684"/>
      <c r="AU1684"/>
    </row>
    <row r="1685" spans="39:47" ht="15" x14ac:dyDescent="0.25">
      <c r="AM1685"/>
      <c r="AU1685"/>
    </row>
    <row r="1686" spans="39:47" ht="15" x14ac:dyDescent="0.25">
      <c r="AM1686"/>
      <c r="AU1686"/>
    </row>
    <row r="1687" spans="39:47" ht="15" x14ac:dyDescent="0.25">
      <c r="AM1687"/>
      <c r="AU1687"/>
    </row>
    <row r="1688" spans="39:47" ht="15" x14ac:dyDescent="0.25">
      <c r="AM1688"/>
      <c r="AU1688"/>
    </row>
    <row r="1689" spans="39:47" ht="15" x14ac:dyDescent="0.25">
      <c r="AM1689"/>
      <c r="AU1689"/>
    </row>
    <row r="1690" spans="39:47" ht="15" x14ac:dyDescent="0.25">
      <c r="AM1690"/>
      <c r="AU1690"/>
    </row>
    <row r="1691" spans="39:47" ht="15" x14ac:dyDescent="0.25">
      <c r="AM1691"/>
      <c r="AU1691"/>
    </row>
    <row r="1692" spans="39:47" ht="15" x14ac:dyDescent="0.25">
      <c r="AM1692"/>
      <c r="AU1692"/>
    </row>
    <row r="1693" spans="39:47" ht="15" x14ac:dyDescent="0.25">
      <c r="AM1693"/>
      <c r="AU1693"/>
    </row>
    <row r="1694" spans="39:47" ht="15" x14ac:dyDescent="0.25">
      <c r="AM1694"/>
      <c r="AU1694"/>
    </row>
    <row r="1695" spans="39:47" ht="15" x14ac:dyDescent="0.25">
      <c r="AM1695"/>
      <c r="AU1695"/>
    </row>
    <row r="1696" spans="39:47" ht="15" x14ac:dyDescent="0.25">
      <c r="AM1696"/>
      <c r="AU1696"/>
    </row>
    <row r="1697" spans="39:47" ht="15" x14ac:dyDescent="0.25">
      <c r="AM1697"/>
      <c r="AU1697"/>
    </row>
    <row r="1698" spans="39:47" ht="15" x14ac:dyDescent="0.25">
      <c r="AM1698"/>
      <c r="AU1698"/>
    </row>
    <row r="1699" spans="39:47" ht="15" x14ac:dyDescent="0.25">
      <c r="AM1699"/>
      <c r="AU1699"/>
    </row>
    <row r="1700" spans="39:47" ht="15" x14ac:dyDescent="0.25">
      <c r="AM1700"/>
      <c r="AU1700"/>
    </row>
    <row r="1701" spans="39:47" ht="15" x14ac:dyDescent="0.25">
      <c r="AM1701"/>
      <c r="AU1701"/>
    </row>
    <row r="1702" spans="39:47" ht="15" x14ac:dyDescent="0.25">
      <c r="AM1702"/>
      <c r="AU1702"/>
    </row>
    <row r="1703" spans="39:47" ht="15" x14ac:dyDescent="0.25">
      <c r="AM1703"/>
      <c r="AU1703"/>
    </row>
    <row r="1704" spans="39:47" ht="15" x14ac:dyDescent="0.25">
      <c r="AM1704"/>
      <c r="AU1704"/>
    </row>
    <row r="1705" spans="39:47" ht="15" x14ac:dyDescent="0.25">
      <c r="AM1705"/>
      <c r="AU1705"/>
    </row>
    <row r="1706" spans="39:47" ht="15" x14ac:dyDescent="0.25">
      <c r="AM1706"/>
      <c r="AU1706"/>
    </row>
    <row r="1707" spans="39:47" ht="15" x14ac:dyDescent="0.25">
      <c r="AM1707"/>
      <c r="AU1707"/>
    </row>
    <row r="1708" spans="39:47" ht="15" x14ac:dyDescent="0.25">
      <c r="AM1708"/>
      <c r="AU1708"/>
    </row>
    <row r="1709" spans="39:47" ht="15" x14ac:dyDescent="0.25">
      <c r="AM1709"/>
      <c r="AU1709"/>
    </row>
    <row r="1710" spans="39:47" ht="15" x14ac:dyDescent="0.25">
      <c r="AM1710"/>
      <c r="AU1710"/>
    </row>
    <row r="1711" spans="39:47" ht="15" x14ac:dyDescent="0.25">
      <c r="AM1711"/>
      <c r="AU1711"/>
    </row>
    <row r="1712" spans="39:47" ht="15" x14ac:dyDescent="0.25">
      <c r="AM1712"/>
      <c r="AU1712"/>
    </row>
    <row r="1713" spans="39:47" ht="15" x14ac:dyDescent="0.25">
      <c r="AM1713"/>
      <c r="AU1713"/>
    </row>
    <row r="1714" spans="39:47" ht="15" x14ac:dyDescent="0.25">
      <c r="AM1714"/>
      <c r="AU1714"/>
    </row>
    <row r="1715" spans="39:47" ht="15" x14ac:dyDescent="0.25">
      <c r="AM1715"/>
      <c r="AU1715"/>
    </row>
    <row r="1716" spans="39:47" ht="15" x14ac:dyDescent="0.25">
      <c r="AM1716"/>
      <c r="AU1716"/>
    </row>
    <row r="1717" spans="39:47" ht="15" x14ac:dyDescent="0.25">
      <c r="AM1717"/>
      <c r="AU1717"/>
    </row>
    <row r="1718" spans="39:47" ht="15" x14ac:dyDescent="0.25">
      <c r="AM1718"/>
      <c r="AU1718"/>
    </row>
    <row r="1719" spans="39:47" ht="15" x14ac:dyDescent="0.25">
      <c r="AM1719"/>
      <c r="AU1719"/>
    </row>
    <row r="1720" spans="39:47" ht="15" x14ac:dyDescent="0.25">
      <c r="AM1720"/>
      <c r="AU1720"/>
    </row>
    <row r="1721" spans="39:47" ht="15" x14ac:dyDescent="0.25">
      <c r="AM1721"/>
      <c r="AU1721"/>
    </row>
    <row r="1722" spans="39:47" ht="15" x14ac:dyDescent="0.25">
      <c r="AM1722"/>
      <c r="AU1722"/>
    </row>
    <row r="1723" spans="39:47" ht="15" x14ac:dyDescent="0.25">
      <c r="AM1723"/>
      <c r="AU1723"/>
    </row>
    <row r="1724" spans="39:47" ht="15" x14ac:dyDescent="0.25">
      <c r="AM1724"/>
      <c r="AU1724"/>
    </row>
    <row r="1725" spans="39:47" ht="15" x14ac:dyDescent="0.25">
      <c r="AM1725"/>
      <c r="AU1725"/>
    </row>
    <row r="1726" spans="39:47" ht="15" x14ac:dyDescent="0.25">
      <c r="AM1726"/>
      <c r="AU1726"/>
    </row>
    <row r="1727" spans="39:47" ht="15" x14ac:dyDescent="0.25">
      <c r="AM1727"/>
      <c r="AU1727"/>
    </row>
    <row r="1728" spans="39:47" ht="15" x14ac:dyDescent="0.25">
      <c r="AM1728"/>
      <c r="AU1728"/>
    </row>
    <row r="1729" spans="39:47" ht="15" x14ac:dyDescent="0.25">
      <c r="AM1729"/>
      <c r="AU1729"/>
    </row>
    <row r="1730" spans="39:47" ht="15" x14ac:dyDescent="0.25">
      <c r="AM1730"/>
      <c r="AU1730"/>
    </row>
    <row r="1731" spans="39:47" ht="15" x14ac:dyDescent="0.25">
      <c r="AM1731"/>
      <c r="AU1731"/>
    </row>
    <row r="1732" spans="39:47" ht="15" x14ac:dyDescent="0.25">
      <c r="AM1732"/>
      <c r="AU1732"/>
    </row>
    <row r="1733" spans="39:47" ht="15" x14ac:dyDescent="0.25">
      <c r="AM1733"/>
      <c r="AU1733"/>
    </row>
    <row r="1734" spans="39:47" ht="15" x14ac:dyDescent="0.25">
      <c r="AM1734"/>
      <c r="AU1734"/>
    </row>
    <row r="1735" spans="39:47" ht="15" x14ac:dyDescent="0.25">
      <c r="AM1735"/>
      <c r="AU1735"/>
    </row>
    <row r="1736" spans="39:47" ht="15" x14ac:dyDescent="0.25">
      <c r="AM1736"/>
      <c r="AU1736"/>
    </row>
    <row r="1737" spans="39:47" ht="15" x14ac:dyDescent="0.25">
      <c r="AM1737"/>
      <c r="AU1737"/>
    </row>
    <row r="1738" spans="39:47" ht="15" x14ac:dyDescent="0.25">
      <c r="AM1738"/>
      <c r="AU1738"/>
    </row>
    <row r="1739" spans="39:47" ht="15" x14ac:dyDescent="0.25">
      <c r="AM1739"/>
      <c r="AU1739"/>
    </row>
    <row r="1740" spans="39:47" ht="15" x14ac:dyDescent="0.25">
      <c r="AM1740"/>
      <c r="AU1740"/>
    </row>
    <row r="1741" spans="39:47" ht="15" x14ac:dyDescent="0.25">
      <c r="AM1741"/>
      <c r="AU1741"/>
    </row>
    <row r="1742" spans="39:47" ht="15" x14ac:dyDescent="0.25">
      <c r="AM1742"/>
      <c r="AU1742"/>
    </row>
    <row r="1743" spans="39:47" ht="15" x14ac:dyDescent="0.25">
      <c r="AM1743"/>
      <c r="AU1743"/>
    </row>
    <row r="1744" spans="39:47" ht="15" x14ac:dyDescent="0.25">
      <c r="AM1744"/>
      <c r="AU1744"/>
    </row>
    <row r="1745" spans="39:47" ht="15" x14ac:dyDescent="0.25">
      <c r="AM1745"/>
      <c r="AU1745"/>
    </row>
    <row r="1746" spans="39:47" ht="15" x14ac:dyDescent="0.25">
      <c r="AM1746"/>
      <c r="AU1746"/>
    </row>
    <row r="1747" spans="39:47" ht="15" x14ac:dyDescent="0.25">
      <c r="AM1747"/>
      <c r="AU1747"/>
    </row>
    <row r="1748" spans="39:47" ht="15" x14ac:dyDescent="0.25">
      <c r="AM1748"/>
      <c r="AU1748"/>
    </row>
    <row r="1749" spans="39:47" ht="15" x14ac:dyDescent="0.25">
      <c r="AM1749"/>
      <c r="AU1749"/>
    </row>
    <row r="1750" spans="39:47" ht="15" x14ac:dyDescent="0.25">
      <c r="AM1750"/>
      <c r="AU1750"/>
    </row>
    <row r="1751" spans="39:47" ht="15" x14ac:dyDescent="0.25">
      <c r="AM1751"/>
      <c r="AU1751"/>
    </row>
    <row r="1752" spans="39:47" ht="15" x14ac:dyDescent="0.25">
      <c r="AM1752"/>
      <c r="AU1752"/>
    </row>
    <row r="1753" spans="39:47" ht="15" x14ac:dyDescent="0.25">
      <c r="AM1753"/>
      <c r="AU1753"/>
    </row>
    <row r="1754" spans="39:47" ht="15" x14ac:dyDescent="0.25">
      <c r="AM1754"/>
      <c r="AU1754"/>
    </row>
    <row r="1755" spans="39:47" ht="15" x14ac:dyDescent="0.25">
      <c r="AM1755"/>
      <c r="AU1755"/>
    </row>
    <row r="1756" spans="39:47" ht="15" x14ac:dyDescent="0.25">
      <c r="AM1756"/>
      <c r="AU1756"/>
    </row>
    <row r="1757" spans="39:47" ht="15" x14ac:dyDescent="0.25">
      <c r="AM1757"/>
      <c r="AU1757"/>
    </row>
    <row r="1758" spans="39:47" ht="15" x14ac:dyDescent="0.25">
      <c r="AM1758"/>
      <c r="AU1758"/>
    </row>
    <row r="1759" spans="39:47" ht="15" x14ac:dyDescent="0.25">
      <c r="AM1759"/>
      <c r="AU1759"/>
    </row>
    <row r="1760" spans="39:47" ht="15" x14ac:dyDescent="0.25">
      <c r="AM1760"/>
      <c r="AU1760"/>
    </row>
    <row r="1761" spans="39:47" ht="15" x14ac:dyDescent="0.25">
      <c r="AM1761"/>
      <c r="AU1761"/>
    </row>
    <row r="1762" spans="39:47" ht="15" x14ac:dyDescent="0.25">
      <c r="AM1762"/>
      <c r="AU1762"/>
    </row>
    <row r="1763" spans="39:47" ht="15" x14ac:dyDescent="0.25">
      <c r="AM1763"/>
      <c r="AU1763"/>
    </row>
    <row r="1764" spans="39:47" ht="15" x14ac:dyDescent="0.25">
      <c r="AM1764"/>
      <c r="AU1764"/>
    </row>
    <row r="1765" spans="39:47" ht="15" x14ac:dyDescent="0.25">
      <c r="AM1765"/>
      <c r="AU1765"/>
    </row>
    <row r="1766" spans="39:47" ht="15" x14ac:dyDescent="0.25">
      <c r="AM1766"/>
      <c r="AU1766"/>
    </row>
    <row r="1767" spans="39:47" ht="15" x14ac:dyDescent="0.25">
      <c r="AM1767"/>
      <c r="AU1767"/>
    </row>
    <row r="1768" spans="39:47" ht="15" x14ac:dyDescent="0.25">
      <c r="AM1768"/>
      <c r="AU1768"/>
    </row>
    <row r="1769" spans="39:47" ht="15" x14ac:dyDescent="0.25">
      <c r="AM1769"/>
      <c r="AU1769"/>
    </row>
    <row r="1770" spans="39:47" ht="15" x14ac:dyDescent="0.25">
      <c r="AM1770"/>
      <c r="AU1770"/>
    </row>
    <row r="1771" spans="39:47" ht="15" x14ac:dyDescent="0.25">
      <c r="AM1771"/>
      <c r="AU1771"/>
    </row>
    <row r="1772" spans="39:47" ht="15" x14ac:dyDescent="0.25">
      <c r="AM1772"/>
      <c r="AU1772"/>
    </row>
    <row r="1773" spans="39:47" ht="15" x14ac:dyDescent="0.25">
      <c r="AM1773"/>
      <c r="AU1773"/>
    </row>
    <row r="1774" spans="39:47" ht="15" x14ac:dyDescent="0.25">
      <c r="AM1774"/>
      <c r="AU1774"/>
    </row>
    <row r="1775" spans="39:47" ht="15" x14ac:dyDescent="0.25">
      <c r="AM1775"/>
      <c r="AU1775"/>
    </row>
    <row r="1776" spans="39:47" ht="15" x14ac:dyDescent="0.25">
      <c r="AM1776"/>
      <c r="AU1776"/>
    </row>
    <row r="1777" spans="39:47" ht="15" x14ac:dyDescent="0.25">
      <c r="AM1777"/>
      <c r="AU1777"/>
    </row>
    <row r="1778" spans="39:47" ht="15" x14ac:dyDescent="0.25">
      <c r="AM1778"/>
      <c r="AU1778"/>
    </row>
    <row r="1779" spans="39:47" ht="15" x14ac:dyDescent="0.25">
      <c r="AM1779"/>
      <c r="AU1779"/>
    </row>
    <row r="1780" spans="39:47" ht="15" x14ac:dyDescent="0.25">
      <c r="AM1780"/>
      <c r="AU1780"/>
    </row>
    <row r="1781" spans="39:47" ht="15" x14ac:dyDescent="0.25">
      <c r="AM1781"/>
      <c r="AU1781"/>
    </row>
    <row r="1782" spans="39:47" ht="15" x14ac:dyDescent="0.25">
      <c r="AM1782"/>
      <c r="AU1782"/>
    </row>
    <row r="1783" spans="39:47" ht="15" x14ac:dyDescent="0.25">
      <c r="AM1783"/>
      <c r="AU1783"/>
    </row>
    <row r="1784" spans="39:47" ht="15" x14ac:dyDescent="0.25">
      <c r="AM1784"/>
      <c r="AU1784"/>
    </row>
    <row r="1785" spans="39:47" ht="15" x14ac:dyDescent="0.25">
      <c r="AM1785"/>
      <c r="AU1785"/>
    </row>
    <row r="1786" spans="39:47" ht="15" x14ac:dyDescent="0.25">
      <c r="AM1786"/>
      <c r="AU1786"/>
    </row>
    <row r="1787" spans="39:47" ht="15" x14ac:dyDescent="0.25">
      <c r="AM1787"/>
      <c r="AU1787"/>
    </row>
    <row r="1788" spans="39:47" ht="15" x14ac:dyDescent="0.25">
      <c r="AM1788"/>
      <c r="AU1788"/>
    </row>
    <row r="1789" spans="39:47" ht="15" x14ac:dyDescent="0.25">
      <c r="AM1789"/>
      <c r="AU1789"/>
    </row>
    <row r="1790" spans="39:47" ht="15" x14ac:dyDescent="0.25">
      <c r="AM1790"/>
      <c r="AU1790"/>
    </row>
    <row r="1791" spans="39:47" ht="15" x14ac:dyDescent="0.25">
      <c r="AM1791"/>
      <c r="AU1791"/>
    </row>
    <row r="1792" spans="39:47" ht="15" x14ac:dyDescent="0.25">
      <c r="AM1792"/>
      <c r="AU1792"/>
    </row>
    <row r="1793" spans="39:47" ht="15" x14ac:dyDescent="0.25">
      <c r="AM1793"/>
      <c r="AU1793"/>
    </row>
    <row r="1794" spans="39:47" ht="15" x14ac:dyDescent="0.25">
      <c r="AM1794"/>
      <c r="AU1794"/>
    </row>
    <row r="1795" spans="39:47" ht="15" x14ac:dyDescent="0.25">
      <c r="AM1795"/>
      <c r="AU1795"/>
    </row>
    <row r="1796" spans="39:47" ht="15" x14ac:dyDescent="0.25">
      <c r="AM1796"/>
      <c r="AU1796"/>
    </row>
    <row r="1797" spans="39:47" ht="15" x14ac:dyDescent="0.25">
      <c r="AM1797"/>
      <c r="AU1797"/>
    </row>
    <row r="1798" spans="39:47" ht="15" x14ac:dyDescent="0.25">
      <c r="AM1798"/>
      <c r="AU1798"/>
    </row>
    <row r="1799" spans="39:47" ht="15" x14ac:dyDescent="0.25">
      <c r="AM1799"/>
      <c r="AU1799"/>
    </row>
    <row r="1800" spans="39:47" ht="15" x14ac:dyDescent="0.25">
      <c r="AM1800"/>
      <c r="AU1800"/>
    </row>
    <row r="1801" spans="39:47" ht="15" x14ac:dyDescent="0.25">
      <c r="AM1801"/>
      <c r="AU1801"/>
    </row>
    <row r="1802" spans="39:47" ht="15" x14ac:dyDescent="0.25">
      <c r="AM1802"/>
      <c r="AU1802"/>
    </row>
    <row r="1803" spans="39:47" ht="15" x14ac:dyDescent="0.25">
      <c r="AM1803"/>
      <c r="AU1803"/>
    </row>
    <row r="1804" spans="39:47" ht="15" x14ac:dyDescent="0.25">
      <c r="AM1804"/>
      <c r="AU1804"/>
    </row>
    <row r="1805" spans="39:47" ht="15" x14ac:dyDescent="0.25">
      <c r="AM1805"/>
      <c r="AU1805"/>
    </row>
    <row r="1806" spans="39:47" ht="15" x14ac:dyDescent="0.25">
      <c r="AM1806"/>
      <c r="AU1806"/>
    </row>
    <row r="1807" spans="39:47" ht="15" x14ac:dyDescent="0.25">
      <c r="AM1807"/>
      <c r="AU1807"/>
    </row>
    <row r="1808" spans="39:47" ht="15" x14ac:dyDescent="0.25">
      <c r="AM1808"/>
      <c r="AU1808"/>
    </row>
    <row r="1809" spans="39:47" ht="15" x14ac:dyDescent="0.25">
      <c r="AM1809"/>
      <c r="AU1809"/>
    </row>
    <row r="1810" spans="39:47" ht="15" x14ac:dyDescent="0.25">
      <c r="AM1810"/>
      <c r="AU1810"/>
    </row>
    <row r="1811" spans="39:47" ht="15" x14ac:dyDescent="0.25">
      <c r="AM1811"/>
      <c r="AU1811"/>
    </row>
    <row r="1812" spans="39:47" ht="15" x14ac:dyDescent="0.25">
      <c r="AM1812"/>
      <c r="AU1812"/>
    </row>
    <row r="1813" spans="39:47" ht="15" x14ac:dyDescent="0.25">
      <c r="AM1813"/>
      <c r="AU1813"/>
    </row>
    <row r="1814" spans="39:47" ht="15" x14ac:dyDescent="0.25">
      <c r="AM1814"/>
      <c r="AU1814"/>
    </row>
    <row r="1815" spans="39:47" ht="15" x14ac:dyDescent="0.25">
      <c r="AM1815"/>
      <c r="AU1815"/>
    </row>
    <row r="1816" spans="39:47" ht="15" x14ac:dyDescent="0.25">
      <c r="AM1816"/>
      <c r="AU1816"/>
    </row>
    <row r="1817" spans="39:47" ht="15" x14ac:dyDescent="0.25">
      <c r="AM1817"/>
      <c r="AU1817"/>
    </row>
    <row r="1818" spans="39:47" ht="15" x14ac:dyDescent="0.25">
      <c r="AM1818"/>
      <c r="AU1818"/>
    </row>
    <row r="1819" spans="39:47" ht="15" x14ac:dyDescent="0.25">
      <c r="AM1819"/>
      <c r="AU1819"/>
    </row>
    <row r="1820" spans="39:47" ht="15" x14ac:dyDescent="0.25">
      <c r="AM1820"/>
      <c r="AU1820"/>
    </row>
    <row r="1821" spans="39:47" ht="15" x14ac:dyDescent="0.25">
      <c r="AM1821"/>
      <c r="AU1821"/>
    </row>
    <row r="1822" spans="39:47" ht="15" x14ac:dyDescent="0.25">
      <c r="AM1822"/>
      <c r="AU1822"/>
    </row>
    <row r="1823" spans="39:47" ht="15" x14ac:dyDescent="0.25">
      <c r="AM1823"/>
      <c r="AU1823"/>
    </row>
    <row r="1824" spans="39:47" ht="15" x14ac:dyDescent="0.25">
      <c r="AM1824"/>
      <c r="AU1824"/>
    </row>
    <row r="1825" spans="39:47" ht="15" x14ac:dyDescent="0.25">
      <c r="AM1825"/>
      <c r="AU1825"/>
    </row>
    <row r="1826" spans="39:47" ht="15" x14ac:dyDescent="0.25">
      <c r="AM1826"/>
      <c r="AU1826"/>
    </row>
    <row r="1827" spans="39:47" ht="15" x14ac:dyDescent="0.25">
      <c r="AM1827"/>
      <c r="AU1827"/>
    </row>
    <row r="1828" spans="39:47" ht="15" x14ac:dyDescent="0.25">
      <c r="AM1828"/>
      <c r="AU1828"/>
    </row>
    <row r="1829" spans="39:47" ht="15" x14ac:dyDescent="0.25">
      <c r="AM1829"/>
      <c r="AU1829"/>
    </row>
    <row r="1830" spans="39:47" ht="15" x14ac:dyDescent="0.25">
      <c r="AM1830"/>
      <c r="AU1830"/>
    </row>
    <row r="1831" spans="39:47" ht="15" x14ac:dyDescent="0.25">
      <c r="AM1831"/>
      <c r="AU1831"/>
    </row>
    <row r="1832" spans="39:47" ht="15" x14ac:dyDescent="0.25">
      <c r="AM1832"/>
      <c r="AU1832"/>
    </row>
    <row r="1833" spans="39:47" ht="15" x14ac:dyDescent="0.25">
      <c r="AM1833"/>
      <c r="AU1833"/>
    </row>
    <row r="1834" spans="39:47" ht="15" x14ac:dyDescent="0.25">
      <c r="AM1834"/>
      <c r="AU1834"/>
    </row>
    <row r="1835" spans="39:47" ht="15" x14ac:dyDescent="0.25">
      <c r="AM1835"/>
      <c r="AU1835"/>
    </row>
    <row r="1836" spans="39:47" ht="15" x14ac:dyDescent="0.25">
      <c r="AM1836"/>
      <c r="AU1836"/>
    </row>
    <row r="1837" spans="39:47" ht="15" x14ac:dyDescent="0.25">
      <c r="AM1837"/>
      <c r="AU1837"/>
    </row>
    <row r="1838" spans="39:47" ht="15" x14ac:dyDescent="0.25">
      <c r="AM1838"/>
      <c r="AU1838"/>
    </row>
    <row r="1839" spans="39:47" ht="15" x14ac:dyDescent="0.25">
      <c r="AM1839"/>
      <c r="AU1839"/>
    </row>
    <row r="1840" spans="39:47" ht="15" x14ac:dyDescent="0.25">
      <c r="AM1840"/>
      <c r="AU1840"/>
    </row>
    <row r="1841" spans="39:47" ht="15" x14ac:dyDescent="0.25">
      <c r="AM1841"/>
      <c r="AU1841"/>
    </row>
    <row r="1842" spans="39:47" ht="15" x14ac:dyDescent="0.25">
      <c r="AM1842"/>
      <c r="AU1842"/>
    </row>
    <row r="1843" spans="39:47" ht="15" x14ac:dyDescent="0.25">
      <c r="AM1843"/>
      <c r="AU1843"/>
    </row>
    <row r="1844" spans="39:47" ht="15" x14ac:dyDescent="0.25">
      <c r="AM1844"/>
      <c r="AU1844"/>
    </row>
    <row r="1845" spans="39:47" ht="15" x14ac:dyDescent="0.25">
      <c r="AM1845"/>
      <c r="AU1845"/>
    </row>
    <row r="1846" spans="39:47" ht="15" x14ac:dyDescent="0.25">
      <c r="AM1846"/>
      <c r="AU1846"/>
    </row>
    <row r="1847" spans="39:47" ht="15" x14ac:dyDescent="0.25">
      <c r="AM1847"/>
      <c r="AU1847"/>
    </row>
    <row r="1848" spans="39:47" ht="15" x14ac:dyDescent="0.25">
      <c r="AM1848"/>
      <c r="AU1848"/>
    </row>
    <row r="1849" spans="39:47" ht="15" x14ac:dyDescent="0.25">
      <c r="AM1849"/>
      <c r="AU1849"/>
    </row>
    <row r="1850" spans="39:47" ht="15" x14ac:dyDescent="0.25">
      <c r="AM1850"/>
      <c r="AU1850"/>
    </row>
    <row r="1851" spans="39:47" ht="15" x14ac:dyDescent="0.25">
      <c r="AM1851"/>
      <c r="AU1851"/>
    </row>
    <row r="1852" spans="39:47" ht="15" x14ac:dyDescent="0.25">
      <c r="AM1852"/>
      <c r="AU1852"/>
    </row>
    <row r="1853" spans="39:47" ht="15" x14ac:dyDescent="0.25">
      <c r="AM1853"/>
      <c r="AU1853"/>
    </row>
    <row r="1854" spans="39:47" ht="15" x14ac:dyDescent="0.25">
      <c r="AM1854"/>
      <c r="AU1854"/>
    </row>
    <row r="1855" spans="39:47" ht="15" x14ac:dyDescent="0.25">
      <c r="AM1855"/>
      <c r="AU1855"/>
    </row>
    <row r="1856" spans="39:47" ht="15" x14ac:dyDescent="0.25">
      <c r="AM1856"/>
      <c r="AU1856"/>
    </row>
    <row r="1857" spans="39:47" ht="15" x14ac:dyDescent="0.25">
      <c r="AM1857"/>
      <c r="AU1857"/>
    </row>
    <row r="1858" spans="39:47" ht="15" x14ac:dyDescent="0.25">
      <c r="AM1858"/>
      <c r="AU1858"/>
    </row>
    <row r="1859" spans="39:47" ht="15" x14ac:dyDescent="0.25">
      <c r="AM1859"/>
      <c r="AU1859"/>
    </row>
    <row r="1860" spans="39:47" ht="15" x14ac:dyDescent="0.25">
      <c r="AM1860"/>
      <c r="AU1860"/>
    </row>
    <row r="1861" spans="39:47" ht="15" x14ac:dyDescent="0.25">
      <c r="AM1861"/>
      <c r="AU1861"/>
    </row>
    <row r="1862" spans="39:47" ht="15" x14ac:dyDescent="0.25">
      <c r="AM1862"/>
      <c r="AU1862"/>
    </row>
    <row r="1863" spans="39:47" ht="15" x14ac:dyDescent="0.25">
      <c r="AM1863"/>
      <c r="AU1863"/>
    </row>
    <row r="1864" spans="39:47" ht="15" x14ac:dyDescent="0.25">
      <c r="AM1864"/>
      <c r="AU1864"/>
    </row>
    <row r="1865" spans="39:47" ht="15" x14ac:dyDescent="0.25">
      <c r="AM1865"/>
      <c r="AU1865"/>
    </row>
    <row r="1866" spans="39:47" ht="15" x14ac:dyDescent="0.25">
      <c r="AM1866"/>
      <c r="AU1866"/>
    </row>
    <row r="1867" spans="39:47" ht="15" x14ac:dyDescent="0.25">
      <c r="AM1867"/>
      <c r="AU1867"/>
    </row>
    <row r="1868" spans="39:47" ht="15" x14ac:dyDescent="0.25">
      <c r="AM1868"/>
      <c r="AU1868"/>
    </row>
    <row r="1869" spans="39:47" ht="15" x14ac:dyDescent="0.25">
      <c r="AM1869"/>
      <c r="AU1869"/>
    </row>
    <row r="1870" spans="39:47" ht="15" x14ac:dyDescent="0.25">
      <c r="AM1870"/>
      <c r="AU1870"/>
    </row>
    <row r="1871" spans="39:47" ht="15" x14ac:dyDescent="0.25">
      <c r="AM1871"/>
      <c r="AU1871"/>
    </row>
    <row r="1872" spans="39:47" ht="15" x14ac:dyDescent="0.25">
      <c r="AM1872"/>
      <c r="AU1872"/>
    </row>
    <row r="1873" spans="39:47" ht="15" x14ac:dyDescent="0.25">
      <c r="AM1873"/>
      <c r="AU1873"/>
    </row>
    <row r="1874" spans="39:47" ht="15" x14ac:dyDescent="0.25">
      <c r="AM1874"/>
      <c r="AU1874"/>
    </row>
    <row r="1875" spans="39:47" ht="15" x14ac:dyDescent="0.25">
      <c r="AM1875"/>
      <c r="AU1875"/>
    </row>
    <row r="1876" spans="39:47" ht="15" x14ac:dyDescent="0.25">
      <c r="AM1876"/>
      <c r="AU1876"/>
    </row>
    <row r="1877" spans="39:47" ht="15" x14ac:dyDescent="0.25">
      <c r="AM1877"/>
      <c r="AU1877"/>
    </row>
    <row r="1878" spans="39:47" ht="15" x14ac:dyDescent="0.25">
      <c r="AM1878"/>
      <c r="AU1878"/>
    </row>
    <row r="1879" spans="39:47" ht="15" x14ac:dyDescent="0.25">
      <c r="AM1879"/>
      <c r="AU1879"/>
    </row>
    <row r="1880" spans="39:47" ht="15" x14ac:dyDescent="0.25">
      <c r="AM1880"/>
      <c r="AU1880"/>
    </row>
    <row r="1881" spans="39:47" ht="15" x14ac:dyDescent="0.25">
      <c r="AM1881"/>
      <c r="AU1881"/>
    </row>
    <row r="1882" spans="39:47" ht="15" x14ac:dyDescent="0.25">
      <c r="AM1882"/>
      <c r="AU1882"/>
    </row>
    <row r="1883" spans="39:47" ht="15" x14ac:dyDescent="0.25">
      <c r="AM1883"/>
      <c r="AU1883"/>
    </row>
    <row r="1884" spans="39:47" ht="15" x14ac:dyDescent="0.25">
      <c r="AM1884"/>
      <c r="AU1884"/>
    </row>
    <row r="1885" spans="39:47" ht="15" x14ac:dyDescent="0.25">
      <c r="AM1885"/>
      <c r="AU1885"/>
    </row>
    <row r="1886" spans="39:47" ht="15" x14ac:dyDescent="0.25">
      <c r="AM1886"/>
      <c r="AU1886"/>
    </row>
    <row r="1887" spans="39:47" ht="15" x14ac:dyDescent="0.25">
      <c r="AM1887"/>
      <c r="AU1887"/>
    </row>
    <row r="1888" spans="39:47" ht="15" x14ac:dyDescent="0.25">
      <c r="AM1888"/>
      <c r="AU1888"/>
    </row>
    <row r="1889" spans="39:47" ht="15" x14ac:dyDescent="0.25">
      <c r="AM1889"/>
      <c r="AU1889"/>
    </row>
    <row r="1890" spans="39:47" ht="15" x14ac:dyDescent="0.25">
      <c r="AM1890"/>
      <c r="AU1890"/>
    </row>
    <row r="1891" spans="39:47" ht="15" x14ac:dyDescent="0.25">
      <c r="AM1891"/>
      <c r="AU1891"/>
    </row>
    <row r="1892" spans="39:47" ht="15" x14ac:dyDescent="0.25">
      <c r="AM1892"/>
      <c r="AU1892"/>
    </row>
    <row r="1893" spans="39:47" ht="15" x14ac:dyDescent="0.25">
      <c r="AM1893"/>
      <c r="AU1893"/>
    </row>
    <row r="1894" spans="39:47" ht="15" x14ac:dyDescent="0.25">
      <c r="AM1894"/>
      <c r="AU1894"/>
    </row>
    <row r="1895" spans="39:47" ht="15" x14ac:dyDescent="0.25">
      <c r="AM1895"/>
      <c r="AU1895"/>
    </row>
    <row r="1896" spans="39:47" ht="15" x14ac:dyDescent="0.25">
      <c r="AM1896"/>
      <c r="AU1896"/>
    </row>
    <row r="1897" spans="39:47" ht="15" x14ac:dyDescent="0.25">
      <c r="AM1897"/>
      <c r="AU1897"/>
    </row>
    <row r="1898" spans="39:47" ht="15" x14ac:dyDescent="0.25">
      <c r="AM1898"/>
      <c r="AU1898"/>
    </row>
    <row r="1899" spans="39:47" ht="15" x14ac:dyDescent="0.25">
      <c r="AM1899"/>
      <c r="AU1899"/>
    </row>
    <row r="1900" spans="39:47" ht="15" x14ac:dyDescent="0.25">
      <c r="AM1900"/>
      <c r="AU1900"/>
    </row>
    <row r="1901" spans="39:47" ht="15" x14ac:dyDescent="0.25">
      <c r="AM1901"/>
      <c r="AU1901"/>
    </row>
    <row r="1902" spans="39:47" ht="15" x14ac:dyDescent="0.25">
      <c r="AM1902"/>
      <c r="AU1902"/>
    </row>
    <row r="1903" spans="39:47" ht="15" x14ac:dyDescent="0.25">
      <c r="AM1903"/>
      <c r="AU1903"/>
    </row>
    <row r="1904" spans="39:47" ht="15" x14ac:dyDescent="0.25">
      <c r="AM1904"/>
      <c r="AU1904"/>
    </row>
    <row r="1905" spans="39:47" ht="15" x14ac:dyDescent="0.25">
      <c r="AM1905"/>
      <c r="AU1905"/>
    </row>
    <row r="1906" spans="39:47" ht="15" x14ac:dyDescent="0.25">
      <c r="AM1906"/>
      <c r="AU1906"/>
    </row>
    <row r="1907" spans="39:47" ht="15" x14ac:dyDescent="0.25">
      <c r="AM1907"/>
      <c r="AU1907"/>
    </row>
    <row r="1908" spans="39:47" ht="15" x14ac:dyDescent="0.25">
      <c r="AM1908"/>
      <c r="AU1908"/>
    </row>
    <row r="1909" spans="39:47" ht="15" x14ac:dyDescent="0.25">
      <c r="AM1909"/>
      <c r="AU1909"/>
    </row>
    <row r="1910" spans="39:47" ht="15" x14ac:dyDescent="0.25">
      <c r="AM1910"/>
      <c r="AU1910"/>
    </row>
    <row r="1911" spans="39:47" ht="15" x14ac:dyDescent="0.25">
      <c r="AM1911"/>
      <c r="AU1911"/>
    </row>
    <row r="1912" spans="39:47" ht="15" x14ac:dyDescent="0.25">
      <c r="AM1912"/>
      <c r="AU1912"/>
    </row>
    <row r="1913" spans="39:47" ht="15" x14ac:dyDescent="0.25">
      <c r="AM1913"/>
      <c r="AU1913"/>
    </row>
    <row r="1914" spans="39:47" ht="15" x14ac:dyDescent="0.25">
      <c r="AM1914"/>
      <c r="AU1914"/>
    </row>
    <row r="1915" spans="39:47" ht="15" x14ac:dyDescent="0.25">
      <c r="AM1915"/>
      <c r="AU1915"/>
    </row>
    <row r="1916" spans="39:47" ht="15" x14ac:dyDescent="0.25">
      <c r="AM1916"/>
      <c r="AU1916"/>
    </row>
    <row r="1917" spans="39:47" ht="15" x14ac:dyDescent="0.25">
      <c r="AM1917"/>
      <c r="AU1917"/>
    </row>
    <row r="1918" spans="39:47" ht="15" x14ac:dyDescent="0.25">
      <c r="AM1918"/>
      <c r="AU1918"/>
    </row>
    <row r="1919" spans="39:47" ht="15" x14ac:dyDescent="0.25">
      <c r="AM1919"/>
      <c r="AU1919"/>
    </row>
    <row r="1920" spans="39:47" ht="15" x14ac:dyDescent="0.25">
      <c r="AM1920"/>
      <c r="AU1920"/>
    </row>
    <row r="1921" spans="39:47" ht="15" x14ac:dyDescent="0.25">
      <c r="AM1921"/>
      <c r="AU1921"/>
    </row>
    <row r="1922" spans="39:47" ht="15" x14ac:dyDescent="0.25">
      <c r="AM1922"/>
      <c r="AU1922"/>
    </row>
    <row r="1923" spans="39:47" ht="15" x14ac:dyDescent="0.25">
      <c r="AM1923"/>
      <c r="AU1923"/>
    </row>
    <row r="1924" spans="39:47" ht="15" x14ac:dyDescent="0.25">
      <c r="AM1924"/>
      <c r="AU1924"/>
    </row>
    <row r="1925" spans="39:47" ht="15" x14ac:dyDescent="0.25">
      <c r="AM1925"/>
      <c r="AU1925"/>
    </row>
    <row r="1926" spans="39:47" ht="15" x14ac:dyDescent="0.25">
      <c r="AM1926"/>
      <c r="AU1926"/>
    </row>
    <row r="1927" spans="39:47" ht="15" x14ac:dyDescent="0.25">
      <c r="AM1927"/>
      <c r="AU1927"/>
    </row>
    <row r="1928" spans="39:47" ht="15" x14ac:dyDescent="0.25">
      <c r="AM1928"/>
      <c r="AU1928"/>
    </row>
    <row r="1929" spans="39:47" ht="15" x14ac:dyDescent="0.25">
      <c r="AM1929"/>
      <c r="AU1929"/>
    </row>
    <row r="1930" spans="39:47" ht="15" x14ac:dyDescent="0.25">
      <c r="AM1930"/>
      <c r="AU1930"/>
    </row>
    <row r="1931" spans="39:47" ht="15" x14ac:dyDescent="0.25">
      <c r="AM1931"/>
      <c r="AU1931"/>
    </row>
    <row r="1932" spans="39:47" ht="15" x14ac:dyDescent="0.25">
      <c r="AM1932"/>
      <c r="AU1932"/>
    </row>
    <row r="1933" spans="39:47" ht="15" x14ac:dyDescent="0.25">
      <c r="AM1933"/>
      <c r="AU1933"/>
    </row>
    <row r="1934" spans="39:47" ht="15" x14ac:dyDescent="0.25">
      <c r="AM1934"/>
      <c r="AU1934"/>
    </row>
    <row r="1935" spans="39:47" ht="15" x14ac:dyDescent="0.25">
      <c r="AM1935"/>
      <c r="AU1935"/>
    </row>
    <row r="1936" spans="39:47" ht="15" x14ac:dyDescent="0.25">
      <c r="AM1936"/>
      <c r="AU1936"/>
    </row>
    <row r="1937" spans="39:47" ht="15" x14ac:dyDescent="0.25">
      <c r="AM1937"/>
      <c r="AU1937"/>
    </row>
    <row r="1938" spans="39:47" ht="15" x14ac:dyDescent="0.25">
      <c r="AM1938"/>
      <c r="AU1938"/>
    </row>
    <row r="1939" spans="39:47" ht="15" x14ac:dyDescent="0.25">
      <c r="AM1939"/>
      <c r="AU1939"/>
    </row>
    <row r="1940" spans="39:47" ht="15" x14ac:dyDescent="0.25">
      <c r="AM1940"/>
      <c r="AU1940"/>
    </row>
    <row r="1941" spans="39:47" ht="15" x14ac:dyDescent="0.25">
      <c r="AM1941"/>
      <c r="AU1941"/>
    </row>
    <row r="1942" spans="39:47" ht="15" x14ac:dyDescent="0.25">
      <c r="AM1942"/>
      <c r="AU1942"/>
    </row>
    <row r="1943" spans="39:47" ht="15" x14ac:dyDescent="0.25">
      <c r="AM1943"/>
      <c r="AU1943"/>
    </row>
    <row r="1944" spans="39:47" ht="15" x14ac:dyDescent="0.25">
      <c r="AM1944"/>
      <c r="AU1944"/>
    </row>
    <row r="1945" spans="39:47" ht="15" x14ac:dyDescent="0.25">
      <c r="AM1945"/>
      <c r="AU1945"/>
    </row>
    <row r="1946" spans="39:47" ht="15" x14ac:dyDescent="0.25">
      <c r="AM1946"/>
      <c r="AU1946"/>
    </row>
    <row r="1947" spans="39:47" ht="15" x14ac:dyDescent="0.25">
      <c r="AM1947"/>
      <c r="AU1947"/>
    </row>
    <row r="1948" spans="39:47" ht="15" x14ac:dyDescent="0.25">
      <c r="AM1948"/>
      <c r="AU1948"/>
    </row>
    <row r="1949" spans="39:47" ht="15" x14ac:dyDescent="0.25">
      <c r="AM1949"/>
      <c r="AU1949"/>
    </row>
    <row r="1950" spans="39:47" ht="15" x14ac:dyDescent="0.25">
      <c r="AM1950"/>
      <c r="AU1950"/>
    </row>
    <row r="1951" spans="39:47" ht="15" x14ac:dyDescent="0.25">
      <c r="AM1951"/>
      <c r="AU1951"/>
    </row>
    <row r="1952" spans="39:47" ht="15" x14ac:dyDescent="0.25">
      <c r="AM1952"/>
      <c r="AU1952"/>
    </row>
    <row r="1953" spans="39:47" ht="15" x14ac:dyDescent="0.25">
      <c r="AM1953"/>
      <c r="AU1953"/>
    </row>
    <row r="1954" spans="39:47" ht="15" x14ac:dyDescent="0.25">
      <c r="AM1954"/>
      <c r="AU1954"/>
    </row>
    <row r="1955" spans="39:47" ht="15" x14ac:dyDescent="0.25">
      <c r="AM1955"/>
      <c r="AU1955"/>
    </row>
    <row r="1956" spans="39:47" ht="15" x14ac:dyDescent="0.25">
      <c r="AM1956"/>
      <c r="AU1956"/>
    </row>
    <row r="1957" spans="39:47" ht="15" x14ac:dyDescent="0.25">
      <c r="AM1957"/>
      <c r="AU1957"/>
    </row>
    <row r="1958" spans="39:47" ht="15" x14ac:dyDescent="0.25">
      <c r="AM1958"/>
      <c r="AU1958"/>
    </row>
    <row r="1959" spans="39:47" ht="15" x14ac:dyDescent="0.25">
      <c r="AM1959"/>
      <c r="AU1959"/>
    </row>
    <row r="1960" spans="39:47" ht="15" x14ac:dyDescent="0.25">
      <c r="AM1960"/>
      <c r="AU1960"/>
    </row>
    <row r="1961" spans="39:47" ht="15" x14ac:dyDescent="0.25">
      <c r="AM1961"/>
      <c r="AU1961"/>
    </row>
    <row r="1962" spans="39:47" ht="15" x14ac:dyDescent="0.25">
      <c r="AM1962"/>
      <c r="AU1962"/>
    </row>
    <row r="1963" spans="39:47" ht="15" x14ac:dyDescent="0.25">
      <c r="AM1963"/>
      <c r="AU1963"/>
    </row>
    <row r="1964" spans="39:47" ht="15" x14ac:dyDescent="0.25">
      <c r="AM1964"/>
      <c r="AU1964"/>
    </row>
    <row r="1965" spans="39:47" ht="15" x14ac:dyDescent="0.25">
      <c r="AM1965"/>
      <c r="AU1965"/>
    </row>
    <row r="1966" spans="39:47" ht="15" x14ac:dyDescent="0.25">
      <c r="AM1966"/>
      <c r="AU1966"/>
    </row>
    <row r="1967" spans="39:47" ht="15" x14ac:dyDescent="0.25">
      <c r="AM1967"/>
      <c r="AU1967"/>
    </row>
    <row r="1968" spans="39:47" ht="15" x14ac:dyDescent="0.25">
      <c r="AM1968"/>
      <c r="AU1968"/>
    </row>
    <row r="1969" spans="39:47" ht="15" x14ac:dyDescent="0.25">
      <c r="AM1969"/>
      <c r="AU1969"/>
    </row>
    <row r="1970" spans="39:47" ht="15" x14ac:dyDescent="0.25">
      <c r="AM1970"/>
      <c r="AU1970"/>
    </row>
    <row r="1971" spans="39:47" ht="15" x14ac:dyDescent="0.25">
      <c r="AM1971"/>
      <c r="AU1971"/>
    </row>
    <row r="1972" spans="39:47" ht="15" x14ac:dyDescent="0.25">
      <c r="AM1972"/>
      <c r="AU1972"/>
    </row>
    <row r="1973" spans="39:47" ht="15" x14ac:dyDescent="0.25">
      <c r="AM1973"/>
      <c r="AU1973"/>
    </row>
    <row r="1974" spans="39:47" ht="15" x14ac:dyDescent="0.25">
      <c r="AM1974"/>
      <c r="AU1974"/>
    </row>
    <row r="1975" spans="39:47" ht="15" x14ac:dyDescent="0.25">
      <c r="AM1975"/>
      <c r="AU1975"/>
    </row>
    <row r="1976" spans="39:47" ht="15" x14ac:dyDescent="0.25">
      <c r="AM1976"/>
      <c r="AU1976"/>
    </row>
    <row r="1977" spans="39:47" ht="15" x14ac:dyDescent="0.25">
      <c r="AM1977"/>
      <c r="AU1977"/>
    </row>
    <row r="1978" spans="39:47" ht="15" x14ac:dyDescent="0.25">
      <c r="AM1978"/>
      <c r="AU1978"/>
    </row>
    <row r="1979" spans="39:47" ht="15" x14ac:dyDescent="0.25">
      <c r="AM1979"/>
      <c r="AU1979"/>
    </row>
    <row r="1980" spans="39:47" ht="15" x14ac:dyDescent="0.25">
      <c r="AM1980"/>
      <c r="AU1980"/>
    </row>
    <row r="1981" spans="39:47" ht="15" x14ac:dyDescent="0.25">
      <c r="AM1981"/>
      <c r="AU1981"/>
    </row>
    <row r="1982" spans="39:47" ht="15" x14ac:dyDescent="0.25">
      <c r="AM1982"/>
      <c r="AU1982"/>
    </row>
    <row r="1983" spans="39:47" ht="15" x14ac:dyDescent="0.25">
      <c r="AM1983"/>
      <c r="AU1983"/>
    </row>
    <row r="1984" spans="39:47" ht="15" x14ac:dyDescent="0.25">
      <c r="AM1984"/>
      <c r="AU1984"/>
    </row>
    <row r="1985" spans="39:47" ht="15" x14ac:dyDescent="0.25">
      <c r="AM1985"/>
      <c r="AU1985"/>
    </row>
    <row r="1986" spans="39:47" ht="15" x14ac:dyDescent="0.25">
      <c r="AM1986"/>
      <c r="AU1986"/>
    </row>
    <row r="1987" spans="39:47" ht="15" x14ac:dyDescent="0.25">
      <c r="AM1987"/>
      <c r="AU1987"/>
    </row>
    <row r="1988" spans="39:47" ht="15" x14ac:dyDescent="0.25">
      <c r="AM1988"/>
      <c r="AU1988"/>
    </row>
    <row r="1989" spans="39:47" ht="15" x14ac:dyDescent="0.25">
      <c r="AM1989"/>
      <c r="AU1989"/>
    </row>
    <row r="1990" spans="39:47" ht="15" x14ac:dyDescent="0.25">
      <c r="AM1990"/>
      <c r="AU1990"/>
    </row>
    <row r="1991" spans="39:47" ht="15" x14ac:dyDescent="0.25">
      <c r="AM1991"/>
      <c r="AU1991"/>
    </row>
    <row r="1992" spans="39:47" ht="15" x14ac:dyDescent="0.25">
      <c r="AM1992"/>
      <c r="AU1992"/>
    </row>
    <row r="1993" spans="39:47" ht="15" x14ac:dyDescent="0.25">
      <c r="AM1993"/>
      <c r="AU1993"/>
    </row>
    <row r="1994" spans="39:47" ht="15" x14ac:dyDescent="0.25">
      <c r="AM1994"/>
      <c r="AU1994"/>
    </row>
    <row r="1995" spans="39:47" ht="15" x14ac:dyDescent="0.25">
      <c r="AM1995"/>
      <c r="AU1995"/>
    </row>
    <row r="1996" spans="39:47" ht="15" x14ac:dyDescent="0.25">
      <c r="AM1996"/>
      <c r="AU1996"/>
    </row>
    <row r="1997" spans="39:47" ht="15" x14ac:dyDescent="0.25">
      <c r="AM1997"/>
      <c r="AU1997"/>
    </row>
    <row r="1998" spans="39:47" ht="15" x14ac:dyDescent="0.25">
      <c r="AM1998"/>
      <c r="AU1998"/>
    </row>
    <row r="1999" spans="39:47" ht="15" x14ac:dyDescent="0.25">
      <c r="AM1999"/>
      <c r="AU1999"/>
    </row>
    <row r="2000" spans="39:47" ht="15" x14ac:dyDescent="0.25">
      <c r="AM2000"/>
      <c r="AU2000"/>
    </row>
    <row r="2001" spans="39:47" ht="15" x14ac:dyDescent="0.25">
      <c r="AM2001"/>
      <c r="AU2001"/>
    </row>
    <row r="2002" spans="39:47" ht="15" x14ac:dyDescent="0.25">
      <c r="AM2002"/>
      <c r="AU2002"/>
    </row>
    <row r="2003" spans="39:47" ht="15" x14ac:dyDescent="0.25">
      <c r="AM2003"/>
      <c r="AU2003"/>
    </row>
    <row r="2004" spans="39:47" ht="15" x14ac:dyDescent="0.25">
      <c r="AM2004"/>
      <c r="AU2004"/>
    </row>
    <row r="2005" spans="39:47" ht="15" x14ac:dyDescent="0.25">
      <c r="AM2005"/>
      <c r="AU2005"/>
    </row>
    <row r="2006" spans="39:47" ht="15" x14ac:dyDescent="0.25">
      <c r="AM2006"/>
      <c r="AU2006"/>
    </row>
    <row r="2007" spans="39:47" ht="15" x14ac:dyDescent="0.25">
      <c r="AM2007"/>
      <c r="AU2007"/>
    </row>
    <row r="2008" spans="39:47" ht="15" x14ac:dyDescent="0.25">
      <c r="AM2008"/>
      <c r="AU2008"/>
    </row>
    <row r="2009" spans="39:47" ht="15" x14ac:dyDescent="0.25">
      <c r="AM2009"/>
      <c r="AU2009"/>
    </row>
    <row r="2010" spans="39:47" ht="15" x14ac:dyDescent="0.25">
      <c r="AM2010"/>
      <c r="AU2010"/>
    </row>
    <row r="2011" spans="39:47" ht="15" x14ac:dyDescent="0.25">
      <c r="AM2011"/>
      <c r="AU2011"/>
    </row>
    <row r="2012" spans="39:47" ht="15" x14ac:dyDescent="0.25">
      <c r="AM2012"/>
      <c r="AU2012"/>
    </row>
    <row r="2013" spans="39:47" ht="15" x14ac:dyDescent="0.25">
      <c r="AM2013"/>
      <c r="AU2013"/>
    </row>
    <row r="2014" spans="39:47" ht="15" x14ac:dyDescent="0.25">
      <c r="AM2014"/>
      <c r="AU2014"/>
    </row>
    <row r="2015" spans="39:47" ht="15" x14ac:dyDescent="0.25">
      <c r="AM2015"/>
      <c r="AU2015"/>
    </row>
    <row r="2016" spans="39:47" ht="15" x14ac:dyDescent="0.25">
      <c r="AM2016"/>
      <c r="AU2016"/>
    </row>
    <row r="2017" spans="39:47" ht="15" x14ac:dyDescent="0.25">
      <c r="AM2017"/>
      <c r="AU2017"/>
    </row>
    <row r="2018" spans="39:47" ht="15" x14ac:dyDescent="0.25">
      <c r="AM2018"/>
      <c r="AU2018"/>
    </row>
    <row r="2019" spans="39:47" ht="15" x14ac:dyDescent="0.25">
      <c r="AM2019"/>
      <c r="AU2019"/>
    </row>
    <row r="2020" spans="39:47" ht="15" x14ac:dyDescent="0.25">
      <c r="AM2020"/>
      <c r="AU2020"/>
    </row>
    <row r="2021" spans="39:47" ht="15" x14ac:dyDescent="0.25">
      <c r="AM2021"/>
      <c r="AU2021"/>
    </row>
    <row r="2022" spans="39:47" ht="15" x14ac:dyDescent="0.25">
      <c r="AM2022"/>
      <c r="AU2022"/>
    </row>
    <row r="2023" spans="39:47" ht="15" x14ac:dyDescent="0.25">
      <c r="AM2023"/>
      <c r="AU2023"/>
    </row>
    <row r="2024" spans="39:47" ht="15" x14ac:dyDescent="0.25">
      <c r="AM2024"/>
      <c r="AU2024"/>
    </row>
    <row r="2025" spans="39:47" ht="15" x14ac:dyDescent="0.25">
      <c r="AM2025"/>
      <c r="AU2025"/>
    </row>
    <row r="2026" spans="39:47" ht="15" x14ac:dyDescent="0.25">
      <c r="AM2026"/>
      <c r="AU2026"/>
    </row>
    <row r="2027" spans="39:47" ht="15" x14ac:dyDescent="0.25">
      <c r="AM2027"/>
      <c r="AU2027"/>
    </row>
    <row r="2028" spans="39:47" ht="15" x14ac:dyDescent="0.25">
      <c r="AM2028"/>
      <c r="AU2028"/>
    </row>
    <row r="2029" spans="39:47" ht="15" x14ac:dyDescent="0.25">
      <c r="AM2029"/>
      <c r="AU2029"/>
    </row>
    <row r="2030" spans="39:47" ht="15" x14ac:dyDescent="0.25">
      <c r="AM2030"/>
      <c r="AU2030"/>
    </row>
    <row r="2031" spans="39:47" ht="15" x14ac:dyDescent="0.25">
      <c r="AM2031"/>
      <c r="AU2031"/>
    </row>
    <row r="2032" spans="39:47" ht="15" x14ac:dyDescent="0.25">
      <c r="AM2032"/>
      <c r="AU2032"/>
    </row>
    <row r="2033" spans="39:47" ht="15" x14ac:dyDescent="0.25">
      <c r="AM2033"/>
      <c r="AU2033"/>
    </row>
    <row r="2034" spans="39:47" ht="15" x14ac:dyDescent="0.25">
      <c r="AM2034"/>
      <c r="AU2034"/>
    </row>
    <row r="2035" spans="39:47" ht="15" x14ac:dyDescent="0.25">
      <c r="AM2035"/>
      <c r="AU2035"/>
    </row>
    <row r="2036" spans="39:47" ht="15" x14ac:dyDescent="0.25">
      <c r="AM2036"/>
      <c r="AU2036"/>
    </row>
    <row r="2037" spans="39:47" ht="15" x14ac:dyDescent="0.25">
      <c r="AM2037"/>
      <c r="AU2037"/>
    </row>
    <row r="2038" spans="39:47" ht="15" x14ac:dyDescent="0.25">
      <c r="AM2038"/>
      <c r="AU2038"/>
    </row>
    <row r="2039" spans="39:47" ht="15" x14ac:dyDescent="0.25">
      <c r="AM2039"/>
      <c r="AU2039"/>
    </row>
    <row r="2040" spans="39:47" ht="15" x14ac:dyDescent="0.25">
      <c r="AM2040"/>
      <c r="AU2040"/>
    </row>
    <row r="2041" spans="39:47" ht="15" x14ac:dyDescent="0.25">
      <c r="AM2041"/>
      <c r="AU2041"/>
    </row>
    <row r="2042" spans="39:47" ht="15" x14ac:dyDescent="0.25">
      <c r="AM2042"/>
      <c r="AU2042"/>
    </row>
    <row r="2043" spans="39:47" ht="15" x14ac:dyDescent="0.25">
      <c r="AM2043"/>
      <c r="AU2043"/>
    </row>
    <row r="2044" spans="39:47" ht="15" x14ac:dyDescent="0.25">
      <c r="AM2044"/>
      <c r="AU2044"/>
    </row>
    <row r="2045" spans="39:47" ht="15" x14ac:dyDescent="0.25">
      <c r="AM2045"/>
      <c r="AU2045"/>
    </row>
    <row r="2046" spans="39:47" ht="15" x14ac:dyDescent="0.25">
      <c r="AM2046"/>
      <c r="AU2046"/>
    </row>
    <row r="2047" spans="39:47" ht="15" x14ac:dyDescent="0.25">
      <c r="AM2047"/>
      <c r="AU2047"/>
    </row>
    <row r="2048" spans="39:47" ht="15" x14ac:dyDescent="0.25">
      <c r="AM2048"/>
      <c r="AU2048"/>
    </row>
    <row r="2049" spans="39:47" ht="15" x14ac:dyDescent="0.25">
      <c r="AM2049"/>
      <c r="AU2049"/>
    </row>
    <row r="2050" spans="39:47" ht="15" x14ac:dyDescent="0.25">
      <c r="AM2050"/>
      <c r="AU2050"/>
    </row>
    <row r="2051" spans="39:47" ht="15" x14ac:dyDescent="0.25">
      <c r="AM2051"/>
      <c r="AU2051"/>
    </row>
    <row r="2052" spans="39:47" ht="15" x14ac:dyDescent="0.25">
      <c r="AM2052"/>
      <c r="AU2052"/>
    </row>
    <row r="2053" spans="39:47" ht="15" x14ac:dyDescent="0.25">
      <c r="AM2053"/>
      <c r="AU2053"/>
    </row>
    <row r="2054" spans="39:47" ht="15" x14ac:dyDescent="0.25">
      <c r="AM2054"/>
      <c r="AU2054"/>
    </row>
    <row r="2055" spans="39:47" ht="15" x14ac:dyDescent="0.25">
      <c r="AM2055"/>
      <c r="AU2055"/>
    </row>
    <row r="2056" spans="39:47" ht="15" x14ac:dyDescent="0.25">
      <c r="AM2056"/>
      <c r="AU2056"/>
    </row>
    <row r="2057" spans="39:47" ht="15" x14ac:dyDescent="0.25">
      <c r="AM2057"/>
      <c r="AU2057"/>
    </row>
    <row r="2058" spans="39:47" ht="15" x14ac:dyDescent="0.25">
      <c r="AM2058"/>
      <c r="AU2058"/>
    </row>
    <row r="2059" spans="39:47" ht="15" x14ac:dyDescent="0.25">
      <c r="AM2059"/>
      <c r="AU2059"/>
    </row>
    <row r="2060" spans="39:47" ht="15" x14ac:dyDescent="0.25">
      <c r="AM2060"/>
      <c r="AU2060"/>
    </row>
    <row r="2061" spans="39:47" ht="15" x14ac:dyDescent="0.25">
      <c r="AM2061"/>
      <c r="AU2061"/>
    </row>
    <row r="2062" spans="39:47" ht="15" x14ac:dyDescent="0.25">
      <c r="AM2062"/>
      <c r="AU2062"/>
    </row>
    <row r="2063" spans="39:47" ht="15" x14ac:dyDescent="0.25">
      <c r="AM2063"/>
      <c r="AU2063"/>
    </row>
    <row r="2064" spans="39:47" ht="15" x14ac:dyDescent="0.25">
      <c r="AM2064"/>
      <c r="AU2064"/>
    </row>
    <row r="2065" spans="39:47" ht="15" x14ac:dyDescent="0.25">
      <c r="AM2065"/>
      <c r="AU2065"/>
    </row>
    <row r="2066" spans="39:47" ht="15" x14ac:dyDescent="0.25">
      <c r="AM2066"/>
      <c r="AU2066"/>
    </row>
    <row r="2067" spans="39:47" ht="15" x14ac:dyDescent="0.25">
      <c r="AM2067"/>
      <c r="AU2067"/>
    </row>
    <row r="2068" spans="39:47" ht="15" x14ac:dyDescent="0.25">
      <c r="AM2068"/>
      <c r="AU2068"/>
    </row>
    <row r="2069" spans="39:47" ht="15" x14ac:dyDescent="0.25">
      <c r="AM2069"/>
      <c r="AU2069"/>
    </row>
    <row r="2070" spans="39:47" ht="15" x14ac:dyDescent="0.25">
      <c r="AM2070"/>
      <c r="AU2070"/>
    </row>
    <row r="2071" spans="39:47" ht="15" x14ac:dyDescent="0.25">
      <c r="AM2071"/>
      <c r="AU2071"/>
    </row>
    <row r="2072" spans="39:47" ht="15" x14ac:dyDescent="0.25">
      <c r="AM2072"/>
      <c r="AU2072"/>
    </row>
    <row r="2073" spans="39:47" ht="15" x14ac:dyDescent="0.25">
      <c r="AM2073"/>
      <c r="AU2073"/>
    </row>
    <row r="2074" spans="39:47" ht="15" x14ac:dyDescent="0.25">
      <c r="AM2074"/>
      <c r="AU2074"/>
    </row>
    <row r="2075" spans="39:47" ht="15" x14ac:dyDescent="0.25">
      <c r="AM2075"/>
      <c r="AU2075"/>
    </row>
    <row r="2076" spans="39:47" ht="15" x14ac:dyDescent="0.25">
      <c r="AM2076"/>
      <c r="AU2076"/>
    </row>
    <row r="2077" spans="39:47" ht="15" x14ac:dyDescent="0.25">
      <c r="AM2077"/>
      <c r="AU2077"/>
    </row>
    <row r="2078" spans="39:47" ht="15" x14ac:dyDescent="0.25">
      <c r="AM2078"/>
      <c r="AU2078"/>
    </row>
    <row r="2079" spans="39:47" ht="15" x14ac:dyDescent="0.25">
      <c r="AM2079"/>
      <c r="AU2079"/>
    </row>
    <row r="2080" spans="39:47" ht="15" x14ac:dyDescent="0.25">
      <c r="AM2080"/>
      <c r="AU2080"/>
    </row>
    <row r="2081" spans="39:47" ht="15" x14ac:dyDescent="0.25">
      <c r="AM2081"/>
      <c r="AU2081"/>
    </row>
    <row r="2082" spans="39:47" ht="15" x14ac:dyDescent="0.25">
      <c r="AM2082"/>
      <c r="AU2082"/>
    </row>
    <row r="2083" spans="39:47" ht="15" x14ac:dyDescent="0.25">
      <c r="AM2083"/>
      <c r="AU2083"/>
    </row>
    <row r="2084" spans="39:47" ht="15" x14ac:dyDescent="0.25">
      <c r="AM2084"/>
      <c r="AU2084"/>
    </row>
    <row r="2085" spans="39:47" ht="15" x14ac:dyDescent="0.25">
      <c r="AM2085"/>
      <c r="AU2085"/>
    </row>
    <row r="2086" spans="39:47" ht="15" x14ac:dyDescent="0.25">
      <c r="AM2086"/>
      <c r="AU2086"/>
    </row>
    <row r="2087" spans="39:47" ht="15" x14ac:dyDescent="0.25">
      <c r="AM2087"/>
      <c r="AU2087"/>
    </row>
    <row r="2088" spans="39:47" ht="15" x14ac:dyDescent="0.25">
      <c r="AM2088"/>
      <c r="AU2088"/>
    </row>
    <row r="2089" spans="39:47" ht="15" x14ac:dyDescent="0.25">
      <c r="AM2089"/>
      <c r="AU2089"/>
    </row>
    <row r="2090" spans="39:47" ht="15" x14ac:dyDescent="0.25">
      <c r="AM2090"/>
      <c r="AU2090"/>
    </row>
    <row r="2091" spans="39:47" ht="15" x14ac:dyDescent="0.25">
      <c r="AM2091"/>
      <c r="AU2091"/>
    </row>
    <row r="2092" spans="39:47" ht="15" x14ac:dyDescent="0.25">
      <c r="AM2092"/>
      <c r="AU2092"/>
    </row>
    <row r="2093" spans="39:47" ht="15" x14ac:dyDescent="0.25">
      <c r="AM2093"/>
      <c r="AU2093"/>
    </row>
    <row r="2094" spans="39:47" ht="15" x14ac:dyDescent="0.25">
      <c r="AM2094"/>
      <c r="AU2094"/>
    </row>
    <row r="2095" spans="39:47" ht="15" x14ac:dyDescent="0.25">
      <c r="AM2095"/>
      <c r="AU2095"/>
    </row>
    <row r="2096" spans="39:47" ht="15" x14ac:dyDescent="0.25">
      <c r="AM2096"/>
      <c r="AU2096"/>
    </row>
    <row r="2097" spans="39:47" ht="15" x14ac:dyDescent="0.25">
      <c r="AM2097"/>
      <c r="AU2097"/>
    </row>
    <row r="2098" spans="39:47" ht="15" x14ac:dyDescent="0.25">
      <c r="AM2098"/>
      <c r="AU2098"/>
    </row>
    <row r="2099" spans="39:47" ht="15" x14ac:dyDescent="0.25">
      <c r="AM2099"/>
      <c r="AU2099"/>
    </row>
    <row r="2100" spans="39:47" ht="15" x14ac:dyDescent="0.25">
      <c r="AM2100"/>
      <c r="AU2100"/>
    </row>
    <row r="2101" spans="39:47" ht="15" x14ac:dyDescent="0.25">
      <c r="AM2101"/>
      <c r="AU2101"/>
    </row>
    <row r="2102" spans="39:47" ht="15" x14ac:dyDescent="0.25">
      <c r="AM2102"/>
      <c r="AU2102"/>
    </row>
    <row r="2103" spans="39:47" ht="15" x14ac:dyDescent="0.25">
      <c r="AM2103"/>
      <c r="AU2103"/>
    </row>
    <row r="2104" spans="39:47" ht="15" x14ac:dyDescent="0.25">
      <c r="AM2104"/>
      <c r="AU2104"/>
    </row>
    <row r="2105" spans="39:47" ht="15" x14ac:dyDescent="0.25">
      <c r="AM2105"/>
      <c r="AU2105"/>
    </row>
    <row r="2106" spans="39:47" ht="15" x14ac:dyDescent="0.25">
      <c r="AM2106"/>
      <c r="AU2106"/>
    </row>
    <row r="2107" spans="39:47" ht="15" x14ac:dyDescent="0.25">
      <c r="AM2107"/>
      <c r="AU2107"/>
    </row>
    <row r="2108" spans="39:47" ht="15" x14ac:dyDescent="0.25">
      <c r="AM2108"/>
      <c r="AU2108"/>
    </row>
    <row r="2109" spans="39:47" ht="15" x14ac:dyDescent="0.25">
      <c r="AM2109"/>
      <c r="AU2109"/>
    </row>
    <row r="2110" spans="39:47" ht="15" x14ac:dyDescent="0.25">
      <c r="AM2110"/>
      <c r="AU2110"/>
    </row>
    <row r="2111" spans="39:47" ht="15" x14ac:dyDescent="0.25">
      <c r="AM2111"/>
      <c r="AU2111"/>
    </row>
    <row r="2112" spans="39:47" ht="15" x14ac:dyDescent="0.25">
      <c r="AM2112"/>
      <c r="AU2112"/>
    </row>
    <row r="2113" spans="39:47" ht="15" x14ac:dyDescent="0.25">
      <c r="AM2113"/>
      <c r="AU2113"/>
    </row>
    <row r="2114" spans="39:47" ht="15" x14ac:dyDescent="0.25">
      <c r="AM2114"/>
      <c r="AU2114"/>
    </row>
    <row r="2115" spans="39:47" ht="15" x14ac:dyDescent="0.25">
      <c r="AM2115"/>
      <c r="AU2115"/>
    </row>
    <row r="2116" spans="39:47" ht="15" x14ac:dyDescent="0.25">
      <c r="AM2116"/>
      <c r="AU2116"/>
    </row>
    <row r="2117" spans="39:47" ht="15" x14ac:dyDescent="0.25">
      <c r="AM2117"/>
      <c r="AU2117"/>
    </row>
    <row r="2118" spans="39:47" ht="15" x14ac:dyDescent="0.25">
      <c r="AM2118"/>
      <c r="AU2118"/>
    </row>
    <row r="2119" spans="39:47" ht="15" x14ac:dyDescent="0.25">
      <c r="AM2119"/>
      <c r="AU2119"/>
    </row>
    <row r="2120" spans="39:47" ht="15" x14ac:dyDescent="0.25">
      <c r="AM2120"/>
      <c r="AU2120"/>
    </row>
    <row r="2121" spans="39:47" ht="15" x14ac:dyDescent="0.25">
      <c r="AM2121"/>
      <c r="AU2121"/>
    </row>
    <row r="2122" spans="39:47" ht="15" x14ac:dyDescent="0.25">
      <c r="AM2122"/>
      <c r="AU2122"/>
    </row>
    <row r="2123" spans="39:47" ht="15" x14ac:dyDescent="0.25">
      <c r="AM2123"/>
      <c r="AU2123"/>
    </row>
    <row r="2124" spans="39:47" ht="15" x14ac:dyDescent="0.25">
      <c r="AM2124"/>
      <c r="AU2124"/>
    </row>
    <row r="2125" spans="39:47" ht="15" x14ac:dyDescent="0.25">
      <c r="AM2125"/>
      <c r="AU2125"/>
    </row>
    <row r="2126" spans="39:47" ht="15" x14ac:dyDescent="0.25">
      <c r="AM2126"/>
      <c r="AU2126"/>
    </row>
    <row r="2127" spans="39:47" ht="15" x14ac:dyDescent="0.25">
      <c r="AM2127"/>
      <c r="AU2127"/>
    </row>
    <row r="2128" spans="39:47" ht="15" x14ac:dyDescent="0.25">
      <c r="AM2128"/>
      <c r="AU2128"/>
    </row>
    <row r="2129" spans="39:47" ht="15" x14ac:dyDescent="0.25">
      <c r="AM2129"/>
      <c r="AU2129"/>
    </row>
    <row r="2130" spans="39:47" ht="15" x14ac:dyDescent="0.25">
      <c r="AM2130"/>
      <c r="AU2130"/>
    </row>
    <row r="2131" spans="39:47" ht="15" x14ac:dyDescent="0.25">
      <c r="AM2131"/>
      <c r="AU2131"/>
    </row>
    <row r="2132" spans="39:47" ht="15" x14ac:dyDescent="0.25">
      <c r="AM2132"/>
      <c r="AU2132"/>
    </row>
    <row r="2133" spans="39:47" ht="15" x14ac:dyDescent="0.25">
      <c r="AM2133"/>
      <c r="AU2133"/>
    </row>
    <row r="2134" spans="39:47" ht="15" x14ac:dyDescent="0.25">
      <c r="AM2134"/>
      <c r="AU2134"/>
    </row>
    <row r="2135" spans="39:47" ht="15" x14ac:dyDescent="0.25">
      <c r="AM2135"/>
      <c r="AU2135"/>
    </row>
    <row r="2136" spans="39:47" ht="15" x14ac:dyDescent="0.25">
      <c r="AM2136"/>
      <c r="AU2136"/>
    </row>
    <row r="2137" spans="39:47" ht="15" x14ac:dyDescent="0.25">
      <c r="AM2137"/>
      <c r="AU2137"/>
    </row>
    <row r="2138" spans="39:47" ht="15" x14ac:dyDescent="0.25">
      <c r="AM2138"/>
      <c r="AU2138"/>
    </row>
    <row r="2139" spans="39:47" ht="15" x14ac:dyDescent="0.25">
      <c r="AM2139"/>
      <c r="AU2139"/>
    </row>
    <row r="2140" spans="39:47" ht="15" x14ac:dyDescent="0.25">
      <c r="AM2140"/>
      <c r="AU2140"/>
    </row>
    <row r="2141" spans="39:47" ht="15" x14ac:dyDescent="0.25">
      <c r="AM2141"/>
      <c r="AU2141"/>
    </row>
    <row r="2142" spans="39:47" ht="15" x14ac:dyDescent="0.25">
      <c r="AM2142"/>
      <c r="AU2142"/>
    </row>
    <row r="2143" spans="39:47" ht="15" x14ac:dyDescent="0.25">
      <c r="AM2143"/>
      <c r="AU2143"/>
    </row>
    <row r="2144" spans="39:47" ht="15" x14ac:dyDescent="0.25">
      <c r="AM2144"/>
      <c r="AU2144"/>
    </row>
    <row r="2145" spans="39:47" ht="15" x14ac:dyDescent="0.25">
      <c r="AM2145"/>
      <c r="AU2145"/>
    </row>
    <row r="2146" spans="39:47" ht="15" x14ac:dyDescent="0.25">
      <c r="AM2146"/>
      <c r="AU2146"/>
    </row>
    <row r="2147" spans="39:47" ht="15" x14ac:dyDescent="0.25">
      <c r="AM2147"/>
      <c r="AU2147"/>
    </row>
    <row r="2148" spans="39:47" ht="15" x14ac:dyDescent="0.25">
      <c r="AM2148"/>
      <c r="AU2148"/>
    </row>
    <row r="2149" spans="39:47" ht="15" x14ac:dyDescent="0.25">
      <c r="AM2149"/>
      <c r="AU2149"/>
    </row>
    <row r="2150" spans="39:47" ht="15" x14ac:dyDescent="0.25">
      <c r="AM2150"/>
      <c r="AU2150"/>
    </row>
    <row r="2151" spans="39:47" ht="15" x14ac:dyDescent="0.25">
      <c r="AM2151"/>
      <c r="AU2151"/>
    </row>
    <row r="2152" spans="39:47" ht="15" x14ac:dyDescent="0.25">
      <c r="AM2152"/>
      <c r="AU2152"/>
    </row>
    <row r="2153" spans="39:47" ht="15" x14ac:dyDescent="0.25">
      <c r="AM2153"/>
      <c r="AU2153"/>
    </row>
    <row r="2154" spans="39:47" ht="15" x14ac:dyDescent="0.25">
      <c r="AM2154"/>
      <c r="AU2154"/>
    </row>
    <row r="2155" spans="39:47" ht="15" x14ac:dyDescent="0.25">
      <c r="AM2155"/>
      <c r="AU2155"/>
    </row>
    <row r="2156" spans="39:47" ht="15" x14ac:dyDescent="0.25">
      <c r="AM2156"/>
      <c r="AU2156"/>
    </row>
    <row r="2157" spans="39:47" ht="15" x14ac:dyDescent="0.25">
      <c r="AM2157"/>
      <c r="AU2157"/>
    </row>
    <row r="2158" spans="39:47" ht="15" x14ac:dyDescent="0.25">
      <c r="AM2158"/>
      <c r="AU2158"/>
    </row>
    <row r="2159" spans="39:47" ht="15" x14ac:dyDescent="0.25">
      <c r="AM2159"/>
      <c r="AU2159"/>
    </row>
    <row r="2160" spans="39:47" ht="15" x14ac:dyDescent="0.25">
      <c r="AM2160"/>
      <c r="AU2160"/>
    </row>
    <row r="2161" spans="39:47" ht="15" x14ac:dyDescent="0.25">
      <c r="AM2161"/>
      <c r="AU2161"/>
    </row>
    <row r="2162" spans="39:47" ht="15" x14ac:dyDescent="0.25">
      <c r="AM2162"/>
      <c r="AU2162"/>
    </row>
    <row r="2163" spans="39:47" ht="15" x14ac:dyDescent="0.25">
      <c r="AM2163"/>
      <c r="AU2163"/>
    </row>
    <row r="2164" spans="39:47" ht="15" x14ac:dyDescent="0.25">
      <c r="AM2164"/>
      <c r="AU2164"/>
    </row>
    <row r="2165" spans="39:47" ht="15" x14ac:dyDescent="0.25">
      <c r="AM2165"/>
      <c r="AU2165"/>
    </row>
    <row r="2166" spans="39:47" ht="15" x14ac:dyDescent="0.25">
      <c r="AM2166"/>
      <c r="AU2166"/>
    </row>
    <row r="2167" spans="39:47" ht="15" x14ac:dyDescent="0.25">
      <c r="AM2167"/>
      <c r="AU2167"/>
    </row>
    <row r="2168" spans="39:47" ht="15" x14ac:dyDescent="0.25">
      <c r="AM2168"/>
      <c r="AU2168"/>
    </row>
    <row r="2169" spans="39:47" ht="15" x14ac:dyDescent="0.25">
      <c r="AM2169"/>
      <c r="AU2169"/>
    </row>
    <row r="2170" spans="39:47" ht="15" x14ac:dyDescent="0.25">
      <c r="AM2170"/>
      <c r="AU2170"/>
    </row>
    <row r="2171" spans="39:47" ht="15" x14ac:dyDescent="0.25">
      <c r="AM2171"/>
      <c r="AU2171"/>
    </row>
    <row r="2172" spans="39:47" ht="15" x14ac:dyDescent="0.25">
      <c r="AM2172"/>
      <c r="AU2172"/>
    </row>
    <row r="2173" spans="39:47" ht="15" x14ac:dyDescent="0.25">
      <c r="AM2173"/>
      <c r="AU2173"/>
    </row>
    <row r="2174" spans="39:47" ht="15" x14ac:dyDescent="0.25">
      <c r="AM2174"/>
      <c r="AU2174"/>
    </row>
    <row r="2175" spans="39:47" ht="15" x14ac:dyDescent="0.25">
      <c r="AM2175"/>
      <c r="AU2175"/>
    </row>
    <row r="2176" spans="39:47" ht="15" x14ac:dyDescent="0.25">
      <c r="AM2176"/>
      <c r="AU2176"/>
    </row>
    <row r="2177" spans="39:47" ht="15" x14ac:dyDescent="0.25">
      <c r="AM2177"/>
      <c r="AU2177"/>
    </row>
    <row r="2178" spans="39:47" ht="15" x14ac:dyDescent="0.25">
      <c r="AM2178"/>
      <c r="AU2178"/>
    </row>
    <row r="2179" spans="39:47" ht="15" x14ac:dyDescent="0.25">
      <c r="AM2179"/>
      <c r="AU2179"/>
    </row>
    <row r="2180" spans="39:47" ht="15" x14ac:dyDescent="0.25">
      <c r="AM2180"/>
      <c r="AU2180"/>
    </row>
    <row r="2181" spans="39:47" ht="15" x14ac:dyDescent="0.25">
      <c r="AM2181"/>
      <c r="AU2181"/>
    </row>
    <row r="2182" spans="39:47" ht="15" x14ac:dyDescent="0.25">
      <c r="AM2182"/>
      <c r="AU2182"/>
    </row>
    <row r="2183" spans="39:47" ht="15" x14ac:dyDescent="0.25">
      <c r="AM2183"/>
      <c r="AU2183"/>
    </row>
    <row r="2184" spans="39:47" ht="15" x14ac:dyDescent="0.25">
      <c r="AM2184"/>
      <c r="AU2184"/>
    </row>
    <row r="2185" spans="39:47" ht="15" x14ac:dyDescent="0.25">
      <c r="AM2185"/>
      <c r="AU2185"/>
    </row>
    <row r="2186" spans="39:47" ht="15" x14ac:dyDescent="0.25">
      <c r="AM2186"/>
      <c r="AU2186"/>
    </row>
    <row r="2187" spans="39:47" ht="15" x14ac:dyDescent="0.25">
      <c r="AM2187"/>
      <c r="AU2187"/>
    </row>
    <row r="2188" spans="39:47" ht="15" x14ac:dyDescent="0.25">
      <c r="AM2188"/>
      <c r="AU2188"/>
    </row>
    <row r="2189" spans="39:47" ht="15" x14ac:dyDescent="0.25">
      <c r="AM2189"/>
      <c r="AU2189"/>
    </row>
    <row r="2190" spans="39:47" ht="15" x14ac:dyDescent="0.25">
      <c r="AM2190"/>
      <c r="AU2190"/>
    </row>
    <row r="2191" spans="39:47" ht="15" x14ac:dyDescent="0.25">
      <c r="AM2191"/>
      <c r="AU2191"/>
    </row>
    <row r="2192" spans="39:47" ht="15" x14ac:dyDescent="0.25">
      <c r="AM2192"/>
      <c r="AU2192"/>
    </row>
    <row r="2193" spans="39:47" ht="15" x14ac:dyDescent="0.25">
      <c r="AM2193"/>
      <c r="AU2193"/>
    </row>
    <row r="2194" spans="39:47" ht="15" x14ac:dyDescent="0.25">
      <c r="AM2194"/>
      <c r="AU2194"/>
    </row>
    <row r="2195" spans="39:47" ht="15" x14ac:dyDescent="0.25">
      <c r="AM2195"/>
      <c r="AU2195"/>
    </row>
    <row r="2196" spans="39:47" ht="15" x14ac:dyDescent="0.25">
      <c r="AM2196"/>
      <c r="AU2196"/>
    </row>
    <row r="2197" spans="39:47" ht="15" x14ac:dyDescent="0.25">
      <c r="AM2197"/>
      <c r="AU2197"/>
    </row>
    <row r="2198" spans="39:47" ht="15" x14ac:dyDescent="0.25">
      <c r="AM2198"/>
      <c r="AU2198"/>
    </row>
    <row r="2199" spans="39:47" ht="15" x14ac:dyDescent="0.25">
      <c r="AM2199"/>
      <c r="AU2199"/>
    </row>
    <row r="2200" spans="39:47" ht="15" x14ac:dyDescent="0.25">
      <c r="AM2200"/>
      <c r="AU2200"/>
    </row>
    <row r="2201" spans="39:47" ht="15" x14ac:dyDescent="0.25">
      <c r="AM2201"/>
      <c r="AU2201"/>
    </row>
    <row r="2202" spans="39:47" ht="15" x14ac:dyDescent="0.25">
      <c r="AM2202"/>
      <c r="AU2202"/>
    </row>
    <row r="2203" spans="39:47" ht="15" x14ac:dyDescent="0.25">
      <c r="AM2203"/>
      <c r="AU2203"/>
    </row>
    <row r="2204" spans="39:47" ht="15" x14ac:dyDescent="0.25">
      <c r="AM2204"/>
      <c r="AU2204"/>
    </row>
    <row r="2205" spans="39:47" ht="15" x14ac:dyDescent="0.25">
      <c r="AM2205"/>
      <c r="AU2205"/>
    </row>
    <row r="2206" spans="39:47" ht="15" x14ac:dyDescent="0.25">
      <c r="AM2206"/>
      <c r="AU2206"/>
    </row>
    <row r="2207" spans="39:47" ht="15" x14ac:dyDescent="0.25">
      <c r="AM2207"/>
      <c r="AU2207"/>
    </row>
    <row r="2208" spans="39:47" ht="15" x14ac:dyDescent="0.25">
      <c r="AM2208"/>
      <c r="AU2208"/>
    </row>
    <row r="2209" spans="39:47" ht="15" x14ac:dyDescent="0.25">
      <c r="AM2209"/>
      <c r="AU2209"/>
    </row>
    <row r="2210" spans="39:47" ht="15" x14ac:dyDescent="0.25">
      <c r="AM2210"/>
      <c r="AU2210"/>
    </row>
    <row r="2211" spans="39:47" ht="15" x14ac:dyDescent="0.25">
      <c r="AM2211"/>
      <c r="AU2211"/>
    </row>
    <row r="2212" spans="39:47" ht="15" x14ac:dyDescent="0.25">
      <c r="AM2212"/>
      <c r="AU2212"/>
    </row>
    <row r="2213" spans="39:47" ht="15" x14ac:dyDescent="0.25">
      <c r="AM2213"/>
      <c r="AU2213"/>
    </row>
    <row r="2214" spans="39:47" ht="15" x14ac:dyDescent="0.25">
      <c r="AM2214"/>
      <c r="AU2214"/>
    </row>
    <row r="2215" spans="39:47" ht="15" x14ac:dyDescent="0.25">
      <c r="AM2215"/>
      <c r="AU2215"/>
    </row>
    <row r="2216" spans="39:47" ht="15" x14ac:dyDescent="0.25">
      <c r="AM2216"/>
      <c r="AU2216"/>
    </row>
    <row r="2217" spans="39:47" ht="15" x14ac:dyDescent="0.25">
      <c r="AM2217"/>
      <c r="AU2217"/>
    </row>
    <row r="2218" spans="39:47" ht="15" x14ac:dyDescent="0.25">
      <c r="AM2218"/>
      <c r="AU2218"/>
    </row>
    <row r="2219" spans="39:47" ht="15" x14ac:dyDescent="0.25">
      <c r="AM2219"/>
      <c r="AU2219"/>
    </row>
    <row r="2220" spans="39:47" ht="15" x14ac:dyDescent="0.25">
      <c r="AM2220"/>
      <c r="AU2220"/>
    </row>
    <row r="2221" spans="39:47" ht="15" x14ac:dyDescent="0.25">
      <c r="AM2221"/>
      <c r="AU2221"/>
    </row>
    <row r="2222" spans="39:47" ht="15" x14ac:dyDescent="0.25">
      <c r="AM2222"/>
      <c r="AU2222"/>
    </row>
    <row r="2223" spans="39:47" ht="15" x14ac:dyDescent="0.25">
      <c r="AM2223"/>
      <c r="AU2223"/>
    </row>
    <row r="2224" spans="39:47" ht="15" x14ac:dyDescent="0.25">
      <c r="AM2224"/>
      <c r="AU2224"/>
    </row>
    <row r="2225" spans="39:47" ht="15" x14ac:dyDescent="0.25">
      <c r="AM2225"/>
      <c r="AU2225"/>
    </row>
    <row r="2226" spans="39:47" ht="15" x14ac:dyDescent="0.25">
      <c r="AM2226"/>
      <c r="AU2226"/>
    </row>
    <row r="2227" spans="39:47" ht="15" x14ac:dyDescent="0.25">
      <c r="AM2227"/>
      <c r="AU2227"/>
    </row>
    <row r="2228" spans="39:47" ht="15" x14ac:dyDescent="0.25">
      <c r="AM2228"/>
      <c r="AU2228"/>
    </row>
    <row r="2229" spans="39:47" ht="15" x14ac:dyDescent="0.25">
      <c r="AM2229"/>
      <c r="AU2229"/>
    </row>
    <row r="2230" spans="39:47" ht="15" x14ac:dyDescent="0.25">
      <c r="AM2230"/>
      <c r="AU2230"/>
    </row>
    <row r="2231" spans="39:47" ht="15" x14ac:dyDescent="0.25">
      <c r="AM2231"/>
      <c r="AU2231"/>
    </row>
    <row r="2232" spans="39:47" ht="15" x14ac:dyDescent="0.25">
      <c r="AM2232"/>
      <c r="AU2232"/>
    </row>
    <row r="2233" spans="39:47" ht="15" x14ac:dyDescent="0.25">
      <c r="AM2233"/>
      <c r="AU2233"/>
    </row>
    <row r="2234" spans="39:47" ht="15" x14ac:dyDescent="0.25">
      <c r="AM2234"/>
      <c r="AU2234"/>
    </row>
    <row r="2235" spans="39:47" ht="15" x14ac:dyDescent="0.25">
      <c r="AM2235"/>
      <c r="AU2235"/>
    </row>
    <row r="2236" spans="39:47" ht="15" x14ac:dyDescent="0.25">
      <c r="AM2236"/>
      <c r="AU2236"/>
    </row>
    <row r="2237" spans="39:47" ht="15" x14ac:dyDescent="0.25">
      <c r="AM2237"/>
      <c r="AU2237"/>
    </row>
    <row r="2238" spans="39:47" ht="15" x14ac:dyDescent="0.25">
      <c r="AM2238"/>
      <c r="AU2238"/>
    </row>
    <row r="2239" spans="39:47" ht="15" x14ac:dyDescent="0.25">
      <c r="AM2239"/>
      <c r="AU2239"/>
    </row>
    <row r="2240" spans="39:47" ht="15" x14ac:dyDescent="0.25">
      <c r="AM2240"/>
      <c r="AU2240"/>
    </row>
    <row r="2241" spans="39:47" ht="15" x14ac:dyDescent="0.25">
      <c r="AM2241"/>
      <c r="AU2241"/>
    </row>
    <row r="2242" spans="39:47" ht="15" x14ac:dyDescent="0.25">
      <c r="AM2242"/>
      <c r="AU2242"/>
    </row>
    <row r="2243" spans="39:47" ht="15" x14ac:dyDescent="0.25">
      <c r="AM2243"/>
      <c r="AU2243"/>
    </row>
    <row r="2244" spans="39:47" ht="15" x14ac:dyDescent="0.25">
      <c r="AM2244"/>
      <c r="AU2244"/>
    </row>
    <row r="2245" spans="39:47" ht="15" x14ac:dyDescent="0.25">
      <c r="AM2245"/>
      <c r="AU2245"/>
    </row>
    <row r="2246" spans="39:47" ht="15" x14ac:dyDescent="0.25">
      <c r="AM2246"/>
      <c r="AU2246"/>
    </row>
    <row r="2247" spans="39:47" ht="15" x14ac:dyDescent="0.25">
      <c r="AM2247"/>
      <c r="AU2247"/>
    </row>
    <row r="2248" spans="39:47" ht="15" x14ac:dyDescent="0.25">
      <c r="AM2248"/>
      <c r="AU2248"/>
    </row>
    <row r="2249" spans="39:47" ht="15" x14ac:dyDescent="0.25">
      <c r="AM2249"/>
      <c r="AU2249"/>
    </row>
    <row r="2250" spans="39:47" ht="15" x14ac:dyDescent="0.25">
      <c r="AM2250"/>
      <c r="AU2250"/>
    </row>
    <row r="2251" spans="39:47" ht="15" x14ac:dyDescent="0.25">
      <c r="AM2251"/>
      <c r="AU2251"/>
    </row>
    <row r="2252" spans="39:47" ht="15" x14ac:dyDescent="0.25">
      <c r="AM2252"/>
      <c r="AU2252"/>
    </row>
    <row r="2253" spans="39:47" ht="15" x14ac:dyDescent="0.25">
      <c r="AM2253"/>
      <c r="AU2253"/>
    </row>
    <row r="2254" spans="39:47" ht="15" x14ac:dyDescent="0.25">
      <c r="AM2254"/>
      <c r="AU2254"/>
    </row>
    <row r="2255" spans="39:47" ht="15" x14ac:dyDescent="0.25">
      <c r="AM2255"/>
      <c r="AU2255"/>
    </row>
    <row r="2256" spans="39:47" ht="15" x14ac:dyDescent="0.25">
      <c r="AM2256"/>
      <c r="AU2256"/>
    </row>
    <row r="2257" spans="39:47" ht="15" x14ac:dyDescent="0.25">
      <c r="AM2257"/>
      <c r="AU2257"/>
    </row>
    <row r="2258" spans="39:47" ht="15" x14ac:dyDescent="0.25">
      <c r="AM2258"/>
      <c r="AU2258"/>
    </row>
    <row r="2259" spans="39:47" ht="15" x14ac:dyDescent="0.25">
      <c r="AM2259"/>
      <c r="AU2259"/>
    </row>
    <row r="2260" spans="39:47" ht="15" x14ac:dyDescent="0.25">
      <c r="AM2260"/>
      <c r="AU2260"/>
    </row>
    <row r="2261" spans="39:47" ht="15" x14ac:dyDescent="0.25">
      <c r="AM2261"/>
      <c r="AU2261"/>
    </row>
    <row r="2262" spans="39:47" ht="15" x14ac:dyDescent="0.25">
      <c r="AM2262"/>
      <c r="AU2262"/>
    </row>
    <row r="2263" spans="39:47" ht="15" x14ac:dyDescent="0.25">
      <c r="AM2263"/>
      <c r="AU2263"/>
    </row>
    <row r="2264" spans="39:47" ht="15" x14ac:dyDescent="0.25">
      <c r="AM2264"/>
      <c r="AU2264"/>
    </row>
    <row r="2265" spans="39:47" ht="15" x14ac:dyDescent="0.25">
      <c r="AM2265"/>
      <c r="AU2265"/>
    </row>
    <row r="2266" spans="39:47" ht="15" x14ac:dyDescent="0.25">
      <c r="AM2266"/>
      <c r="AU2266"/>
    </row>
    <row r="2267" spans="39:47" ht="15" x14ac:dyDescent="0.25">
      <c r="AM2267"/>
      <c r="AU2267"/>
    </row>
    <row r="2268" spans="39:47" ht="15" x14ac:dyDescent="0.25">
      <c r="AM2268"/>
      <c r="AU2268"/>
    </row>
    <row r="2269" spans="39:47" ht="15" x14ac:dyDescent="0.25">
      <c r="AM2269"/>
      <c r="AU2269"/>
    </row>
    <row r="2270" spans="39:47" ht="15" x14ac:dyDescent="0.25">
      <c r="AM2270"/>
      <c r="AU2270"/>
    </row>
    <row r="2271" spans="39:47" ht="15" x14ac:dyDescent="0.25">
      <c r="AM2271"/>
      <c r="AU2271"/>
    </row>
    <row r="2272" spans="39:47" ht="15" x14ac:dyDescent="0.25">
      <c r="AM2272"/>
      <c r="AU2272"/>
    </row>
    <row r="2273" spans="39:47" ht="15" x14ac:dyDescent="0.25">
      <c r="AM2273"/>
      <c r="AU2273"/>
    </row>
    <row r="2274" spans="39:47" ht="15" x14ac:dyDescent="0.25">
      <c r="AM2274"/>
      <c r="AU2274"/>
    </row>
    <row r="2275" spans="39:47" ht="15" x14ac:dyDescent="0.25">
      <c r="AM2275"/>
      <c r="AU2275"/>
    </row>
    <row r="2276" spans="39:47" ht="15" x14ac:dyDescent="0.25">
      <c r="AM2276"/>
      <c r="AU2276"/>
    </row>
    <row r="2277" spans="39:47" ht="15" x14ac:dyDescent="0.25">
      <c r="AM2277"/>
      <c r="AU2277"/>
    </row>
    <row r="2278" spans="39:47" ht="15" x14ac:dyDescent="0.25">
      <c r="AM2278"/>
      <c r="AU2278"/>
    </row>
    <row r="2279" spans="39:47" ht="15" x14ac:dyDescent="0.25">
      <c r="AM2279"/>
      <c r="AU2279"/>
    </row>
    <row r="2280" spans="39:47" ht="15" x14ac:dyDescent="0.25">
      <c r="AM2280"/>
      <c r="AU2280"/>
    </row>
    <row r="2281" spans="39:47" ht="15" x14ac:dyDescent="0.25">
      <c r="AM2281"/>
      <c r="AU2281"/>
    </row>
    <row r="2282" spans="39:47" ht="15" x14ac:dyDescent="0.25">
      <c r="AM2282"/>
      <c r="AU2282"/>
    </row>
    <row r="2283" spans="39:47" ht="15" x14ac:dyDescent="0.25">
      <c r="AM2283"/>
      <c r="AU2283"/>
    </row>
    <row r="2284" spans="39:47" ht="15" x14ac:dyDescent="0.25">
      <c r="AM2284"/>
      <c r="AU2284"/>
    </row>
    <row r="2285" spans="39:47" ht="15" x14ac:dyDescent="0.25">
      <c r="AM2285"/>
      <c r="AU2285"/>
    </row>
    <row r="2286" spans="39:47" ht="15" x14ac:dyDescent="0.25">
      <c r="AM2286"/>
      <c r="AU2286"/>
    </row>
    <row r="2287" spans="39:47" ht="15" x14ac:dyDescent="0.25">
      <c r="AM2287"/>
      <c r="AU2287"/>
    </row>
    <row r="2288" spans="39:47" ht="15" x14ac:dyDescent="0.25">
      <c r="AM2288"/>
      <c r="AU2288"/>
    </row>
    <row r="2289" spans="39:47" ht="15" x14ac:dyDescent="0.25">
      <c r="AM2289"/>
      <c r="AU2289"/>
    </row>
    <row r="2290" spans="39:47" ht="15" x14ac:dyDescent="0.25">
      <c r="AM2290"/>
      <c r="AU2290"/>
    </row>
    <row r="2291" spans="39:47" ht="15" x14ac:dyDescent="0.25">
      <c r="AM2291"/>
      <c r="AU2291"/>
    </row>
    <row r="2292" spans="39:47" ht="15" x14ac:dyDescent="0.25">
      <c r="AM2292"/>
      <c r="AU2292"/>
    </row>
    <row r="2293" spans="39:47" ht="15" x14ac:dyDescent="0.25">
      <c r="AM2293"/>
      <c r="AU2293"/>
    </row>
    <row r="2294" spans="39:47" ht="15" x14ac:dyDescent="0.25">
      <c r="AM2294"/>
      <c r="AU2294"/>
    </row>
    <row r="2295" spans="39:47" ht="15" x14ac:dyDescent="0.25">
      <c r="AM2295"/>
      <c r="AU2295"/>
    </row>
    <row r="2296" spans="39:47" ht="15" x14ac:dyDescent="0.25">
      <c r="AM2296"/>
      <c r="AU2296"/>
    </row>
    <row r="2297" spans="39:47" ht="15" x14ac:dyDescent="0.25">
      <c r="AM2297"/>
      <c r="AU2297"/>
    </row>
    <row r="2298" spans="39:47" ht="15" x14ac:dyDescent="0.25">
      <c r="AM2298"/>
      <c r="AU2298"/>
    </row>
    <row r="2299" spans="39:47" ht="15" x14ac:dyDescent="0.25">
      <c r="AM2299"/>
      <c r="AU2299"/>
    </row>
    <row r="2300" spans="39:47" ht="15" x14ac:dyDescent="0.25">
      <c r="AM2300"/>
      <c r="AU2300"/>
    </row>
    <row r="2301" spans="39:47" ht="15" x14ac:dyDescent="0.25">
      <c r="AM2301"/>
      <c r="AU2301"/>
    </row>
    <row r="2302" spans="39:47" ht="15" x14ac:dyDescent="0.25">
      <c r="AM2302"/>
      <c r="AU2302"/>
    </row>
    <row r="2303" spans="39:47" ht="15" x14ac:dyDescent="0.25">
      <c r="AM2303"/>
      <c r="AU2303"/>
    </row>
    <row r="2304" spans="39:47" ht="15" x14ac:dyDescent="0.25">
      <c r="AM2304"/>
      <c r="AU2304"/>
    </row>
    <row r="2305" spans="39:47" ht="15" x14ac:dyDescent="0.25">
      <c r="AM2305"/>
      <c r="AU2305"/>
    </row>
    <row r="2306" spans="39:47" ht="15" x14ac:dyDescent="0.25">
      <c r="AM2306"/>
      <c r="AU2306"/>
    </row>
    <row r="2307" spans="39:47" ht="15" x14ac:dyDescent="0.25">
      <c r="AM2307"/>
      <c r="AU2307"/>
    </row>
    <row r="2308" spans="39:47" ht="15" x14ac:dyDescent="0.25">
      <c r="AM2308"/>
      <c r="AU2308"/>
    </row>
    <row r="2309" spans="39:47" ht="15" x14ac:dyDescent="0.25">
      <c r="AM2309"/>
      <c r="AU2309"/>
    </row>
    <row r="2310" spans="39:47" ht="15" x14ac:dyDescent="0.25">
      <c r="AM2310"/>
      <c r="AU2310"/>
    </row>
    <row r="2311" spans="39:47" ht="15" x14ac:dyDescent="0.25">
      <c r="AM2311"/>
      <c r="AU2311"/>
    </row>
    <row r="2312" spans="39:47" ht="15" x14ac:dyDescent="0.25">
      <c r="AM2312"/>
      <c r="AU2312"/>
    </row>
    <row r="2313" spans="39:47" ht="15" x14ac:dyDescent="0.25">
      <c r="AM2313"/>
      <c r="AU2313"/>
    </row>
    <row r="2314" spans="39:47" ht="15" x14ac:dyDescent="0.25">
      <c r="AM2314"/>
      <c r="AU2314"/>
    </row>
    <row r="2315" spans="39:47" ht="15" x14ac:dyDescent="0.25">
      <c r="AM2315"/>
      <c r="AU2315"/>
    </row>
    <row r="2316" spans="39:47" ht="15" x14ac:dyDescent="0.25">
      <c r="AM2316"/>
      <c r="AU2316"/>
    </row>
    <row r="2317" spans="39:47" ht="15" x14ac:dyDescent="0.25">
      <c r="AM2317"/>
      <c r="AU2317"/>
    </row>
    <row r="2318" spans="39:47" ht="15" x14ac:dyDescent="0.25">
      <c r="AM2318"/>
      <c r="AU2318"/>
    </row>
    <row r="2319" spans="39:47" ht="15" x14ac:dyDescent="0.25">
      <c r="AM2319"/>
      <c r="AU2319"/>
    </row>
    <row r="2320" spans="39:47" ht="15" x14ac:dyDescent="0.25">
      <c r="AM2320"/>
      <c r="AU2320"/>
    </row>
    <row r="2321" spans="39:47" ht="15" x14ac:dyDescent="0.25">
      <c r="AM2321"/>
      <c r="AU2321"/>
    </row>
    <row r="2322" spans="39:47" ht="15" x14ac:dyDescent="0.25">
      <c r="AM2322"/>
      <c r="AU2322"/>
    </row>
    <row r="2323" spans="39:47" ht="15" x14ac:dyDescent="0.25">
      <c r="AM2323"/>
      <c r="AU2323"/>
    </row>
    <row r="2324" spans="39:47" ht="15" x14ac:dyDescent="0.25">
      <c r="AM2324"/>
      <c r="AU2324"/>
    </row>
    <row r="2325" spans="39:47" ht="15" x14ac:dyDescent="0.25">
      <c r="AM2325"/>
      <c r="AU2325"/>
    </row>
    <row r="2326" spans="39:47" ht="15" x14ac:dyDescent="0.25">
      <c r="AM2326"/>
      <c r="AU2326"/>
    </row>
    <row r="2327" spans="39:47" ht="15" x14ac:dyDescent="0.25">
      <c r="AM2327"/>
      <c r="AU2327"/>
    </row>
    <row r="2328" spans="39:47" ht="15" x14ac:dyDescent="0.25">
      <c r="AM2328"/>
      <c r="AU2328"/>
    </row>
    <row r="2329" spans="39:47" ht="15" x14ac:dyDescent="0.25">
      <c r="AM2329"/>
      <c r="AU2329"/>
    </row>
    <row r="2330" spans="39:47" ht="15" x14ac:dyDescent="0.25">
      <c r="AM2330"/>
      <c r="AU2330"/>
    </row>
    <row r="2331" spans="39:47" ht="15" x14ac:dyDescent="0.25">
      <c r="AM2331"/>
      <c r="AU2331"/>
    </row>
    <row r="2332" spans="39:47" ht="15" x14ac:dyDescent="0.25">
      <c r="AM2332"/>
      <c r="AU2332"/>
    </row>
    <row r="2333" spans="39:47" ht="15" x14ac:dyDescent="0.25">
      <c r="AM2333"/>
      <c r="AU2333"/>
    </row>
    <row r="2334" spans="39:47" ht="15" x14ac:dyDescent="0.25">
      <c r="AM2334"/>
      <c r="AU2334"/>
    </row>
    <row r="2335" spans="39:47" ht="15" x14ac:dyDescent="0.25">
      <c r="AM2335"/>
      <c r="AU2335"/>
    </row>
    <row r="2336" spans="39:47" ht="15" x14ac:dyDescent="0.25">
      <c r="AM2336"/>
      <c r="AU2336"/>
    </row>
    <row r="2337" spans="39:47" ht="15" x14ac:dyDescent="0.25">
      <c r="AM2337"/>
      <c r="AU2337"/>
    </row>
    <row r="2338" spans="39:47" ht="15" x14ac:dyDescent="0.25">
      <c r="AM2338"/>
      <c r="AU2338"/>
    </row>
    <row r="2339" spans="39:47" ht="15" x14ac:dyDescent="0.25">
      <c r="AM2339"/>
      <c r="AU2339"/>
    </row>
    <row r="2340" spans="39:47" ht="15" x14ac:dyDescent="0.25">
      <c r="AM2340"/>
      <c r="AU2340"/>
    </row>
    <row r="2341" spans="39:47" ht="15" x14ac:dyDescent="0.25">
      <c r="AM2341"/>
      <c r="AU2341"/>
    </row>
    <row r="2342" spans="39:47" ht="15" x14ac:dyDescent="0.25">
      <c r="AM2342"/>
      <c r="AU2342"/>
    </row>
    <row r="2343" spans="39:47" ht="15" x14ac:dyDescent="0.25">
      <c r="AM2343"/>
      <c r="AU2343"/>
    </row>
    <row r="2344" spans="39:47" ht="15" x14ac:dyDescent="0.25">
      <c r="AM2344"/>
      <c r="AU2344"/>
    </row>
    <row r="2345" spans="39:47" ht="15" x14ac:dyDescent="0.25">
      <c r="AM2345"/>
      <c r="AU2345"/>
    </row>
    <row r="2346" spans="39:47" ht="15" x14ac:dyDescent="0.25">
      <c r="AM2346"/>
      <c r="AU2346"/>
    </row>
    <row r="2347" spans="39:47" ht="15" x14ac:dyDescent="0.25">
      <c r="AM2347"/>
      <c r="AU2347"/>
    </row>
    <row r="2348" spans="39:47" ht="15" x14ac:dyDescent="0.25">
      <c r="AM2348"/>
      <c r="AU2348"/>
    </row>
    <row r="2349" spans="39:47" ht="15" x14ac:dyDescent="0.25">
      <c r="AM2349"/>
      <c r="AU2349"/>
    </row>
    <row r="2350" spans="39:47" ht="15" x14ac:dyDescent="0.25">
      <c r="AM2350"/>
      <c r="AU2350"/>
    </row>
    <row r="2351" spans="39:47" ht="15" x14ac:dyDescent="0.25">
      <c r="AM2351"/>
      <c r="AU2351"/>
    </row>
    <row r="2352" spans="39:47" ht="15" x14ac:dyDescent="0.25">
      <c r="AM2352"/>
      <c r="AU2352"/>
    </row>
    <row r="2353" spans="39:47" ht="15" x14ac:dyDescent="0.25">
      <c r="AM2353"/>
      <c r="AU2353"/>
    </row>
    <row r="2354" spans="39:47" ht="15" x14ac:dyDescent="0.25">
      <c r="AM2354"/>
      <c r="AU2354"/>
    </row>
    <row r="2355" spans="39:47" ht="15" x14ac:dyDescent="0.25">
      <c r="AM2355"/>
      <c r="AU2355"/>
    </row>
    <row r="2356" spans="39:47" ht="15" x14ac:dyDescent="0.25">
      <c r="AM2356"/>
      <c r="AU2356"/>
    </row>
    <row r="2357" spans="39:47" ht="15" x14ac:dyDescent="0.25">
      <c r="AM2357"/>
      <c r="AU2357"/>
    </row>
    <row r="2358" spans="39:47" ht="15" x14ac:dyDescent="0.25">
      <c r="AM2358"/>
      <c r="AU2358"/>
    </row>
    <row r="2359" spans="39:47" ht="15" x14ac:dyDescent="0.25">
      <c r="AM2359"/>
      <c r="AU2359"/>
    </row>
    <row r="2360" spans="39:47" ht="15" x14ac:dyDescent="0.25">
      <c r="AM2360"/>
      <c r="AU2360"/>
    </row>
    <row r="2361" spans="39:47" ht="15" x14ac:dyDescent="0.25">
      <c r="AM2361"/>
      <c r="AU2361"/>
    </row>
    <row r="2362" spans="39:47" ht="15" x14ac:dyDescent="0.25">
      <c r="AM2362"/>
      <c r="AU2362"/>
    </row>
    <row r="2363" spans="39:47" ht="15" x14ac:dyDescent="0.25">
      <c r="AM2363"/>
      <c r="AU2363"/>
    </row>
    <row r="2364" spans="39:47" ht="15" x14ac:dyDescent="0.25">
      <c r="AM2364"/>
      <c r="AU2364"/>
    </row>
    <row r="2365" spans="39:47" ht="15" x14ac:dyDescent="0.25">
      <c r="AM2365"/>
      <c r="AU2365"/>
    </row>
    <row r="2366" spans="39:47" ht="15" x14ac:dyDescent="0.25">
      <c r="AM2366"/>
      <c r="AU2366"/>
    </row>
    <row r="2367" spans="39:47" ht="15" x14ac:dyDescent="0.25">
      <c r="AM2367"/>
      <c r="AU2367"/>
    </row>
    <row r="2368" spans="39:47" ht="15" x14ac:dyDescent="0.25">
      <c r="AM2368"/>
      <c r="AU2368"/>
    </row>
    <row r="2369" spans="39:47" ht="15" x14ac:dyDescent="0.25">
      <c r="AM2369"/>
      <c r="AU2369"/>
    </row>
    <row r="2370" spans="39:47" ht="15" x14ac:dyDescent="0.25">
      <c r="AM2370"/>
      <c r="AU2370"/>
    </row>
    <row r="2371" spans="39:47" ht="15" x14ac:dyDescent="0.25">
      <c r="AM2371"/>
      <c r="AU2371"/>
    </row>
    <row r="2372" spans="39:47" ht="15" x14ac:dyDescent="0.25">
      <c r="AM2372"/>
      <c r="AU2372"/>
    </row>
    <row r="2373" spans="39:47" ht="15" x14ac:dyDescent="0.25">
      <c r="AM2373"/>
      <c r="AU2373"/>
    </row>
    <row r="2374" spans="39:47" ht="15" x14ac:dyDescent="0.25">
      <c r="AM2374"/>
      <c r="AU2374"/>
    </row>
    <row r="2375" spans="39:47" ht="15" x14ac:dyDescent="0.25">
      <c r="AM2375"/>
      <c r="AU2375"/>
    </row>
    <row r="2376" spans="39:47" ht="15" x14ac:dyDescent="0.25">
      <c r="AM2376"/>
      <c r="AU2376"/>
    </row>
    <row r="2377" spans="39:47" ht="15" x14ac:dyDescent="0.25">
      <c r="AM2377"/>
      <c r="AU2377"/>
    </row>
    <row r="2378" spans="39:47" ht="15" x14ac:dyDescent="0.25">
      <c r="AM2378"/>
      <c r="AU2378"/>
    </row>
    <row r="2379" spans="39:47" ht="15" x14ac:dyDescent="0.25">
      <c r="AM2379"/>
      <c r="AU2379"/>
    </row>
    <row r="2380" spans="39:47" ht="15" x14ac:dyDescent="0.25">
      <c r="AM2380"/>
      <c r="AU2380"/>
    </row>
    <row r="2381" spans="39:47" ht="15" x14ac:dyDescent="0.25">
      <c r="AM2381"/>
      <c r="AU2381"/>
    </row>
    <row r="2382" spans="39:47" ht="15" x14ac:dyDescent="0.25">
      <c r="AM2382"/>
      <c r="AU2382"/>
    </row>
    <row r="2383" spans="39:47" ht="15" x14ac:dyDescent="0.25">
      <c r="AM2383"/>
      <c r="AU2383"/>
    </row>
    <row r="2384" spans="39:47" ht="15" x14ac:dyDescent="0.25">
      <c r="AM2384"/>
      <c r="AU2384"/>
    </row>
    <row r="2385" spans="39:47" ht="15" x14ac:dyDescent="0.25">
      <c r="AM2385"/>
      <c r="AU2385"/>
    </row>
    <row r="2386" spans="39:47" ht="15" x14ac:dyDescent="0.25">
      <c r="AM2386"/>
      <c r="AU2386"/>
    </row>
    <row r="2387" spans="39:47" ht="15" x14ac:dyDescent="0.25">
      <c r="AM2387"/>
      <c r="AU2387"/>
    </row>
    <row r="2388" spans="39:47" ht="15" x14ac:dyDescent="0.25">
      <c r="AM2388"/>
      <c r="AU2388"/>
    </row>
    <row r="2389" spans="39:47" ht="15" x14ac:dyDescent="0.25">
      <c r="AM2389"/>
      <c r="AU2389"/>
    </row>
    <row r="2390" spans="39:47" ht="15" x14ac:dyDescent="0.25">
      <c r="AM2390"/>
      <c r="AU2390"/>
    </row>
    <row r="2391" spans="39:47" ht="15" x14ac:dyDescent="0.25">
      <c r="AM2391"/>
      <c r="AU2391"/>
    </row>
    <row r="2392" spans="39:47" ht="15" x14ac:dyDescent="0.25">
      <c r="AM2392"/>
      <c r="AU2392"/>
    </row>
    <row r="2393" spans="39:47" ht="15" x14ac:dyDescent="0.25">
      <c r="AM2393"/>
      <c r="AU2393"/>
    </row>
    <row r="2394" spans="39:47" ht="15" x14ac:dyDescent="0.25">
      <c r="AM2394"/>
      <c r="AU2394"/>
    </row>
    <row r="2395" spans="39:47" ht="15" x14ac:dyDescent="0.25">
      <c r="AM2395"/>
      <c r="AU2395"/>
    </row>
    <row r="2396" spans="39:47" ht="15" x14ac:dyDescent="0.25">
      <c r="AM2396"/>
      <c r="AU2396"/>
    </row>
    <row r="2397" spans="39:47" ht="15" x14ac:dyDescent="0.25">
      <c r="AM2397"/>
      <c r="AU2397"/>
    </row>
    <row r="2398" spans="39:47" ht="15" x14ac:dyDescent="0.25">
      <c r="AM2398"/>
      <c r="AU2398"/>
    </row>
    <row r="2399" spans="39:47" ht="15" x14ac:dyDescent="0.25">
      <c r="AM2399"/>
      <c r="AU2399"/>
    </row>
    <row r="2400" spans="39:47" ht="15" x14ac:dyDescent="0.25">
      <c r="AM2400"/>
      <c r="AU2400"/>
    </row>
    <row r="2401" spans="39:47" ht="15" x14ac:dyDescent="0.25">
      <c r="AM2401"/>
      <c r="AU2401"/>
    </row>
    <row r="2402" spans="39:47" ht="15" x14ac:dyDescent="0.25">
      <c r="AM2402"/>
      <c r="AU2402"/>
    </row>
    <row r="2403" spans="39:47" ht="15" x14ac:dyDescent="0.25">
      <c r="AM2403"/>
      <c r="AU2403"/>
    </row>
    <row r="2404" spans="39:47" ht="15" x14ac:dyDescent="0.25">
      <c r="AM2404"/>
      <c r="AU2404"/>
    </row>
    <row r="2405" spans="39:47" ht="15" x14ac:dyDescent="0.25">
      <c r="AM2405"/>
      <c r="AU2405"/>
    </row>
    <row r="2406" spans="39:47" ht="15" x14ac:dyDescent="0.25">
      <c r="AM2406"/>
      <c r="AU2406"/>
    </row>
    <row r="2407" spans="39:47" ht="15" x14ac:dyDescent="0.25">
      <c r="AM2407"/>
      <c r="AU2407"/>
    </row>
    <row r="2408" spans="39:47" ht="15" x14ac:dyDescent="0.25">
      <c r="AM2408"/>
      <c r="AU2408"/>
    </row>
    <row r="2409" spans="39:47" ht="15" x14ac:dyDescent="0.25">
      <c r="AM2409"/>
      <c r="AU2409"/>
    </row>
    <row r="2410" spans="39:47" ht="15" x14ac:dyDescent="0.25">
      <c r="AM2410"/>
      <c r="AU2410"/>
    </row>
    <row r="2411" spans="39:47" ht="15" x14ac:dyDescent="0.25">
      <c r="AM2411"/>
      <c r="AU2411"/>
    </row>
    <row r="2412" spans="39:47" ht="15" x14ac:dyDescent="0.25">
      <c r="AM2412"/>
      <c r="AU2412"/>
    </row>
    <row r="2413" spans="39:47" ht="15" x14ac:dyDescent="0.25">
      <c r="AM2413"/>
      <c r="AU2413"/>
    </row>
    <row r="2414" spans="39:47" ht="15" x14ac:dyDescent="0.25">
      <c r="AM2414"/>
      <c r="AU2414"/>
    </row>
    <row r="2415" spans="39:47" ht="15" x14ac:dyDescent="0.25">
      <c r="AM2415"/>
      <c r="AU2415"/>
    </row>
    <row r="2416" spans="39:47" ht="15" x14ac:dyDescent="0.25">
      <c r="AM2416"/>
      <c r="AU2416"/>
    </row>
    <row r="2417" spans="39:47" ht="15" x14ac:dyDescent="0.25">
      <c r="AM2417"/>
      <c r="AU2417"/>
    </row>
    <row r="2418" spans="39:47" ht="15" x14ac:dyDescent="0.25">
      <c r="AM2418"/>
      <c r="AU2418"/>
    </row>
    <row r="2419" spans="39:47" ht="15" x14ac:dyDescent="0.25">
      <c r="AM2419"/>
      <c r="AU2419"/>
    </row>
    <row r="2420" spans="39:47" ht="15" x14ac:dyDescent="0.25">
      <c r="AM2420"/>
      <c r="AU2420"/>
    </row>
    <row r="2421" spans="39:47" ht="15" x14ac:dyDescent="0.25">
      <c r="AM2421"/>
      <c r="AU2421"/>
    </row>
    <row r="2422" spans="39:47" ht="15" x14ac:dyDescent="0.25">
      <c r="AM2422"/>
      <c r="AU2422"/>
    </row>
    <row r="2423" spans="39:47" ht="15" x14ac:dyDescent="0.25">
      <c r="AM2423"/>
      <c r="AU2423"/>
    </row>
    <row r="2424" spans="39:47" ht="15" x14ac:dyDescent="0.25">
      <c r="AM2424"/>
      <c r="AU2424"/>
    </row>
    <row r="2425" spans="39:47" ht="15" x14ac:dyDescent="0.25">
      <c r="AM2425"/>
      <c r="AU2425"/>
    </row>
    <row r="2426" spans="39:47" ht="15" x14ac:dyDescent="0.25">
      <c r="AM2426"/>
      <c r="AU2426"/>
    </row>
    <row r="2427" spans="39:47" ht="15" x14ac:dyDescent="0.25">
      <c r="AM2427"/>
      <c r="AU2427"/>
    </row>
    <row r="2428" spans="39:47" ht="15" x14ac:dyDescent="0.25">
      <c r="AM2428"/>
      <c r="AU2428"/>
    </row>
    <row r="2429" spans="39:47" ht="15" x14ac:dyDescent="0.25">
      <c r="AM2429"/>
      <c r="AU2429"/>
    </row>
    <row r="2430" spans="39:47" ht="15" x14ac:dyDescent="0.25">
      <c r="AM2430"/>
      <c r="AU2430"/>
    </row>
    <row r="2431" spans="39:47" ht="15" x14ac:dyDescent="0.25">
      <c r="AM2431"/>
      <c r="AU2431"/>
    </row>
    <row r="2432" spans="39:47" ht="15" x14ac:dyDescent="0.25">
      <c r="AM2432"/>
      <c r="AU2432"/>
    </row>
    <row r="2433" spans="39:47" ht="15" x14ac:dyDescent="0.25">
      <c r="AM2433"/>
      <c r="AU2433"/>
    </row>
    <row r="2434" spans="39:47" ht="15" x14ac:dyDescent="0.25">
      <c r="AM2434"/>
      <c r="AU2434"/>
    </row>
    <row r="2435" spans="39:47" ht="15" x14ac:dyDescent="0.25">
      <c r="AM2435"/>
      <c r="AU2435"/>
    </row>
    <row r="2436" spans="39:47" ht="15" x14ac:dyDescent="0.25">
      <c r="AM2436"/>
      <c r="AU2436"/>
    </row>
    <row r="2437" spans="39:47" ht="15" x14ac:dyDescent="0.25">
      <c r="AM2437"/>
      <c r="AU2437"/>
    </row>
    <row r="2438" spans="39:47" ht="15" x14ac:dyDescent="0.25">
      <c r="AM2438"/>
      <c r="AU2438"/>
    </row>
    <row r="2439" spans="39:47" ht="15" x14ac:dyDescent="0.25">
      <c r="AM2439"/>
      <c r="AU2439"/>
    </row>
    <row r="2440" spans="39:47" ht="15" x14ac:dyDescent="0.25">
      <c r="AM2440"/>
      <c r="AU2440"/>
    </row>
    <row r="2441" spans="39:47" ht="15" x14ac:dyDescent="0.25">
      <c r="AM2441"/>
      <c r="AU2441"/>
    </row>
    <row r="2442" spans="39:47" ht="15" x14ac:dyDescent="0.25">
      <c r="AM2442"/>
      <c r="AU2442"/>
    </row>
    <row r="2443" spans="39:47" ht="15" x14ac:dyDescent="0.25">
      <c r="AM2443"/>
      <c r="AU2443"/>
    </row>
    <row r="2444" spans="39:47" ht="15" x14ac:dyDescent="0.25">
      <c r="AM2444"/>
      <c r="AU2444"/>
    </row>
    <row r="2445" spans="39:47" ht="15" x14ac:dyDescent="0.25">
      <c r="AM2445"/>
      <c r="AU2445"/>
    </row>
    <row r="2446" spans="39:47" ht="15" x14ac:dyDescent="0.25">
      <c r="AM2446"/>
      <c r="AU2446"/>
    </row>
    <row r="2447" spans="39:47" ht="15" x14ac:dyDescent="0.25">
      <c r="AM2447"/>
      <c r="AU2447"/>
    </row>
    <row r="2448" spans="39:47" ht="15" x14ac:dyDescent="0.25">
      <c r="AM2448"/>
      <c r="AU2448"/>
    </row>
    <row r="2449" spans="39:47" ht="15" x14ac:dyDescent="0.25">
      <c r="AM2449"/>
      <c r="AU2449"/>
    </row>
    <row r="2450" spans="39:47" ht="15" x14ac:dyDescent="0.25">
      <c r="AM2450"/>
      <c r="AU2450"/>
    </row>
    <row r="2451" spans="39:47" ht="15" x14ac:dyDescent="0.25">
      <c r="AM2451"/>
      <c r="AU2451"/>
    </row>
    <row r="2452" spans="39:47" ht="15" x14ac:dyDescent="0.25">
      <c r="AM2452"/>
      <c r="AU2452"/>
    </row>
    <row r="2453" spans="39:47" ht="15" x14ac:dyDescent="0.25">
      <c r="AM2453"/>
      <c r="AU2453"/>
    </row>
    <row r="2454" spans="39:47" ht="15" x14ac:dyDescent="0.25">
      <c r="AM2454"/>
      <c r="AU2454"/>
    </row>
    <row r="2455" spans="39:47" ht="15" x14ac:dyDescent="0.25">
      <c r="AM2455"/>
      <c r="AU2455"/>
    </row>
    <row r="2456" spans="39:47" ht="15" x14ac:dyDescent="0.25">
      <c r="AM2456"/>
      <c r="AU2456"/>
    </row>
    <row r="2457" spans="39:47" ht="15" x14ac:dyDescent="0.25">
      <c r="AM2457"/>
      <c r="AU2457"/>
    </row>
    <row r="2458" spans="39:47" ht="15" x14ac:dyDescent="0.25">
      <c r="AM2458"/>
      <c r="AU2458"/>
    </row>
    <row r="2459" spans="39:47" ht="15" x14ac:dyDescent="0.25">
      <c r="AM2459"/>
      <c r="AU2459"/>
    </row>
    <row r="2460" spans="39:47" ht="15" x14ac:dyDescent="0.25">
      <c r="AM2460"/>
      <c r="AU2460"/>
    </row>
    <row r="2461" spans="39:47" ht="15" x14ac:dyDescent="0.25">
      <c r="AM2461"/>
      <c r="AU2461"/>
    </row>
    <row r="2462" spans="39:47" ht="15" x14ac:dyDescent="0.25">
      <c r="AM2462"/>
      <c r="AU2462"/>
    </row>
    <row r="2463" spans="39:47" ht="15" x14ac:dyDescent="0.25">
      <c r="AM2463"/>
      <c r="AU2463"/>
    </row>
    <row r="2464" spans="39:47" ht="15" x14ac:dyDescent="0.25">
      <c r="AM2464"/>
      <c r="AU2464"/>
    </row>
    <row r="2465" spans="39:47" ht="15" x14ac:dyDescent="0.25">
      <c r="AM2465"/>
      <c r="AU2465"/>
    </row>
    <row r="2466" spans="39:47" ht="15" x14ac:dyDescent="0.25">
      <c r="AM2466"/>
      <c r="AU2466"/>
    </row>
    <row r="2467" spans="39:47" ht="15" x14ac:dyDescent="0.25">
      <c r="AM2467"/>
      <c r="AU2467"/>
    </row>
    <row r="2468" spans="39:47" ht="15" x14ac:dyDescent="0.25">
      <c r="AM2468"/>
      <c r="AU2468"/>
    </row>
    <row r="2469" spans="39:47" ht="15" x14ac:dyDescent="0.25">
      <c r="AM2469"/>
      <c r="AU2469"/>
    </row>
    <row r="2470" spans="39:47" ht="15" x14ac:dyDescent="0.25">
      <c r="AM2470"/>
      <c r="AU2470"/>
    </row>
    <row r="2471" spans="39:47" ht="15" x14ac:dyDescent="0.25">
      <c r="AM2471"/>
      <c r="AU2471"/>
    </row>
    <row r="2472" spans="39:47" ht="15" x14ac:dyDescent="0.25">
      <c r="AM2472"/>
      <c r="AU2472"/>
    </row>
    <row r="2473" spans="39:47" ht="15" x14ac:dyDescent="0.25">
      <c r="AM2473"/>
      <c r="AU2473"/>
    </row>
    <row r="2474" spans="39:47" ht="15" x14ac:dyDescent="0.25">
      <c r="AM2474"/>
      <c r="AU2474"/>
    </row>
    <row r="2475" spans="39:47" ht="15" x14ac:dyDescent="0.25">
      <c r="AM2475"/>
      <c r="AU2475"/>
    </row>
    <row r="2476" spans="39:47" ht="15" x14ac:dyDescent="0.25">
      <c r="AM2476"/>
      <c r="AU2476"/>
    </row>
    <row r="2477" spans="39:47" ht="15" x14ac:dyDescent="0.25">
      <c r="AM2477"/>
      <c r="AU2477"/>
    </row>
    <row r="2478" spans="39:47" ht="15" x14ac:dyDescent="0.25">
      <c r="AM2478"/>
      <c r="AU2478"/>
    </row>
    <row r="2479" spans="39:47" ht="15" x14ac:dyDescent="0.25">
      <c r="AM2479"/>
      <c r="AU2479"/>
    </row>
    <row r="2480" spans="39:47" ht="15" x14ac:dyDescent="0.25">
      <c r="AM2480"/>
      <c r="AU2480"/>
    </row>
    <row r="2481" spans="39:47" ht="15" x14ac:dyDescent="0.25">
      <c r="AM2481"/>
      <c r="AU2481"/>
    </row>
    <row r="2482" spans="39:47" ht="15" x14ac:dyDescent="0.25">
      <c r="AM2482"/>
      <c r="AU2482"/>
    </row>
    <row r="2483" spans="39:47" ht="15" x14ac:dyDescent="0.25">
      <c r="AM2483"/>
      <c r="AU2483"/>
    </row>
    <row r="2484" spans="39:47" ht="15" x14ac:dyDescent="0.25">
      <c r="AM2484"/>
      <c r="AU2484"/>
    </row>
    <row r="2485" spans="39:47" ht="15" x14ac:dyDescent="0.25">
      <c r="AM2485"/>
      <c r="AU2485"/>
    </row>
    <row r="2486" spans="39:47" ht="15" x14ac:dyDescent="0.25">
      <c r="AM2486"/>
      <c r="AU2486"/>
    </row>
    <row r="2487" spans="39:47" ht="15" x14ac:dyDescent="0.25">
      <c r="AM2487"/>
      <c r="AU2487"/>
    </row>
    <row r="2488" spans="39:47" ht="15" x14ac:dyDescent="0.25">
      <c r="AM2488"/>
      <c r="AU2488"/>
    </row>
    <row r="2489" spans="39:47" ht="15" x14ac:dyDescent="0.25">
      <c r="AM2489"/>
      <c r="AU2489"/>
    </row>
    <row r="2490" spans="39:47" ht="15" x14ac:dyDescent="0.25">
      <c r="AM2490"/>
      <c r="AU2490"/>
    </row>
    <row r="2491" spans="39:47" ht="15" x14ac:dyDescent="0.25">
      <c r="AM2491"/>
      <c r="AU2491"/>
    </row>
    <row r="2492" spans="39:47" ht="15" x14ac:dyDescent="0.25">
      <c r="AM2492"/>
      <c r="AU2492"/>
    </row>
    <row r="2493" spans="39:47" ht="15" x14ac:dyDescent="0.25">
      <c r="AM2493"/>
      <c r="AU2493"/>
    </row>
    <row r="2494" spans="39:47" ht="15" x14ac:dyDescent="0.25">
      <c r="AM2494"/>
      <c r="AU2494"/>
    </row>
    <row r="2495" spans="39:47" ht="15" x14ac:dyDescent="0.25">
      <c r="AM2495"/>
      <c r="AU2495"/>
    </row>
    <row r="2496" spans="39:47" ht="15" x14ac:dyDescent="0.25">
      <c r="AM2496"/>
      <c r="AU2496"/>
    </row>
    <row r="2497" spans="39:47" ht="15" x14ac:dyDescent="0.25">
      <c r="AM2497"/>
      <c r="AU2497"/>
    </row>
    <row r="2498" spans="39:47" ht="15" x14ac:dyDescent="0.25">
      <c r="AM2498"/>
      <c r="AU2498"/>
    </row>
    <row r="2499" spans="39:47" ht="15" x14ac:dyDescent="0.25">
      <c r="AM2499"/>
      <c r="AU2499"/>
    </row>
    <row r="2500" spans="39:47" ht="15" x14ac:dyDescent="0.25">
      <c r="AM2500"/>
      <c r="AU2500"/>
    </row>
    <row r="2501" spans="39:47" ht="15" x14ac:dyDescent="0.25">
      <c r="AM2501"/>
      <c r="AU2501"/>
    </row>
    <row r="2502" spans="39:47" ht="15" x14ac:dyDescent="0.25">
      <c r="AM2502"/>
      <c r="AU2502"/>
    </row>
    <row r="2503" spans="39:47" ht="15" x14ac:dyDescent="0.25">
      <c r="AM2503"/>
      <c r="AU2503"/>
    </row>
    <row r="2504" spans="39:47" ht="15" x14ac:dyDescent="0.25">
      <c r="AM2504"/>
      <c r="AU2504"/>
    </row>
    <row r="2505" spans="39:47" ht="15" x14ac:dyDescent="0.25">
      <c r="AM2505"/>
      <c r="AU2505"/>
    </row>
    <row r="2506" spans="39:47" ht="15" x14ac:dyDescent="0.25">
      <c r="AM2506"/>
      <c r="AU2506"/>
    </row>
    <row r="2507" spans="39:47" ht="15" x14ac:dyDescent="0.25">
      <c r="AM2507"/>
      <c r="AU2507"/>
    </row>
    <row r="2508" spans="39:47" ht="15" x14ac:dyDescent="0.25">
      <c r="AM2508"/>
      <c r="AU2508"/>
    </row>
    <row r="2509" spans="39:47" ht="15" x14ac:dyDescent="0.25">
      <c r="AM2509"/>
      <c r="AU2509"/>
    </row>
    <row r="2510" spans="39:47" ht="15" x14ac:dyDescent="0.25">
      <c r="AM2510"/>
      <c r="AU2510"/>
    </row>
    <row r="2511" spans="39:47" ht="15" x14ac:dyDescent="0.25">
      <c r="AM2511"/>
      <c r="AU2511"/>
    </row>
    <row r="2512" spans="39:47" ht="15" x14ac:dyDescent="0.25">
      <c r="AM2512"/>
      <c r="AU2512"/>
    </row>
    <row r="2513" spans="39:47" ht="15" x14ac:dyDescent="0.25">
      <c r="AM2513"/>
      <c r="AU2513"/>
    </row>
    <row r="2514" spans="39:47" ht="15" x14ac:dyDescent="0.25">
      <c r="AM2514"/>
      <c r="AU2514"/>
    </row>
    <row r="2515" spans="39:47" ht="15" x14ac:dyDescent="0.25">
      <c r="AM2515"/>
      <c r="AU2515"/>
    </row>
    <row r="2516" spans="39:47" ht="15" x14ac:dyDescent="0.25">
      <c r="AM2516"/>
      <c r="AU2516"/>
    </row>
    <row r="2517" spans="39:47" ht="15" x14ac:dyDescent="0.25">
      <c r="AM2517"/>
      <c r="AU2517"/>
    </row>
    <row r="2518" spans="39:47" ht="15" x14ac:dyDescent="0.25">
      <c r="AM2518"/>
      <c r="AU2518"/>
    </row>
    <row r="2519" spans="39:47" ht="15" x14ac:dyDescent="0.25">
      <c r="AM2519"/>
      <c r="AU2519"/>
    </row>
    <row r="2520" spans="39:47" ht="15" x14ac:dyDescent="0.25">
      <c r="AM2520"/>
      <c r="AU2520"/>
    </row>
    <row r="2521" spans="39:47" ht="15" x14ac:dyDescent="0.25">
      <c r="AM2521"/>
      <c r="AU2521"/>
    </row>
    <row r="2522" spans="39:47" ht="15" x14ac:dyDescent="0.25">
      <c r="AM2522"/>
      <c r="AU2522"/>
    </row>
    <row r="2523" spans="39:47" ht="15" x14ac:dyDescent="0.25">
      <c r="AM2523"/>
      <c r="AU2523"/>
    </row>
    <row r="2524" spans="39:47" ht="15" x14ac:dyDescent="0.25">
      <c r="AM2524"/>
      <c r="AU2524"/>
    </row>
    <row r="2525" spans="39:47" ht="15" x14ac:dyDescent="0.25">
      <c r="AM2525"/>
      <c r="AU2525"/>
    </row>
    <row r="2526" spans="39:47" ht="15" x14ac:dyDescent="0.25">
      <c r="AM2526"/>
      <c r="AU2526"/>
    </row>
    <row r="2527" spans="39:47" ht="15" x14ac:dyDescent="0.25">
      <c r="AM2527"/>
      <c r="AU2527"/>
    </row>
    <row r="2528" spans="39:47" ht="15" x14ac:dyDescent="0.25">
      <c r="AM2528"/>
      <c r="AU2528"/>
    </row>
    <row r="2529" spans="39:47" ht="15" x14ac:dyDescent="0.25">
      <c r="AM2529"/>
      <c r="AU2529"/>
    </row>
    <row r="2530" spans="39:47" ht="15" x14ac:dyDescent="0.25">
      <c r="AM2530"/>
      <c r="AU2530"/>
    </row>
    <row r="2531" spans="39:47" ht="15" x14ac:dyDescent="0.25">
      <c r="AM2531"/>
      <c r="AU2531"/>
    </row>
    <row r="2532" spans="39:47" ht="15" x14ac:dyDescent="0.25">
      <c r="AM2532"/>
      <c r="AU2532"/>
    </row>
    <row r="2533" spans="39:47" ht="15" x14ac:dyDescent="0.25">
      <c r="AM2533"/>
      <c r="AU2533"/>
    </row>
    <row r="2534" spans="39:47" ht="15" x14ac:dyDescent="0.25">
      <c r="AM2534"/>
      <c r="AU2534"/>
    </row>
    <row r="2535" spans="39:47" ht="15" x14ac:dyDescent="0.25">
      <c r="AM2535"/>
      <c r="AU2535"/>
    </row>
    <row r="2536" spans="39:47" ht="15" x14ac:dyDescent="0.25">
      <c r="AM2536"/>
      <c r="AU2536"/>
    </row>
    <row r="2537" spans="39:47" ht="15" x14ac:dyDescent="0.25">
      <c r="AM2537"/>
      <c r="AU2537"/>
    </row>
    <row r="2538" spans="39:47" ht="15" x14ac:dyDescent="0.25">
      <c r="AM2538"/>
      <c r="AU2538"/>
    </row>
    <row r="2539" spans="39:47" ht="15" x14ac:dyDescent="0.25">
      <c r="AM2539"/>
      <c r="AU2539"/>
    </row>
    <row r="2540" spans="39:47" ht="15" x14ac:dyDescent="0.25">
      <c r="AM2540"/>
      <c r="AU2540"/>
    </row>
    <row r="2541" spans="39:47" ht="15" x14ac:dyDescent="0.25">
      <c r="AM2541"/>
      <c r="AU2541"/>
    </row>
    <row r="2542" spans="39:47" ht="15" x14ac:dyDescent="0.25">
      <c r="AM2542"/>
      <c r="AU2542"/>
    </row>
    <row r="2543" spans="39:47" ht="15" x14ac:dyDescent="0.25">
      <c r="AM2543"/>
      <c r="AU2543"/>
    </row>
    <row r="2544" spans="39:47" ht="15" x14ac:dyDescent="0.25">
      <c r="AM2544"/>
      <c r="AU2544"/>
    </row>
    <row r="2545" spans="39:47" ht="15" x14ac:dyDescent="0.25">
      <c r="AM2545"/>
      <c r="AU2545"/>
    </row>
    <row r="2546" spans="39:47" ht="15" x14ac:dyDescent="0.25">
      <c r="AM2546"/>
      <c r="AU2546"/>
    </row>
    <row r="2547" spans="39:47" ht="15" x14ac:dyDescent="0.25">
      <c r="AM2547"/>
      <c r="AU2547"/>
    </row>
    <row r="2548" spans="39:47" ht="15" x14ac:dyDescent="0.25">
      <c r="AM2548"/>
      <c r="AU2548"/>
    </row>
    <row r="2549" spans="39:47" ht="15" x14ac:dyDescent="0.25">
      <c r="AM2549"/>
      <c r="AU2549"/>
    </row>
    <row r="2550" spans="39:47" ht="15" x14ac:dyDescent="0.25">
      <c r="AM2550"/>
      <c r="AU2550"/>
    </row>
    <row r="2551" spans="39:47" ht="15" x14ac:dyDescent="0.25">
      <c r="AM2551"/>
      <c r="AU2551"/>
    </row>
    <row r="2552" spans="39:47" ht="15" x14ac:dyDescent="0.25">
      <c r="AM2552"/>
      <c r="AU2552"/>
    </row>
    <row r="2553" spans="39:47" ht="15" x14ac:dyDescent="0.25">
      <c r="AM2553"/>
      <c r="AU2553"/>
    </row>
    <row r="2554" spans="39:47" ht="15" x14ac:dyDescent="0.25">
      <c r="AM2554"/>
      <c r="AU2554"/>
    </row>
    <row r="2555" spans="39:47" ht="15" x14ac:dyDescent="0.25">
      <c r="AM2555"/>
      <c r="AU2555"/>
    </row>
    <row r="2556" spans="39:47" ht="15" x14ac:dyDescent="0.25">
      <c r="AM2556"/>
      <c r="AU2556"/>
    </row>
    <row r="2557" spans="39:47" ht="15" x14ac:dyDescent="0.25">
      <c r="AM2557"/>
      <c r="AU2557"/>
    </row>
    <row r="2558" spans="39:47" ht="15" x14ac:dyDescent="0.25">
      <c r="AM2558"/>
      <c r="AU2558"/>
    </row>
    <row r="2559" spans="39:47" ht="15" x14ac:dyDescent="0.25">
      <c r="AM2559"/>
      <c r="AU2559"/>
    </row>
    <row r="2560" spans="39:47" ht="15" x14ac:dyDescent="0.25">
      <c r="AM2560"/>
      <c r="AU2560"/>
    </row>
    <row r="2561" spans="39:47" ht="15" x14ac:dyDescent="0.25">
      <c r="AM2561"/>
      <c r="AU2561"/>
    </row>
    <row r="2562" spans="39:47" ht="15" x14ac:dyDescent="0.25">
      <c r="AM2562"/>
      <c r="AU2562"/>
    </row>
    <row r="2563" spans="39:47" ht="15" x14ac:dyDescent="0.25">
      <c r="AM2563"/>
      <c r="AU2563"/>
    </row>
    <row r="2564" spans="39:47" ht="15" x14ac:dyDescent="0.25">
      <c r="AM2564"/>
      <c r="AU2564"/>
    </row>
    <row r="2565" spans="39:47" ht="15" x14ac:dyDescent="0.25">
      <c r="AM2565"/>
      <c r="AU2565"/>
    </row>
    <row r="2566" spans="39:47" ht="15" x14ac:dyDescent="0.25">
      <c r="AM2566"/>
      <c r="AU2566"/>
    </row>
    <row r="2567" spans="39:47" ht="15" x14ac:dyDescent="0.25">
      <c r="AM2567"/>
      <c r="AU2567"/>
    </row>
    <row r="2568" spans="39:47" ht="15" x14ac:dyDescent="0.25">
      <c r="AM2568"/>
      <c r="AU2568"/>
    </row>
    <row r="2569" spans="39:47" ht="15" x14ac:dyDescent="0.25">
      <c r="AM2569"/>
      <c r="AU2569"/>
    </row>
    <row r="2570" spans="39:47" ht="15" x14ac:dyDescent="0.25">
      <c r="AM2570"/>
      <c r="AU2570"/>
    </row>
    <row r="2571" spans="39:47" ht="15" x14ac:dyDescent="0.25">
      <c r="AM2571"/>
      <c r="AU2571"/>
    </row>
    <row r="2572" spans="39:47" ht="15" x14ac:dyDescent="0.25">
      <c r="AM2572"/>
      <c r="AU2572"/>
    </row>
    <row r="2573" spans="39:47" ht="15" x14ac:dyDescent="0.25">
      <c r="AM2573"/>
      <c r="AU2573"/>
    </row>
    <row r="2574" spans="39:47" ht="15" x14ac:dyDescent="0.25">
      <c r="AM2574"/>
      <c r="AU2574"/>
    </row>
    <row r="2575" spans="39:47" ht="15" x14ac:dyDescent="0.25">
      <c r="AM2575"/>
      <c r="AU2575"/>
    </row>
    <row r="2576" spans="39:47" ht="15" x14ac:dyDescent="0.25">
      <c r="AM2576"/>
      <c r="AU2576"/>
    </row>
    <row r="2577" spans="39:47" ht="15" x14ac:dyDescent="0.25">
      <c r="AM2577"/>
      <c r="AU2577"/>
    </row>
    <row r="2578" spans="39:47" ht="15" x14ac:dyDescent="0.25">
      <c r="AM2578"/>
      <c r="AU2578"/>
    </row>
    <row r="2579" spans="39:47" ht="15" x14ac:dyDescent="0.25">
      <c r="AM2579"/>
      <c r="AU2579"/>
    </row>
    <row r="2580" spans="39:47" ht="15" x14ac:dyDescent="0.25">
      <c r="AM2580"/>
      <c r="AU2580"/>
    </row>
    <row r="2581" spans="39:47" ht="15" x14ac:dyDescent="0.25">
      <c r="AM2581"/>
      <c r="AU2581"/>
    </row>
    <row r="2582" spans="39:47" ht="15" x14ac:dyDescent="0.25">
      <c r="AM2582"/>
      <c r="AU2582"/>
    </row>
    <row r="2583" spans="39:47" ht="15" x14ac:dyDescent="0.25">
      <c r="AM2583"/>
      <c r="AU2583"/>
    </row>
    <row r="2584" spans="39:47" ht="15" x14ac:dyDescent="0.25">
      <c r="AM2584"/>
      <c r="AU2584"/>
    </row>
    <row r="2585" spans="39:47" ht="15" x14ac:dyDescent="0.25">
      <c r="AM2585"/>
      <c r="AU2585"/>
    </row>
    <row r="2586" spans="39:47" ht="15" x14ac:dyDescent="0.25">
      <c r="AM2586"/>
      <c r="AU2586"/>
    </row>
    <row r="2587" spans="39:47" ht="15" x14ac:dyDescent="0.25">
      <c r="AM2587"/>
      <c r="AU2587"/>
    </row>
    <row r="2588" spans="39:47" ht="15" x14ac:dyDescent="0.25">
      <c r="AM2588"/>
      <c r="AU2588"/>
    </row>
    <row r="2589" spans="39:47" ht="15" x14ac:dyDescent="0.25">
      <c r="AM2589"/>
      <c r="AU2589"/>
    </row>
    <row r="2590" spans="39:47" ht="15" x14ac:dyDescent="0.25">
      <c r="AM2590"/>
      <c r="AU2590"/>
    </row>
    <row r="2591" spans="39:47" ht="15" x14ac:dyDescent="0.25">
      <c r="AM2591"/>
      <c r="AU2591"/>
    </row>
    <row r="2592" spans="39:47" ht="15" x14ac:dyDescent="0.25">
      <c r="AM2592"/>
      <c r="AU2592"/>
    </row>
    <row r="2593" spans="39:47" ht="15" x14ac:dyDescent="0.25">
      <c r="AM2593"/>
      <c r="AU2593"/>
    </row>
    <row r="2594" spans="39:47" ht="15" x14ac:dyDescent="0.25">
      <c r="AM2594"/>
      <c r="AU2594"/>
    </row>
    <row r="2595" spans="39:47" ht="15" x14ac:dyDescent="0.25">
      <c r="AM2595"/>
      <c r="AU2595"/>
    </row>
    <row r="2596" spans="39:47" ht="15" x14ac:dyDescent="0.25">
      <c r="AM2596"/>
      <c r="AU2596"/>
    </row>
    <row r="2597" spans="39:47" ht="15" x14ac:dyDescent="0.25">
      <c r="AM2597"/>
      <c r="AU2597"/>
    </row>
    <row r="2598" spans="39:47" ht="15" x14ac:dyDescent="0.25">
      <c r="AM2598"/>
      <c r="AU2598"/>
    </row>
    <row r="2599" spans="39:47" ht="15" x14ac:dyDescent="0.25">
      <c r="AM2599"/>
      <c r="AU2599"/>
    </row>
    <row r="2600" spans="39:47" ht="15" x14ac:dyDescent="0.25">
      <c r="AM2600"/>
      <c r="AU2600"/>
    </row>
    <row r="2601" spans="39:47" ht="15" x14ac:dyDescent="0.25">
      <c r="AM2601"/>
      <c r="AU2601"/>
    </row>
    <row r="2602" spans="39:47" ht="15" x14ac:dyDescent="0.25">
      <c r="AM2602"/>
      <c r="AU2602"/>
    </row>
    <row r="2603" spans="39:47" ht="15" x14ac:dyDescent="0.25">
      <c r="AM2603"/>
      <c r="AU2603"/>
    </row>
    <row r="2604" spans="39:47" ht="15" x14ac:dyDescent="0.25">
      <c r="AM2604"/>
      <c r="AU2604"/>
    </row>
    <row r="2605" spans="39:47" ht="15" x14ac:dyDescent="0.25">
      <c r="AM2605"/>
      <c r="AU2605"/>
    </row>
    <row r="2606" spans="39:47" ht="15" x14ac:dyDescent="0.25">
      <c r="AM2606"/>
      <c r="AU2606"/>
    </row>
    <row r="2607" spans="39:47" ht="15" x14ac:dyDescent="0.25">
      <c r="AM2607"/>
      <c r="AU2607"/>
    </row>
    <row r="2608" spans="39:47" ht="15" x14ac:dyDescent="0.25">
      <c r="AM2608"/>
      <c r="AU2608"/>
    </row>
    <row r="2609" spans="39:47" ht="15" x14ac:dyDescent="0.25">
      <c r="AM2609"/>
      <c r="AU2609"/>
    </row>
    <row r="2610" spans="39:47" ht="15" x14ac:dyDescent="0.25">
      <c r="AM2610"/>
      <c r="AU2610"/>
    </row>
    <row r="2611" spans="39:47" ht="15" x14ac:dyDescent="0.25">
      <c r="AM2611"/>
      <c r="AU2611"/>
    </row>
    <row r="2612" spans="39:47" ht="15" x14ac:dyDescent="0.25">
      <c r="AM2612"/>
      <c r="AU2612"/>
    </row>
    <row r="2613" spans="39:47" ht="15" x14ac:dyDescent="0.25">
      <c r="AM2613"/>
      <c r="AU2613"/>
    </row>
    <row r="2614" spans="39:47" ht="15" x14ac:dyDescent="0.25">
      <c r="AM2614"/>
      <c r="AU2614"/>
    </row>
    <row r="2615" spans="39:47" ht="15" x14ac:dyDescent="0.25">
      <c r="AM2615"/>
      <c r="AU2615"/>
    </row>
    <row r="2616" spans="39:47" ht="15" x14ac:dyDescent="0.25">
      <c r="AM2616"/>
      <c r="AU2616"/>
    </row>
    <row r="2617" spans="39:47" ht="15" x14ac:dyDescent="0.25">
      <c r="AM2617"/>
      <c r="AU2617"/>
    </row>
    <row r="2618" spans="39:47" ht="15" x14ac:dyDescent="0.25">
      <c r="AM2618"/>
      <c r="AU2618"/>
    </row>
    <row r="2619" spans="39:47" ht="15" x14ac:dyDescent="0.25">
      <c r="AM2619"/>
      <c r="AU2619"/>
    </row>
    <row r="2620" spans="39:47" ht="15" x14ac:dyDescent="0.25">
      <c r="AM2620"/>
      <c r="AU2620"/>
    </row>
    <row r="2621" spans="39:47" ht="15" x14ac:dyDescent="0.25">
      <c r="AM2621"/>
      <c r="AU2621"/>
    </row>
    <row r="2622" spans="39:47" ht="15" x14ac:dyDescent="0.25">
      <c r="AM2622"/>
      <c r="AU2622"/>
    </row>
    <row r="2623" spans="39:47" ht="15" x14ac:dyDescent="0.25">
      <c r="AM2623"/>
      <c r="AU2623"/>
    </row>
    <row r="2624" spans="39:47" ht="15" x14ac:dyDescent="0.25">
      <c r="AM2624"/>
      <c r="AU2624"/>
    </row>
    <row r="2625" spans="39:47" ht="15" x14ac:dyDescent="0.25">
      <c r="AM2625"/>
      <c r="AU2625"/>
    </row>
    <row r="2626" spans="39:47" ht="15" x14ac:dyDescent="0.25">
      <c r="AM2626"/>
      <c r="AU2626"/>
    </row>
    <row r="2627" spans="39:47" ht="15" x14ac:dyDescent="0.25">
      <c r="AM2627"/>
      <c r="AU2627"/>
    </row>
    <row r="2628" spans="39:47" ht="15" x14ac:dyDescent="0.25">
      <c r="AM2628"/>
      <c r="AU2628"/>
    </row>
    <row r="2629" spans="39:47" ht="15" x14ac:dyDescent="0.25">
      <c r="AM2629"/>
      <c r="AU2629"/>
    </row>
    <row r="2630" spans="39:47" ht="15" x14ac:dyDescent="0.25">
      <c r="AM2630"/>
      <c r="AU2630"/>
    </row>
    <row r="2631" spans="39:47" ht="15" x14ac:dyDescent="0.25">
      <c r="AM2631"/>
      <c r="AU2631"/>
    </row>
    <row r="2632" spans="39:47" ht="15" x14ac:dyDescent="0.25">
      <c r="AM2632"/>
      <c r="AU2632"/>
    </row>
    <row r="2633" spans="39:47" ht="15" x14ac:dyDescent="0.25">
      <c r="AM2633"/>
      <c r="AU2633"/>
    </row>
    <row r="2634" spans="39:47" ht="15" x14ac:dyDescent="0.25">
      <c r="AM2634"/>
      <c r="AU2634"/>
    </row>
    <row r="2635" spans="39:47" ht="15" x14ac:dyDescent="0.25">
      <c r="AM2635"/>
      <c r="AU2635"/>
    </row>
    <row r="2636" spans="39:47" ht="15" x14ac:dyDescent="0.25">
      <c r="AM2636"/>
      <c r="AU2636"/>
    </row>
    <row r="2637" spans="39:47" ht="15" x14ac:dyDescent="0.25">
      <c r="AM2637"/>
      <c r="AU2637"/>
    </row>
    <row r="2638" spans="39:47" ht="15" x14ac:dyDescent="0.25">
      <c r="AM2638"/>
      <c r="AU2638"/>
    </row>
    <row r="2639" spans="39:47" ht="15" x14ac:dyDescent="0.25">
      <c r="AM2639"/>
      <c r="AU2639"/>
    </row>
    <row r="2640" spans="39:47" ht="15" x14ac:dyDescent="0.25">
      <c r="AM2640"/>
      <c r="AU2640"/>
    </row>
    <row r="2641" spans="39:47" ht="15" x14ac:dyDescent="0.25">
      <c r="AM2641"/>
      <c r="AU2641"/>
    </row>
    <row r="2642" spans="39:47" ht="15" x14ac:dyDescent="0.25">
      <c r="AM2642"/>
      <c r="AU2642"/>
    </row>
    <row r="2643" spans="39:47" ht="15" x14ac:dyDescent="0.25">
      <c r="AM2643"/>
      <c r="AU2643"/>
    </row>
    <row r="2644" spans="39:47" ht="15" x14ac:dyDescent="0.25">
      <c r="AM2644"/>
      <c r="AU2644"/>
    </row>
    <row r="2645" spans="39:47" ht="15" x14ac:dyDescent="0.25">
      <c r="AM2645"/>
      <c r="AU2645"/>
    </row>
    <row r="2646" spans="39:47" ht="15" x14ac:dyDescent="0.25">
      <c r="AM2646"/>
      <c r="AU2646"/>
    </row>
    <row r="2647" spans="39:47" ht="15" x14ac:dyDescent="0.25">
      <c r="AM2647"/>
      <c r="AU2647"/>
    </row>
    <row r="2648" spans="39:47" ht="15" x14ac:dyDescent="0.25">
      <c r="AM2648"/>
      <c r="AU2648"/>
    </row>
    <row r="2649" spans="39:47" ht="15" x14ac:dyDescent="0.25">
      <c r="AM2649"/>
      <c r="AU2649"/>
    </row>
    <row r="2650" spans="39:47" ht="15" x14ac:dyDescent="0.25">
      <c r="AM2650"/>
      <c r="AU2650"/>
    </row>
    <row r="2651" spans="39:47" ht="15" x14ac:dyDescent="0.25">
      <c r="AM2651"/>
      <c r="AU2651"/>
    </row>
    <row r="2652" spans="39:47" ht="15" x14ac:dyDescent="0.25">
      <c r="AM2652"/>
      <c r="AU2652"/>
    </row>
    <row r="2653" spans="39:47" ht="15" x14ac:dyDescent="0.25">
      <c r="AM2653"/>
      <c r="AU2653"/>
    </row>
    <row r="2654" spans="39:47" ht="15" x14ac:dyDescent="0.25">
      <c r="AM2654"/>
      <c r="AU2654"/>
    </row>
    <row r="2655" spans="39:47" ht="15" x14ac:dyDescent="0.25">
      <c r="AM2655"/>
      <c r="AU2655"/>
    </row>
    <row r="2656" spans="39:47" ht="15" x14ac:dyDescent="0.25">
      <c r="AM2656"/>
      <c r="AU2656"/>
    </row>
    <row r="2657" spans="39:47" ht="15" x14ac:dyDescent="0.25">
      <c r="AM2657"/>
      <c r="AU2657"/>
    </row>
    <row r="2658" spans="39:47" ht="15" x14ac:dyDescent="0.25">
      <c r="AM2658"/>
      <c r="AU2658"/>
    </row>
    <row r="2659" spans="39:47" ht="15" x14ac:dyDescent="0.25">
      <c r="AM2659"/>
      <c r="AU2659"/>
    </row>
    <row r="2660" spans="39:47" ht="15" x14ac:dyDescent="0.25">
      <c r="AM2660"/>
      <c r="AU2660"/>
    </row>
    <row r="2661" spans="39:47" ht="15" x14ac:dyDescent="0.25">
      <c r="AM2661"/>
      <c r="AU2661"/>
    </row>
    <row r="2662" spans="39:47" ht="15" x14ac:dyDescent="0.25">
      <c r="AM2662"/>
      <c r="AU2662"/>
    </row>
    <row r="2663" spans="39:47" ht="15" x14ac:dyDescent="0.25">
      <c r="AM2663"/>
      <c r="AU2663"/>
    </row>
    <row r="2664" spans="39:47" ht="15" x14ac:dyDescent="0.25">
      <c r="AM2664"/>
      <c r="AU2664"/>
    </row>
    <row r="2665" spans="39:47" ht="15" x14ac:dyDescent="0.25">
      <c r="AM2665"/>
      <c r="AU2665"/>
    </row>
    <row r="2666" spans="39:47" ht="15" x14ac:dyDescent="0.25">
      <c r="AM2666"/>
      <c r="AU2666"/>
    </row>
    <row r="2667" spans="39:47" ht="15" x14ac:dyDescent="0.25">
      <c r="AM2667"/>
      <c r="AU2667"/>
    </row>
    <row r="2668" spans="39:47" ht="15" x14ac:dyDescent="0.25">
      <c r="AM2668"/>
      <c r="AU2668"/>
    </row>
    <row r="2669" spans="39:47" ht="15" x14ac:dyDescent="0.25">
      <c r="AM2669"/>
      <c r="AU2669"/>
    </row>
    <row r="2670" spans="39:47" ht="15" x14ac:dyDescent="0.25">
      <c r="AM2670"/>
      <c r="AU2670"/>
    </row>
    <row r="2671" spans="39:47" ht="15" x14ac:dyDescent="0.25">
      <c r="AM2671"/>
      <c r="AU2671"/>
    </row>
    <row r="2672" spans="39:47" ht="15" x14ac:dyDescent="0.25">
      <c r="AM2672"/>
      <c r="AU2672"/>
    </row>
    <row r="2673" spans="39:47" ht="15" x14ac:dyDescent="0.25">
      <c r="AM2673"/>
      <c r="AU2673"/>
    </row>
    <row r="2674" spans="39:47" ht="15" x14ac:dyDescent="0.25">
      <c r="AM2674"/>
      <c r="AU2674"/>
    </row>
    <row r="2675" spans="39:47" ht="15" x14ac:dyDescent="0.25">
      <c r="AM2675"/>
      <c r="AU2675"/>
    </row>
    <row r="2676" spans="39:47" ht="15" x14ac:dyDescent="0.25">
      <c r="AM2676"/>
      <c r="AU2676"/>
    </row>
    <row r="2677" spans="39:47" ht="15" x14ac:dyDescent="0.25">
      <c r="AM2677"/>
      <c r="AU2677"/>
    </row>
    <row r="2678" spans="39:47" ht="15" x14ac:dyDescent="0.25">
      <c r="AM2678"/>
      <c r="AU2678"/>
    </row>
    <row r="2679" spans="39:47" ht="15" x14ac:dyDescent="0.25">
      <c r="AM2679"/>
      <c r="AU2679"/>
    </row>
    <row r="2680" spans="39:47" ht="15" x14ac:dyDescent="0.25">
      <c r="AM2680"/>
      <c r="AU2680"/>
    </row>
    <row r="2681" spans="39:47" ht="15" x14ac:dyDescent="0.25">
      <c r="AM2681"/>
      <c r="AU2681"/>
    </row>
    <row r="2682" spans="39:47" ht="15" x14ac:dyDescent="0.25">
      <c r="AM2682"/>
      <c r="AU2682"/>
    </row>
    <row r="2683" spans="39:47" ht="15" x14ac:dyDescent="0.25">
      <c r="AM2683"/>
      <c r="AU2683"/>
    </row>
    <row r="2684" spans="39:47" ht="15" x14ac:dyDescent="0.25">
      <c r="AM2684"/>
      <c r="AU2684"/>
    </row>
    <row r="2685" spans="39:47" ht="15" x14ac:dyDescent="0.25">
      <c r="AM2685"/>
      <c r="AU2685"/>
    </row>
    <row r="2686" spans="39:47" ht="15" x14ac:dyDescent="0.25">
      <c r="AM2686"/>
      <c r="AU2686"/>
    </row>
    <row r="2687" spans="39:47" ht="15" x14ac:dyDescent="0.25">
      <c r="AM2687"/>
      <c r="AU2687"/>
    </row>
    <row r="2688" spans="39:47" ht="15" x14ac:dyDescent="0.25">
      <c r="AM2688"/>
      <c r="AU2688"/>
    </row>
    <row r="2689" spans="39:47" ht="15" x14ac:dyDescent="0.25">
      <c r="AM2689"/>
      <c r="AU2689"/>
    </row>
    <row r="2690" spans="39:47" ht="15" x14ac:dyDescent="0.25">
      <c r="AM2690"/>
      <c r="AU2690"/>
    </row>
    <row r="2691" spans="39:47" ht="15" x14ac:dyDescent="0.25">
      <c r="AM2691"/>
      <c r="AU2691"/>
    </row>
    <row r="2692" spans="39:47" ht="15" x14ac:dyDescent="0.25">
      <c r="AM2692"/>
      <c r="AU2692"/>
    </row>
    <row r="2693" spans="39:47" ht="15" x14ac:dyDescent="0.25">
      <c r="AM2693"/>
      <c r="AU2693"/>
    </row>
    <row r="2694" spans="39:47" ht="15" x14ac:dyDescent="0.25">
      <c r="AM2694"/>
      <c r="AU2694"/>
    </row>
    <row r="2695" spans="39:47" ht="15" x14ac:dyDescent="0.25">
      <c r="AM2695"/>
      <c r="AU2695"/>
    </row>
    <row r="2696" spans="39:47" ht="15" x14ac:dyDescent="0.25">
      <c r="AM2696"/>
      <c r="AU2696"/>
    </row>
    <row r="2697" spans="39:47" ht="15" x14ac:dyDescent="0.25">
      <c r="AM2697"/>
      <c r="AU2697"/>
    </row>
    <row r="2698" spans="39:47" ht="15" x14ac:dyDescent="0.25">
      <c r="AM2698"/>
      <c r="AU2698"/>
    </row>
    <row r="2699" spans="39:47" ht="15" x14ac:dyDescent="0.25">
      <c r="AM2699"/>
      <c r="AU2699"/>
    </row>
    <row r="2700" spans="39:47" ht="15" x14ac:dyDescent="0.25">
      <c r="AM2700"/>
      <c r="AU2700"/>
    </row>
    <row r="2701" spans="39:47" ht="15" x14ac:dyDescent="0.25">
      <c r="AM2701"/>
      <c r="AU2701"/>
    </row>
    <row r="2702" spans="39:47" ht="15" x14ac:dyDescent="0.25">
      <c r="AM2702"/>
      <c r="AU2702"/>
    </row>
    <row r="2703" spans="39:47" ht="15" x14ac:dyDescent="0.25">
      <c r="AM2703"/>
      <c r="AU2703"/>
    </row>
    <row r="2704" spans="39:47" ht="15" x14ac:dyDescent="0.25">
      <c r="AM2704"/>
      <c r="AU2704"/>
    </row>
    <row r="2705" spans="39:47" ht="15" x14ac:dyDescent="0.25">
      <c r="AM2705"/>
      <c r="AU2705"/>
    </row>
    <row r="2706" spans="39:47" ht="15" x14ac:dyDescent="0.25">
      <c r="AM2706"/>
      <c r="AU2706"/>
    </row>
    <row r="2707" spans="39:47" ht="15" x14ac:dyDescent="0.25">
      <c r="AM2707"/>
      <c r="AU2707"/>
    </row>
    <row r="2708" spans="39:47" ht="15" x14ac:dyDescent="0.25">
      <c r="AM2708"/>
      <c r="AU2708"/>
    </row>
    <row r="2709" spans="39:47" ht="15" x14ac:dyDescent="0.25">
      <c r="AM2709"/>
      <c r="AU2709"/>
    </row>
    <row r="2710" spans="39:47" ht="15" x14ac:dyDescent="0.25">
      <c r="AM2710"/>
      <c r="AU2710"/>
    </row>
    <row r="2711" spans="39:47" ht="15" x14ac:dyDescent="0.25">
      <c r="AM2711"/>
      <c r="AU2711"/>
    </row>
    <row r="2712" spans="39:47" ht="15" x14ac:dyDescent="0.25">
      <c r="AM2712"/>
      <c r="AU2712"/>
    </row>
    <row r="2713" spans="39:47" ht="15" x14ac:dyDescent="0.25">
      <c r="AM2713"/>
      <c r="AU2713"/>
    </row>
    <row r="2714" spans="39:47" ht="15" x14ac:dyDescent="0.25">
      <c r="AM2714"/>
      <c r="AU2714"/>
    </row>
    <row r="2715" spans="39:47" ht="15" x14ac:dyDescent="0.25">
      <c r="AM2715"/>
      <c r="AU2715"/>
    </row>
    <row r="2716" spans="39:47" ht="15" x14ac:dyDescent="0.25">
      <c r="AM2716"/>
      <c r="AU2716"/>
    </row>
    <row r="2717" spans="39:47" ht="15" x14ac:dyDescent="0.25">
      <c r="AM2717"/>
      <c r="AU2717"/>
    </row>
    <row r="2718" spans="39:47" ht="15" x14ac:dyDescent="0.25">
      <c r="AM2718"/>
      <c r="AU2718"/>
    </row>
    <row r="2719" spans="39:47" ht="15" x14ac:dyDescent="0.25">
      <c r="AM2719"/>
      <c r="AU2719"/>
    </row>
    <row r="2720" spans="39:47" ht="15" x14ac:dyDescent="0.25">
      <c r="AM2720"/>
      <c r="AU2720"/>
    </row>
    <row r="2721" spans="39:47" ht="15" x14ac:dyDescent="0.25">
      <c r="AM2721"/>
      <c r="AU2721"/>
    </row>
    <row r="2722" spans="39:47" ht="15" x14ac:dyDescent="0.25">
      <c r="AM2722"/>
      <c r="AU2722"/>
    </row>
    <row r="2723" spans="39:47" ht="15" x14ac:dyDescent="0.25">
      <c r="AM2723"/>
      <c r="AU2723"/>
    </row>
    <row r="2724" spans="39:47" ht="15" x14ac:dyDescent="0.25">
      <c r="AM2724"/>
      <c r="AU2724"/>
    </row>
    <row r="2725" spans="39:47" ht="15" x14ac:dyDescent="0.25">
      <c r="AM2725"/>
      <c r="AU2725"/>
    </row>
    <row r="2726" spans="39:47" ht="15" x14ac:dyDescent="0.25">
      <c r="AM2726"/>
      <c r="AU2726"/>
    </row>
    <row r="2727" spans="39:47" ht="15" x14ac:dyDescent="0.25">
      <c r="AM2727"/>
      <c r="AU2727"/>
    </row>
    <row r="2728" spans="39:47" ht="15" x14ac:dyDescent="0.25">
      <c r="AM2728"/>
      <c r="AU2728"/>
    </row>
    <row r="2729" spans="39:47" ht="15" x14ac:dyDescent="0.25">
      <c r="AM2729"/>
      <c r="AU2729"/>
    </row>
    <row r="2730" spans="39:47" ht="15" x14ac:dyDescent="0.25">
      <c r="AM2730"/>
      <c r="AU2730"/>
    </row>
    <row r="2731" spans="39:47" ht="15" x14ac:dyDescent="0.25">
      <c r="AM2731"/>
      <c r="AU2731"/>
    </row>
    <row r="2732" spans="39:47" ht="15" x14ac:dyDescent="0.25">
      <c r="AM2732"/>
      <c r="AU2732"/>
    </row>
    <row r="2733" spans="39:47" ht="15" x14ac:dyDescent="0.25">
      <c r="AM2733"/>
      <c r="AU2733"/>
    </row>
    <row r="2734" spans="39:47" ht="15" x14ac:dyDescent="0.25">
      <c r="AM2734"/>
      <c r="AU2734"/>
    </row>
    <row r="2735" spans="39:47" ht="15" x14ac:dyDescent="0.25">
      <c r="AM2735"/>
      <c r="AU2735"/>
    </row>
    <row r="2736" spans="39:47" ht="15" x14ac:dyDescent="0.25">
      <c r="AM2736"/>
      <c r="AU2736"/>
    </row>
    <row r="2737" spans="39:47" ht="15" x14ac:dyDescent="0.25">
      <c r="AM2737"/>
      <c r="AU2737"/>
    </row>
    <row r="2738" spans="39:47" ht="15" x14ac:dyDescent="0.25">
      <c r="AM2738"/>
      <c r="AU2738"/>
    </row>
    <row r="2739" spans="39:47" ht="15" x14ac:dyDescent="0.25">
      <c r="AM2739"/>
      <c r="AU2739"/>
    </row>
    <row r="2740" spans="39:47" ht="15" x14ac:dyDescent="0.25">
      <c r="AM2740"/>
      <c r="AU2740"/>
    </row>
    <row r="2741" spans="39:47" ht="15" x14ac:dyDescent="0.25">
      <c r="AM2741"/>
      <c r="AU2741"/>
    </row>
    <row r="2742" spans="39:47" ht="15" x14ac:dyDescent="0.25">
      <c r="AM2742"/>
      <c r="AU2742"/>
    </row>
    <row r="2743" spans="39:47" ht="15" x14ac:dyDescent="0.25">
      <c r="AM2743"/>
      <c r="AU2743"/>
    </row>
    <row r="2744" spans="39:47" ht="15" x14ac:dyDescent="0.25">
      <c r="AM2744"/>
      <c r="AU2744"/>
    </row>
    <row r="2745" spans="39:47" ht="15" x14ac:dyDescent="0.25">
      <c r="AM2745"/>
      <c r="AU2745"/>
    </row>
    <row r="2746" spans="39:47" ht="15" x14ac:dyDescent="0.25">
      <c r="AM2746"/>
      <c r="AU2746"/>
    </row>
    <row r="2747" spans="39:47" ht="15" x14ac:dyDescent="0.25">
      <c r="AM2747"/>
      <c r="AU2747"/>
    </row>
    <row r="2748" spans="39:47" ht="15" x14ac:dyDescent="0.25">
      <c r="AM2748"/>
      <c r="AU2748"/>
    </row>
    <row r="2749" spans="39:47" ht="15" x14ac:dyDescent="0.25">
      <c r="AM2749"/>
      <c r="AU2749"/>
    </row>
    <row r="2750" spans="39:47" ht="15" x14ac:dyDescent="0.25">
      <c r="AM2750"/>
      <c r="AU2750"/>
    </row>
    <row r="2751" spans="39:47" ht="15" x14ac:dyDescent="0.25">
      <c r="AM2751"/>
      <c r="AU2751"/>
    </row>
    <row r="2752" spans="39:47" ht="15" x14ac:dyDescent="0.25">
      <c r="AM2752"/>
      <c r="AU2752"/>
    </row>
    <row r="2753" spans="39:47" ht="15" x14ac:dyDescent="0.25">
      <c r="AM2753"/>
      <c r="AU2753"/>
    </row>
    <row r="2754" spans="39:47" ht="15" x14ac:dyDescent="0.25">
      <c r="AM2754"/>
      <c r="AU2754"/>
    </row>
    <row r="2755" spans="39:47" ht="15" x14ac:dyDescent="0.25">
      <c r="AM2755"/>
      <c r="AU2755"/>
    </row>
    <row r="2756" spans="39:47" ht="15" x14ac:dyDescent="0.25">
      <c r="AM2756"/>
      <c r="AU2756"/>
    </row>
    <row r="2757" spans="39:47" ht="15" x14ac:dyDescent="0.25">
      <c r="AM2757"/>
      <c r="AU2757"/>
    </row>
    <row r="2758" spans="39:47" ht="15" x14ac:dyDescent="0.25">
      <c r="AM2758"/>
      <c r="AU2758"/>
    </row>
    <row r="2759" spans="39:47" ht="15" x14ac:dyDescent="0.25">
      <c r="AM2759"/>
      <c r="AU2759"/>
    </row>
    <row r="2760" spans="39:47" ht="15" x14ac:dyDescent="0.25">
      <c r="AM2760"/>
      <c r="AU2760"/>
    </row>
    <row r="2761" spans="39:47" ht="15" x14ac:dyDescent="0.25">
      <c r="AM2761"/>
      <c r="AU2761"/>
    </row>
    <row r="2762" spans="39:47" ht="15" x14ac:dyDescent="0.25">
      <c r="AM2762"/>
      <c r="AU2762"/>
    </row>
    <row r="2763" spans="39:47" ht="15" x14ac:dyDescent="0.25">
      <c r="AM2763"/>
      <c r="AU2763"/>
    </row>
    <row r="2764" spans="39:47" ht="15" x14ac:dyDescent="0.25">
      <c r="AM2764"/>
      <c r="AU2764"/>
    </row>
    <row r="2765" spans="39:47" ht="15" x14ac:dyDescent="0.25">
      <c r="AM2765"/>
      <c r="AU2765"/>
    </row>
    <row r="2766" spans="39:47" ht="15" x14ac:dyDescent="0.25">
      <c r="AM2766"/>
      <c r="AU2766"/>
    </row>
    <row r="2767" spans="39:47" ht="15" x14ac:dyDescent="0.25">
      <c r="AM2767"/>
      <c r="AU2767"/>
    </row>
    <row r="2768" spans="39:47" ht="15" x14ac:dyDescent="0.25">
      <c r="AM2768"/>
      <c r="AU2768"/>
    </row>
    <row r="2769" spans="39:47" ht="15" x14ac:dyDescent="0.25">
      <c r="AM2769"/>
      <c r="AU2769"/>
    </row>
    <row r="2770" spans="39:47" ht="15" x14ac:dyDescent="0.25">
      <c r="AM2770"/>
      <c r="AU2770"/>
    </row>
    <row r="2771" spans="39:47" ht="15" x14ac:dyDescent="0.25">
      <c r="AM2771"/>
      <c r="AU2771"/>
    </row>
    <row r="2772" spans="39:47" ht="15" x14ac:dyDescent="0.25">
      <c r="AM2772"/>
      <c r="AU2772"/>
    </row>
    <row r="2773" spans="39:47" ht="15" x14ac:dyDescent="0.25">
      <c r="AM2773"/>
      <c r="AU2773"/>
    </row>
    <row r="2774" spans="39:47" ht="15" x14ac:dyDescent="0.25">
      <c r="AM2774"/>
      <c r="AU2774"/>
    </row>
    <row r="2775" spans="39:47" ht="15" x14ac:dyDescent="0.25">
      <c r="AM2775"/>
      <c r="AU2775"/>
    </row>
    <row r="2776" spans="39:47" ht="15" x14ac:dyDescent="0.25">
      <c r="AM2776"/>
      <c r="AU2776"/>
    </row>
    <row r="2777" spans="39:47" ht="15" x14ac:dyDescent="0.25">
      <c r="AM2777"/>
      <c r="AU2777"/>
    </row>
    <row r="2778" spans="39:47" ht="15" x14ac:dyDescent="0.25">
      <c r="AM2778"/>
      <c r="AU2778"/>
    </row>
    <row r="2779" spans="39:47" ht="15" x14ac:dyDescent="0.25">
      <c r="AM2779"/>
      <c r="AU2779"/>
    </row>
    <row r="2780" spans="39:47" ht="15" x14ac:dyDescent="0.25">
      <c r="AM2780"/>
      <c r="AU2780"/>
    </row>
    <row r="2781" spans="39:47" ht="15" x14ac:dyDescent="0.25">
      <c r="AM2781"/>
      <c r="AU2781"/>
    </row>
    <row r="2782" spans="39:47" ht="15" x14ac:dyDescent="0.25">
      <c r="AM2782"/>
      <c r="AU2782"/>
    </row>
    <row r="2783" spans="39:47" ht="15" x14ac:dyDescent="0.25">
      <c r="AM2783"/>
      <c r="AU2783"/>
    </row>
    <row r="2784" spans="39:47" ht="15" x14ac:dyDescent="0.25">
      <c r="AM2784"/>
      <c r="AU2784"/>
    </row>
    <row r="2785" spans="39:47" ht="15" x14ac:dyDescent="0.25">
      <c r="AM2785"/>
      <c r="AU2785"/>
    </row>
    <row r="2786" spans="39:47" ht="15" x14ac:dyDescent="0.25">
      <c r="AM2786"/>
      <c r="AU2786"/>
    </row>
    <row r="2787" spans="39:47" ht="15" x14ac:dyDescent="0.25">
      <c r="AM2787"/>
      <c r="AU2787"/>
    </row>
    <row r="2788" spans="39:47" ht="15" x14ac:dyDescent="0.25">
      <c r="AM2788"/>
      <c r="AU2788"/>
    </row>
    <row r="2789" spans="39:47" ht="15" x14ac:dyDescent="0.25">
      <c r="AM2789"/>
      <c r="AU2789"/>
    </row>
    <row r="2790" spans="39:47" ht="15" x14ac:dyDescent="0.25">
      <c r="AM2790"/>
      <c r="AU2790"/>
    </row>
    <row r="2791" spans="39:47" ht="15" x14ac:dyDescent="0.25">
      <c r="AM2791"/>
      <c r="AU2791"/>
    </row>
    <row r="2792" spans="39:47" ht="15" x14ac:dyDescent="0.25">
      <c r="AM2792"/>
      <c r="AU2792"/>
    </row>
    <row r="2793" spans="39:47" ht="15" x14ac:dyDescent="0.25">
      <c r="AM2793"/>
      <c r="AU2793"/>
    </row>
    <row r="2794" spans="39:47" ht="15" x14ac:dyDescent="0.25">
      <c r="AM2794"/>
      <c r="AU2794"/>
    </row>
    <row r="2795" spans="39:47" ht="15" x14ac:dyDescent="0.25">
      <c r="AM2795"/>
      <c r="AU2795"/>
    </row>
    <row r="2796" spans="39:47" ht="15" x14ac:dyDescent="0.25">
      <c r="AM2796"/>
      <c r="AU2796"/>
    </row>
    <row r="2797" spans="39:47" ht="15" x14ac:dyDescent="0.25">
      <c r="AM2797"/>
      <c r="AU2797"/>
    </row>
    <row r="2798" spans="39:47" ht="15" x14ac:dyDescent="0.25">
      <c r="AM2798"/>
      <c r="AU2798"/>
    </row>
    <row r="2799" spans="39:47" ht="15" x14ac:dyDescent="0.25">
      <c r="AM2799"/>
      <c r="AU2799"/>
    </row>
    <row r="2800" spans="39:47" ht="15" x14ac:dyDescent="0.25">
      <c r="AM2800"/>
      <c r="AU2800"/>
    </row>
    <row r="2801" spans="39:47" ht="15" x14ac:dyDescent="0.25">
      <c r="AM2801"/>
      <c r="AU2801"/>
    </row>
    <row r="2802" spans="39:47" ht="15" x14ac:dyDescent="0.25">
      <c r="AM2802"/>
      <c r="AU2802"/>
    </row>
    <row r="2803" spans="39:47" ht="15" x14ac:dyDescent="0.25">
      <c r="AM2803"/>
      <c r="AU2803"/>
    </row>
    <row r="2804" spans="39:47" ht="15" x14ac:dyDescent="0.25">
      <c r="AM2804"/>
      <c r="AU2804"/>
    </row>
    <row r="2805" spans="39:47" ht="15" x14ac:dyDescent="0.25">
      <c r="AM2805"/>
      <c r="AU2805"/>
    </row>
    <row r="2806" spans="39:47" ht="15" x14ac:dyDescent="0.25">
      <c r="AM2806"/>
      <c r="AU2806"/>
    </row>
    <row r="2807" spans="39:47" ht="15" x14ac:dyDescent="0.25">
      <c r="AM2807"/>
      <c r="AU2807"/>
    </row>
    <row r="2808" spans="39:47" ht="15" x14ac:dyDescent="0.25">
      <c r="AM2808"/>
      <c r="AU2808"/>
    </row>
    <row r="2809" spans="39:47" ht="15" x14ac:dyDescent="0.25">
      <c r="AM2809"/>
      <c r="AU2809"/>
    </row>
    <row r="2810" spans="39:47" ht="15" x14ac:dyDescent="0.25">
      <c r="AM2810"/>
      <c r="AU2810"/>
    </row>
    <row r="2811" spans="39:47" ht="15" x14ac:dyDescent="0.25">
      <c r="AM2811"/>
      <c r="AU2811"/>
    </row>
    <row r="2812" spans="39:47" ht="15" x14ac:dyDescent="0.25">
      <c r="AM2812"/>
      <c r="AU2812"/>
    </row>
    <row r="2813" spans="39:47" ht="15" x14ac:dyDescent="0.25">
      <c r="AM2813"/>
      <c r="AU2813"/>
    </row>
    <row r="2814" spans="39:47" ht="15" x14ac:dyDescent="0.25">
      <c r="AM2814"/>
      <c r="AU2814"/>
    </row>
    <row r="2815" spans="39:47" ht="15" x14ac:dyDescent="0.25">
      <c r="AM2815"/>
      <c r="AU2815"/>
    </row>
    <row r="2816" spans="39:47" ht="15" x14ac:dyDescent="0.25">
      <c r="AM2816"/>
      <c r="AU2816"/>
    </row>
    <row r="2817" spans="39:47" ht="15" x14ac:dyDescent="0.25">
      <c r="AM2817"/>
      <c r="AU2817"/>
    </row>
    <row r="2818" spans="39:47" ht="15" x14ac:dyDescent="0.25">
      <c r="AM2818"/>
      <c r="AU2818"/>
    </row>
    <row r="2819" spans="39:47" ht="15" x14ac:dyDescent="0.25">
      <c r="AM2819"/>
      <c r="AU2819"/>
    </row>
    <row r="2820" spans="39:47" ht="15" x14ac:dyDescent="0.25">
      <c r="AM2820"/>
      <c r="AU2820"/>
    </row>
    <row r="2821" spans="39:47" ht="15" x14ac:dyDescent="0.25">
      <c r="AM2821"/>
      <c r="AU2821"/>
    </row>
    <row r="2822" spans="39:47" ht="15" x14ac:dyDescent="0.25">
      <c r="AM2822"/>
      <c r="AU2822"/>
    </row>
    <row r="2823" spans="39:47" ht="15" x14ac:dyDescent="0.25">
      <c r="AM2823"/>
      <c r="AU2823"/>
    </row>
    <row r="2824" spans="39:47" ht="15" x14ac:dyDescent="0.25">
      <c r="AM2824"/>
      <c r="AU2824"/>
    </row>
    <row r="2825" spans="39:47" ht="15" x14ac:dyDescent="0.25">
      <c r="AM2825"/>
      <c r="AU2825"/>
    </row>
    <row r="2826" spans="39:47" ht="15" x14ac:dyDescent="0.25">
      <c r="AM2826"/>
      <c r="AU2826"/>
    </row>
    <row r="2827" spans="39:47" ht="15" x14ac:dyDescent="0.25">
      <c r="AM2827"/>
      <c r="AU2827"/>
    </row>
    <row r="2828" spans="39:47" ht="15" x14ac:dyDescent="0.25">
      <c r="AM2828"/>
      <c r="AU2828"/>
    </row>
    <row r="2829" spans="39:47" ht="15" x14ac:dyDescent="0.25">
      <c r="AM2829"/>
      <c r="AU2829"/>
    </row>
    <row r="2830" spans="39:47" ht="15" x14ac:dyDescent="0.25">
      <c r="AM2830"/>
      <c r="AU2830"/>
    </row>
    <row r="2831" spans="39:47" ht="15" x14ac:dyDescent="0.25">
      <c r="AM2831"/>
      <c r="AU2831"/>
    </row>
    <row r="2832" spans="39:47" ht="15" x14ac:dyDescent="0.25">
      <c r="AM2832"/>
      <c r="AU2832"/>
    </row>
    <row r="2833" spans="39:47" ht="15" x14ac:dyDescent="0.25">
      <c r="AM2833"/>
      <c r="AU2833"/>
    </row>
    <row r="2834" spans="39:47" ht="15" x14ac:dyDescent="0.25">
      <c r="AM2834"/>
      <c r="AU2834"/>
    </row>
    <row r="2835" spans="39:47" ht="15" x14ac:dyDescent="0.25">
      <c r="AM2835"/>
      <c r="AU2835"/>
    </row>
    <row r="2836" spans="39:47" ht="15" x14ac:dyDescent="0.25">
      <c r="AM2836"/>
      <c r="AU2836"/>
    </row>
    <row r="2837" spans="39:47" ht="15" x14ac:dyDescent="0.25">
      <c r="AM2837"/>
      <c r="AU2837"/>
    </row>
    <row r="2838" spans="39:47" ht="15" x14ac:dyDescent="0.25">
      <c r="AM2838"/>
      <c r="AU2838"/>
    </row>
    <row r="2839" spans="39:47" ht="15" x14ac:dyDescent="0.25">
      <c r="AM2839"/>
      <c r="AU2839"/>
    </row>
    <row r="2840" spans="39:47" ht="15" x14ac:dyDescent="0.25">
      <c r="AM2840"/>
      <c r="AU2840"/>
    </row>
    <row r="2841" spans="39:47" ht="15" x14ac:dyDescent="0.25">
      <c r="AM2841"/>
      <c r="AU2841"/>
    </row>
    <row r="2842" spans="39:47" ht="15" x14ac:dyDescent="0.25">
      <c r="AM2842"/>
      <c r="AU2842"/>
    </row>
    <row r="2843" spans="39:47" ht="15" x14ac:dyDescent="0.25">
      <c r="AM2843"/>
      <c r="AU2843"/>
    </row>
    <row r="2844" spans="39:47" ht="15" x14ac:dyDescent="0.25">
      <c r="AM2844"/>
      <c r="AU2844"/>
    </row>
    <row r="2845" spans="39:47" ht="15" x14ac:dyDescent="0.25">
      <c r="AM2845"/>
      <c r="AU2845"/>
    </row>
    <row r="2846" spans="39:47" ht="15" x14ac:dyDescent="0.25">
      <c r="AM2846"/>
      <c r="AU2846"/>
    </row>
    <row r="2847" spans="39:47" ht="15" x14ac:dyDescent="0.25">
      <c r="AM2847"/>
      <c r="AU2847"/>
    </row>
    <row r="2848" spans="39:47" ht="15" x14ac:dyDescent="0.25">
      <c r="AM2848"/>
      <c r="AU2848"/>
    </row>
    <row r="2849" spans="39:47" ht="15" x14ac:dyDescent="0.25">
      <c r="AM2849"/>
      <c r="AU2849"/>
    </row>
    <row r="2850" spans="39:47" ht="15" x14ac:dyDescent="0.25">
      <c r="AM2850"/>
      <c r="AU2850"/>
    </row>
    <row r="2851" spans="39:47" ht="15" x14ac:dyDescent="0.25">
      <c r="AM2851"/>
      <c r="AU2851"/>
    </row>
    <row r="2852" spans="39:47" ht="15" x14ac:dyDescent="0.25">
      <c r="AM2852"/>
      <c r="AU2852"/>
    </row>
    <row r="2853" spans="39:47" ht="15" x14ac:dyDescent="0.25">
      <c r="AM2853"/>
      <c r="AU2853"/>
    </row>
    <row r="2854" spans="39:47" ht="15" x14ac:dyDescent="0.25">
      <c r="AM2854"/>
      <c r="AU2854"/>
    </row>
    <row r="2855" spans="39:47" ht="15" x14ac:dyDescent="0.25">
      <c r="AM2855"/>
      <c r="AU2855"/>
    </row>
    <row r="2856" spans="39:47" ht="15" x14ac:dyDescent="0.25">
      <c r="AM2856"/>
      <c r="AU2856"/>
    </row>
    <row r="2857" spans="39:47" ht="15" x14ac:dyDescent="0.25">
      <c r="AM2857"/>
      <c r="AU2857"/>
    </row>
    <row r="2858" spans="39:47" ht="15" x14ac:dyDescent="0.25">
      <c r="AM2858"/>
      <c r="AU2858"/>
    </row>
    <row r="2859" spans="39:47" ht="15" x14ac:dyDescent="0.25">
      <c r="AM2859"/>
      <c r="AU2859"/>
    </row>
    <row r="2860" spans="39:47" ht="15" x14ac:dyDescent="0.25">
      <c r="AM2860"/>
      <c r="AU2860"/>
    </row>
    <row r="2861" spans="39:47" ht="15" x14ac:dyDescent="0.25">
      <c r="AM2861"/>
      <c r="AU2861"/>
    </row>
    <row r="2862" spans="39:47" ht="15" x14ac:dyDescent="0.25">
      <c r="AM2862"/>
      <c r="AU2862"/>
    </row>
    <row r="2863" spans="39:47" ht="15" x14ac:dyDescent="0.25">
      <c r="AM2863"/>
      <c r="AU2863"/>
    </row>
    <row r="2864" spans="39:47" ht="15" x14ac:dyDescent="0.25">
      <c r="AM2864"/>
      <c r="AU2864"/>
    </row>
    <row r="2865" spans="39:47" ht="15" x14ac:dyDescent="0.25">
      <c r="AM2865"/>
      <c r="AU2865"/>
    </row>
    <row r="2866" spans="39:47" ht="15" x14ac:dyDescent="0.25">
      <c r="AM2866"/>
      <c r="AU2866"/>
    </row>
    <row r="2867" spans="39:47" ht="15" x14ac:dyDescent="0.25">
      <c r="AM2867"/>
      <c r="AU2867"/>
    </row>
    <row r="2868" spans="39:47" ht="15" x14ac:dyDescent="0.25">
      <c r="AM2868"/>
      <c r="AU2868"/>
    </row>
    <row r="2869" spans="39:47" ht="15" x14ac:dyDescent="0.25">
      <c r="AM2869"/>
      <c r="AU2869"/>
    </row>
    <row r="2870" spans="39:47" ht="15" x14ac:dyDescent="0.25">
      <c r="AM2870"/>
      <c r="AU2870"/>
    </row>
    <row r="2871" spans="39:47" ht="15" x14ac:dyDescent="0.25">
      <c r="AM2871"/>
      <c r="AU2871"/>
    </row>
    <row r="2872" spans="39:47" ht="15" x14ac:dyDescent="0.25">
      <c r="AM2872"/>
      <c r="AU2872"/>
    </row>
    <row r="2873" spans="39:47" ht="15" x14ac:dyDescent="0.25">
      <c r="AM2873"/>
      <c r="AU2873"/>
    </row>
    <row r="2874" spans="39:47" ht="15" x14ac:dyDescent="0.25">
      <c r="AM2874"/>
      <c r="AU2874"/>
    </row>
    <row r="2875" spans="39:47" ht="15" x14ac:dyDescent="0.25">
      <c r="AM2875"/>
      <c r="AU2875"/>
    </row>
    <row r="2876" spans="39:47" ht="15" x14ac:dyDescent="0.25">
      <c r="AM2876"/>
      <c r="AU2876"/>
    </row>
    <row r="2877" spans="39:47" ht="15" x14ac:dyDescent="0.25">
      <c r="AM2877"/>
      <c r="AU2877"/>
    </row>
    <row r="2878" spans="39:47" ht="15" x14ac:dyDescent="0.25">
      <c r="AM2878"/>
      <c r="AU2878"/>
    </row>
    <row r="2879" spans="39:47" ht="15" x14ac:dyDescent="0.25">
      <c r="AM2879"/>
      <c r="AU2879"/>
    </row>
    <row r="2880" spans="39:47" ht="15" x14ac:dyDescent="0.25">
      <c r="AM2880"/>
      <c r="AU2880"/>
    </row>
    <row r="2881" spans="39:47" ht="15" x14ac:dyDescent="0.25">
      <c r="AM2881"/>
      <c r="AU2881"/>
    </row>
    <row r="2882" spans="39:47" ht="15" x14ac:dyDescent="0.25">
      <c r="AM2882"/>
      <c r="AU2882"/>
    </row>
    <row r="2883" spans="39:47" ht="15" x14ac:dyDescent="0.25">
      <c r="AM2883"/>
      <c r="AU2883"/>
    </row>
    <row r="2884" spans="39:47" ht="15" x14ac:dyDescent="0.25">
      <c r="AM2884"/>
      <c r="AU2884"/>
    </row>
    <row r="2885" spans="39:47" ht="15" x14ac:dyDescent="0.25">
      <c r="AM2885"/>
      <c r="AU2885"/>
    </row>
    <row r="2886" spans="39:47" ht="15" x14ac:dyDescent="0.25">
      <c r="AM2886"/>
      <c r="AU2886"/>
    </row>
    <row r="2887" spans="39:47" ht="15" x14ac:dyDescent="0.25">
      <c r="AM2887"/>
      <c r="AU2887"/>
    </row>
    <row r="2888" spans="39:47" ht="15" x14ac:dyDescent="0.25">
      <c r="AM2888"/>
      <c r="AU2888"/>
    </row>
    <row r="2889" spans="39:47" ht="15" x14ac:dyDescent="0.25">
      <c r="AM2889"/>
      <c r="AU2889"/>
    </row>
    <row r="2890" spans="39:47" ht="15" x14ac:dyDescent="0.25">
      <c r="AM2890"/>
      <c r="AU2890"/>
    </row>
    <row r="2891" spans="39:47" ht="15" x14ac:dyDescent="0.25">
      <c r="AM2891"/>
      <c r="AU2891"/>
    </row>
    <row r="2892" spans="39:47" ht="15" x14ac:dyDescent="0.25">
      <c r="AM2892"/>
      <c r="AU2892"/>
    </row>
    <row r="2893" spans="39:47" ht="15" x14ac:dyDescent="0.25">
      <c r="AM2893"/>
      <c r="AU2893"/>
    </row>
    <row r="2894" spans="39:47" ht="15" x14ac:dyDescent="0.25">
      <c r="AM2894"/>
      <c r="AU2894"/>
    </row>
    <row r="2895" spans="39:47" ht="15" x14ac:dyDescent="0.25">
      <c r="AM2895"/>
      <c r="AU2895"/>
    </row>
    <row r="2896" spans="39:47" ht="15" x14ac:dyDescent="0.25">
      <c r="AM2896"/>
      <c r="AU2896"/>
    </row>
    <row r="2897" spans="39:47" ht="15" x14ac:dyDescent="0.25">
      <c r="AM2897"/>
      <c r="AU2897"/>
    </row>
    <row r="2898" spans="39:47" ht="15" x14ac:dyDescent="0.25">
      <c r="AM2898"/>
      <c r="AU2898"/>
    </row>
    <row r="2899" spans="39:47" ht="15" x14ac:dyDescent="0.25">
      <c r="AM2899"/>
      <c r="AU2899"/>
    </row>
    <row r="2900" spans="39:47" ht="15" x14ac:dyDescent="0.25">
      <c r="AM2900"/>
      <c r="AU2900"/>
    </row>
    <row r="2901" spans="39:47" ht="15" x14ac:dyDescent="0.25">
      <c r="AM2901"/>
      <c r="AU2901"/>
    </row>
    <row r="2902" spans="39:47" ht="15" x14ac:dyDescent="0.25">
      <c r="AM2902"/>
      <c r="AU2902"/>
    </row>
    <row r="2903" spans="39:47" ht="15" x14ac:dyDescent="0.25">
      <c r="AM2903"/>
      <c r="AU2903"/>
    </row>
    <row r="2904" spans="39:47" ht="15" x14ac:dyDescent="0.25">
      <c r="AM2904"/>
      <c r="AU2904"/>
    </row>
    <row r="2905" spans="39:47" ht="15" x14ac:dyDescent="0.25">
      <c r="AM2905"/>
      <c r="AU2905"/>
    </row>
    <row r="2906" spans="39:47" ht="15" x14ac:dyDescent="0.25">
      <c r="AM2906"/>
      <c r="AU2906"/>
    </row>
    <row r="2907" spans="39:47" ht="15" x14ac:dyDescent="0.25">
      <c r="AM2907"/>
      <c r="AU2907"/>
    </row>
    <row r="2908" spans="39:47" ht="15" x14ac:dyDescent="0.25">
      <c r="AM2908"/>
      <c r="AU2908"/>
    </row>
    <row r="2909" spans="39:47" ht="15" x14ac:dyDescent="0.25">
      <c r="AM2909"/>
      <c r="AU2909"/>
    </row>
    <row r="2910" spans="39:47" ht="15" x14ac:dyDescent="0.25">
      <c r="AM2910"/>
      <c r="AU2910"/>
    </row>
    <row r="2911" spans="39:47" ht="15" x14ac:dyDescent="0.25">
      <c r="AM2911"/>
      <c r="AU2911"/>
    </row>
    <row r="2912" spans="39:47" ht="15" x14ac:dyDescent="0.25">
      <c r="AM2912"/>
      <c r="AU2912"/>
    </row>
    <row r="2913" spans="39:47" ht="15" x14ac:dyDescent="0.25">
      <c r="AM2913"/>
      <c r="AU2913"/>
    </row>
    <row r="2914" spans="39:47" ht="15" x14ac:dyDescent="0.25">
      <c r="AM2914"/>
      <c r="AU2914"/>
    </row>
    <row r="2915" spans="39:47" ht="15" x14ac:dyDescent="0.25">
      <c r="AM2915"/>
      <c r="AU2915"/>
    </row>
    <row r="2916" spans="39:47" ht="15" x14ac:dyDescent="0.25">
      <c r="AM2916"/>
      <c r="AU2916"/>
    </row>
    <row r="2917" spans="39:47" ht="15" x14ac:dyDescent="0.25">
      <c r="AM2917"/>
      <c r="AU2917"/>
    </row>
    <row r="2918" spans="39:47" ht="15" x14ac:dyDescent="0.25">
      <c r="AM2918"/>
      <c r="AU2918"/>
    </row>
    <row r="2919" spans="39:47" ht="15" x14ac:dyDescent="0.25">
      <c r="AM2919"/>
      <c r="AU2919"/>
    </row>
    <row r="2920" spans="39:47" ht="15" x14ac:dyDescent="0.25">
      <c r="AM2920"/>
      <c r="AU2920"/>
    </row>
    <row r="2921" spans="39:47" ht="15" x14ac:dyDescent="0.25">
      <c r="AM2921"/>
      <c r="AU2921"/>
    </row>
    <row r="2922" spans="39:47" ht="15" x14ac:dyDescent="0.25">
      <c r="AM2922"/>
      <c r="AU2922"/>
    </row>
    <row r="2923" spans="39:47" ht="15" x14ac:dyDescent="0.25">
      <c r="AM2923"/>
      <c r="AU2923"/>
    </row>
    <row r="2924" spans="39:47" ht="15" x14ac:dyDescent="0.25">
      <c r="AM2924"/>
      <c r="AU2924"/>
    </row>
    <row r="2925" spans="39:47" ht="15" x14ac:dyDescent="0.25">
      <c r="AM2925"/>
      <c r="AU2925"/>
    </row>
    <row r="2926" spans="39:47" ht="15" x14ac:dyDescent="0.25">
      <c r="AM2926"/>
      <c r="AU2926"/>
    </row>
    <row r="2927" spans="39:47" ht="15" x14ac:dyDescent="0.25">
      <c r="AM2927"/>
      <c r="AU2927"/>
    </row>
    <row r="2928" spans="39:47" ht="15" x14ac:dyDescent="0.25">
      <c r="AM2928"/>
      <c r="AU2928"/>
    </row>
    <row r="2929" spans="39:47" ht="15" x14ac:dyDescent="0.25">
      <c r="AM2929"/>
      <c r="AU2929"/>
    </row>
    <row r="2930" spans="39:47" ht="15" x14ac:dyDescent="0.25">
      <c r="AM2930"/>
      <c r="AU2930"/>
    </row>
    <row r="2931" spans="39:47" ht="15" x14ac:dyDescent="0.25">
      <c r="AM2931"/>
      <c r="AU2931"/>
    </row>
    <row r="2932" spans="39:47" ht="15" x14ac:dyDescent="0.25">
      <c r="AM2932"/>
      <c r="AU2932"/>
    </row>
    <row r="2933" spans="39:47" ht="15" x14ac:dyDescent="0.25">
      <c r="AM2933"/>
      <c r="AU2933"/>
    </row>
    <row r="2934" spans="39:47" ht="15" x14ac:dyDescent="0.25">
      <c r="AM2934"/>
      <c r="AU2934"/>
    </row>
    <row r="2935" spans="39:47" ht="15" x14ac:dyDescent="0.25">
      <c r="AM2935"/>
      <c r="AU2935"/>
    </row>
    <row r="2936" spans="39:47" ht="15" x14ac:dyDescent="0.25">
      <c r="AM2936"/>
      <c r="AU2936"/>
    </row>
    <row r="2937" spans="39:47" ht="15" x14ac:dyDescent="0.25">
      <c r="AM2937"/>
      <c r="AU2937"/>
    </row>
    <row r="2938" spans="39:47" ht="15" x14ac:dyDescent="0.25">
      <c r="AM2938"/>
      <c r="AU2938"/>
    </row>
    <row r="2939" spans="39:47" ht="15" x14ac:dyDescent="0.25">
      <c r="AM2939"/>
      <c r="AU2939"/>
    </row>
    <row r="2940" spans="39:47" ht="15" x14ac:dyDescent="0.25">
      <c r="AM2940"/>
      <c r="AU2940"/>
    </row>
    <row r="2941" spans="39:47" ht="15" x14ac:dyDescent="0.25">
      <c r="AM2941"/>
      <c r="AU2941"/>
    </row>
    <row r="2942" spans="39:47" ht="15" x14ac:dyDescent="0.25">
      <c r="AM2942"/>
      <c r="AU2942"/>
    </row>
    <row r="2943" spans="39:47" ht="15" x14ac:dyDescent="0.25">
      <c r="AM2943"/>
      <c r="AU2943"/>
    </row>
    <row r="2944" spans="39:47" ht="15" x14ac:dyDescent="0.25">
      <c r="AM2944"/>
      <c r="AU2944"/>
    </row>
    <row r="2945" spans="39:47" ht="15" x14ac:dyDescent="0.25">
      <c r="AM2945"/>
      <c r="AU2945"/>
    </row>
    <row r="2946" spans="39:47" ht="15" x14ac:dyDescent="0.25">
      <c r="AM2946"/>
      <c r="AU2946"/>
    </row>
    <row r="2947" spans="39:47" ht="15" x14ac:dyDescent="0.25">
      <c r="AM2947"/>
      <c r="AU2947"/>
    </row>
    <row r="2948" spans="39:47" ht="15" x14ac:dyDescent="0.25">
      <c r="AM2948"/>
      <c r="AU2948"/>
    </row>
    <row r="2949" spans="39:47" ht="15" x14ac:dyDescent="0.25">
      <c r="AM2949"/>
      <c r="AU2949"/>
    </row>
    <row r="2950" spans="39:47" ht="15" x14ac:dyDescent="0.25">
      <c r="AM2950"/>
      <c r="AU2950"/>
    </row>
    <row r="2951" spans="39:47" ht="15" x14ac:dyDescent="0.25">
      <c r="AM2951"/>
      <c r="AU2951"/>
    </row>
    <row r="2952" spans="39:47" ht="15" x14ac:dyDescent="0.25">
      <c r="AM2952"/>
      <c r="AU2952"/>
    </row>
    <row r="2953" spans="39:47" ht="15" x14ac:dyDescent="0.25">
      <c r="AM2953"/>
      <c r="AU2953"/>
    </row>
    <row r="2954" spans="39:47" ht="15" x14ac:dyDescent="0.25">
      <c r="AM2954"/>
      <c r="AU2954"/>
    </row>
    <row r="2955" spans="39:47" ht="15" x14ac:dyDescent="0.25">
      <c r="AM2955"/>
      <c r="AU2955"/>
    </row>
    <row r="2956" spans="39:47" ht="15" x14ac:dyDescent="0.25">
      <c r="AM2956"/>
      <c r="AU2956"/>
    </row>
    <row r="2957" spans="39:47" ht="15" x14ac:dyDescent="0.25">
      <c r="AM2957"/>
      <c r="AU2957"/>
    </row>
    <row r="2958" spans="39:47" ht="15" x14ac:dyDescent="0.25">
      <c r="AM2958"/>
      <c r="AU2958"/>
    </row>
    <row r="2959" spans="39:47" ht="15" x14ac:dyDescent="0.25">
      <c r="AM2959"/>
      <c r="AU2959"/>
    </row>
    <row r="2960" spans="39:47" ht="15" x14ac:dyDescent="0.25">
      <c r="AM2960"/>
      <c r="AU2960"/>
    </row>
    <row r="2961" spans="39:47" ht="15" x14ac:dyDescent="0.25">
      <c r="AM2961"/>
      <c r="AU2961"/>
    </row>
    <row r="2962" spans="39:47" ht="15" x14ac:dyDescent="0.25">
      <c r="AM2962"/>
      <c r="AU2962"/>
    </row>
    <row r="2963" spans="39:47" ht="15" x14ac:dyDescent="0.25">
      <c r="AM2963"/>
      <c r="AU2963"/>
    </row>
    <row r="2964" spans="39:47" ht="15" x14ac:dyDescent="0.25">
      <c r="AM2964"/>
      <c r="AU2964"/>
    </row>
    <row r="2965" spans="39:47" ht="15" x14ac:dyDescent="0.25">
      <c r="AM2965"/>
      <c r="AU2965"/>
    </row>
    <row r="2966" spans="39:47" ht="15" x14ac:dyDescent="0.25">
      <c r="AM2966"/>
      <c r="AU2966"/>
    </row>
    <row r="2967" spans="39:47" ht="15" x14ac:dyDescent="0.25">
      <c r="AM2967"/>
      <c r="AU2967"/>
    </row>
    <row r="2968" spans="39:47" ht="15" x14ac:dyDescent="0.25">
      <c r="AM2968"/>
      <c r="AU2968"/>
    </row>
    <row r="2969" spans="39:47" ht="15" x14ac:dyDescent="0.25">
      <c r="AM2969"/>
      <c r="AU2969"/>
    </row>
    <row r="2970" spans="39:47" ht="15" x14ac:dyDescent="0.25">
      <c r="AM2970"/>
      <c r="AU2970"/>
    </row>
    <row r="2971" spans="39:47" ht="15" x14ac:dyDescent="0.25">
      <c r="AM2971"/>
      <c r="AU2971"/>
    </row>
    <row r="2972" spans="39:47" ht="15" x14ac:dyDescent="0.25">
      <c r="AM2972"/>
      <c r="AU2972"/>
    </row>
    <row r="2973" spans="39:47" ht="15" x14ac:dyDescent="0.25">
      <c r="AM2973"/>
      <c r="AU2973"/>
    </row>
    <row r="2974" spans="39:47" ht="15" x14ac:dyDescent="0.25">
      <c r="AM2974"/>
      <c r="AU2974"/>
    </row>
    <row r="2975" spans="39:47" ht="15" x14ac:dyDescent="0.25">
      <c r="AM2975"/>
      <c r="AU2975"/>
    </row>
    <row r="2976" spans="39:47" ht="15" x14ac:dyDescent="0.25">
      <c r="AM2976"/>
      <c r="AU2976"/>
    </row>
    <row r="2977" spans="39:47" ht="15" x14ac:dyDescent="0.25">
      <c r="AM2977"/>
      <c r="AU2977"/>
    </row>
    <row r="2978" spans="39:47" ht="15" x14ac:dyDescent="0.25">
      <c r="AM2978"/>
      <c r="AU2978"/>
    </row>
    <row r="2979" spans="39:47" ht="15" x14ac:dyDescent="0.25">
      <c r="AM2979"/>
      <c r="AU2979"/>
    </row>
    <row r="2980" spans="39:47" ht="15" x14ac:dyDescent="0.25">
      <c r="AM2980"/>
      <c r="AU2980"/>
    </row>
    <row r="2981" spans="39:47" ht="15" x14ac:dyDescent="0.25">
      <c r="AM2981"/>
      <c r="AU2981"/>
    </row>
    <row r="2982" spans="39:47" ht="15" x14ac:dyDescent="0.25">
      <c r="AM2982"/>
      <c r="AU2982"/>
    </row>
    <row r="2983" spans="39:47" ht="15" x14ac:dyDescent="0.25">
      <c r="AM2983"/>
      <c r="AU2983"/>
    </row>
    <row r="2984" spans="39:47" ht="15" x14ac:dyDescent="0.25">
      <c r="AM2984"/>
      <c r="AU2984"/>
    </row>
    <row r="2985" spans="39:47" ht="15" x14ac:dyDescent="0.25">
      <c r="AM2985"/>
      <c r="AU2985"/>
    </row>
    <row r="2986" spans="39:47" ht="15" x14ac:dyDescent="0.25">
      <c r="AM2986"/>
      <c r="AU2986"/>
    </row>
    <row r="2987" spans="39:47" ht="15" x14ac:dyDescent="0.25">
      <c r="AM2987"/>
      <c r="AU2987"/>
    </row>
    <row r="2988" spans="39:47" ht="15" x14ac:dyDescent="0.25">
      <c r="AM2988"/>
      <c r="AU2988"/>
    </row>
    <row r="2989" spans="39:47" ht="15" x14ac:dyDescent="0.25">
      <c r="AM2989"/>
      <c r="AU2989"/>
    </row>
    <row r="2990" spans="39:47" ht="15" x14ac:dyDescent="0.25">
      <c r="AM2990"/>
      <c r="AU2990"/>
    </row>
    <row r="2991" spans="39:47" ht="15" x14ac:dyDescent="0.25">
      <c r="AM2991"/>
      <c r="AU2991"/>
    </row>
    <row r="2992" spans="39:47" ht="15" x14ac:dyDescent="0.25">
      <c r="AM2992"/>
      <c r="AU2992"/>
    </row>
    <row r="2993" spans="39:47" ht="15" x14ac:dyDescent="0.25">
      <c r="AM2993"/>
      <c r="AU2993"/>
    </row>
    <row r="2994" spans="39:47" ht="15" x14ac:dyDescent="0.25">
      <c r="AM2994"/>
      <c r="AU2994"/>
    </row>
    <row r="2995" spans="39:47" ht="15" x14ac:dyDescent="0.25">
      <c r="AM2995"/>
      <c r="AU2995"/>
    </row>
    <row r="2996" spans="39:47" ht="15" x14ac:dyDescent="0.25">
      <c r="AM2996"/>
      <c r="AU2996"/>
    </row>
    <row r="2997" spans="39:47" ht="15" x14ac:dyDescent="0.25">
      <c r="AM2997"/>
      <c r="AU2997"/>
    </row>
    <row r="2998" spans="39:47" ht="15" x14ac:dyDescent="0.25">
      <c r="AM2998"/>
      <c r="AU2998"/>
    </row>
    <row r="2999" spans="39:47" ht="15" x14ac:dyDescent="0.25">
      <c r="AM2999"/>
      <c r="AU2999"/>
    </row>
    <row r="3000" spans="39:47" ht="15" x14ac:dyDescent="0.25">
      <c r="AM3000"/>
      <c r="AU3000"/>
    </row>
    <row r="3001" spans="39:47" ht="15" x14ac:dyDescent="0.25">
      <c r="AM3001"/>
      <c r="AU3001"/>
    </row>
    <row r="3002" spans="39:47" ht="15" x14ac:dyDescent="0.25">
      <c r="AM3002"/>
      <c r="AU3002"/>
    </row>
    <row r="3003" spans="39:47" ht="15" x14ac:dyDescent="0.25">
      <c r="AM3003"/>
      <c r="AU3003"/>
    </row>
    <row r="3004" spans="39:47" ht="15" x14ac:dyDescent="0.25">
      <c r="AM3004"/>
      <c r="AU3004"/>
    </row>
    <row r="3005" spans="39:47" ht="15" x14ac:dyDescent="0.25">
      <c r="AM3005"/>
      <c r="AU3005"/>
    </row>
    <row r="3006" spans="39:47" ht="15" x14ac:dyDescent="0.25">
      <c r="AM3006"/>
      <c r="AU3006"/>
    </row>
    <row r="3007" spans="39:47" ht="15" x14ac:dyDescent="0.25">
      <c r="AM3007"/>
      <c r="AU3007"/>
    </row>
    <row r="3008" spans="39:47" ht="15" x14ac:dyDescent="0.25">
      <c r="AM3008"/>
      <c r="AU3008"/>
    </row>
    <row r="3009" spans="39:47" ht="15" x14ac:dyDescent="0.25">
      <c r="AM3009"/>
      <c r="AU3009"/>
    </row>
    <row r="3010" spans="39:47" ht="15" x14ac:dyDescent="0.25">
      <c r="AM3010"/>
      <c r="AU3010"/>
    </row>
    <row r="3011" spans="39:47" ht="15" x14ac:dyDescent="0.25">
      <c r="AM3011"/>
      <c r="AU3011"/>
    </row>
    <row r="3012" spans="39:47" ht="15" x14ac:dyDescent="0.25">
      <c r="AM3012"/>
      <c r="AU3012"/>
    </row>
    <row r="3013" spans="39:47" ht="15" x14ac:dyDescent="0.25">
      <c r="AM3013"/>
      <c r="AU3013"/>
    </row>
    <row r="3014" spans="39:47" ht="15" x14ac:dyDescent="0.25">
      <c r="AM3014"/>
      <c r="AU3014"/>
    </row>
    <row r="3015" spans="39:47" ht="15" x14ac:dyDescent="0.25">
      <c r="AM3015"/>
      <c r="AU3015"/>
    </row>
    <row r="3016" spans="39:47" ht="15" x14ac:dyDescent="0.25">
      <c r="AM3016"/>
      <c r="AU3016"/>
    </row>
    <row r="3017" spans="39:47" ht="15" x14ac:dyDescent="0.25">
      <c r="AM3017"/>
      <c r="AU3017"/>
    </row>
    <row r="3018" spans="39:47" ht="15" x14ac:dyDescent="0.25">
      <c r="AM3018"/>
      <c r="AU3018"/>
    </row>
    <row r="3019" spans="39:47" ht="15" x14ac:dyDescent="0.25">
      <c r="AM3019"/>
      <c r="AU3019"/>
    </row>
    <row r="3020" spans="39:47" ht="15" x14ac:dyDescent="0.25">
      <c r="AM3020"/>
      <c r="AU3020"/>
    </row>
    <row r="3021" spans="39:47" ht="15" x14ac:dyDescent="0.25">
      <c r="AM3021"/>
      <c r="AU3021"/>
    </row>
    <row r="3022" spans="39:47" ht="15" x14ac:dyDescent="0.25">
      <c r="AM3022"/>
      <c r="AU3022"/>
    </row>
    <row r="3023" spans="39:47" ht="15" x14ac:dyDescent="0.25">
      <c r="AM3023"/>
      <c r="AU3023"/>
    </row>
    <row r="3024" spans="39:47" ht="15" x14ac:dyDescent="0.25">
      <c r="AM3024"/>
      <c r="AU3024"/>
    </row>
    <row r="3025" spans="39:47" ht="15" x14ac:dyDescent="0.25">
      <c r="AM3025"/>
      <c r="AU3025"/>
    </row>
    <row r="3026" spans="39:47" ht="15" x14ac:dyDescent="0.25">
      <c r="AM3026"/>
      <c r="AU3026"/>
    </row>
    <row r="3027" spans="39:47" ht="15" x14ac:dyDescent="0.25">
      <c r="AM3027"/>
      <c r="AU3027"/>
    </row>
    <row r="3028" spans="39:47" ht="15" x14ac:dyDescent="0.25">
      <c r="AM3028"/>
      <c r="AU3028"/>
    </row>
    <row r="3029" spans="39:47" ht="15" x14ac:dyDescent="0.25">
      <c r="AM3029"/>
      <c r="AU3029"/>
    </row>
    <row r="3030" spans="39:47" ht="15" x14ac:dyDescent="0.25">
      <c r="AM3030"/>
      <c r="AU3030"/>
    </row>
    <row r="3031" spans="39:47" ht="15" x14ac:dyDescent="0.25">
      <c r="AM3031"/>
      <c r="AU3031"/>
    </row>
    <row r="3032" spans="39:47" ht="15" x14ac:dyDescent="0.25">
      <c r="AM3032"/>
      <c r="AU3032"/>
    </row>
    <row r="3033" spans="39:47" ht="15" x14ac:dyDescent="0.25">
      <c r="AM3033"/>
      <c r="AU3033"/>
    </row>
    <row r="3034" spans="39:47" ht="15" x14ac:dyDescent="0.25">
      <c r="AM3034"/>
      <c r="AU3034"/>
    </row>
    <row r="3035" spans="39:47" ht="15" x14ac:dyDescent="0.25">
      <c r="AM3035"/>
      <c r="AU3035"/>
    </row>
    <row r="3036" spans="39:47" ht="15" x14ac:dyDescent="0.25">
      <c r="AM3036"/>
      <c r="AU3036"/>
    </row>
    <row r="3037" spans="39:47" ht="15" x14ac:dyDescent="0.25">
      <c r="AM3037"/>
      <c r="AU3037"/>
    </row>
    <row r="3038" spans="39:47" ht="15" x14ac:dyDescent="0.25">
      <c r="AM3038"/>
      <c r="AU3038"/>
    </row>
    <row r="3039" spans="39:47" ht="15" x14ac:dyDescent="0.25">
      <c r="AM3039"/>
      <c r="AU3039"/>
    </row>
    <row r="3040" spans="39:47" ht="15" x14ac:dyDescent="0.25">
      <c r="AM3040"/>
      <c r="AU3040"/>
    </row>
    <row r="3041" spans="39:47" ht="15" x14ac:dyDescent="0.25">
      <c r="AM3041"/>
      <c r="AU3041"/>
    </row>
    <row r="3042" spans="39:47" ht="15" x14ac:dyDescent="0.25">
      <c r="AM3042"/>
      <c r="AU3042"/>
    </row>
    <row r="3043" spans="39:47" ht="15" x14ac:dyDescent="0.25">
      <c r="AM3043"/>
      <c r="AU3043"/>
    </row>
    <row r="3044" spans="39:47" ht="15" x14ac:dyDescent="0.25">
      <c r="AM3044"/>
      <c r="AU3044"/>
    </row>
    <row r="3045" spans="39:47" ht="15" x14ac:dyDescent="0.25">
      <c r="AM3045"/>
      <c r="AU3045"/>
    </row>
    <row r="3046" spans="39:47" ht="15" x14ac:dyDescent="0.25">
      <c r="AM3046"/>
      <c r="AU3046"/>
    </row>
    <row r="3047" spans="39:47" ht="15" x14ac:dyDescent="0.25">
      <c r="AM3047"/>
      <c r="AU3047"/>
    </row>
    <row r="3048" spans="39:47" ht="15" x14ac:dyDescent="0.25">
      <c r="AM3048"/>
      <c r="AU3048"/>
    </row>
    <row r="3049" spans="39:47" ht="15" x14ac:dyDescent="0.25">
      <c r="AM3049"/>
      <c r="AU3049"/>
    </row>
    <row r="3050" spans="39:47" ht="15" x14ac:dyDescent="0.25">
      <c r="AM3050"/>
      <c r="AU3050"/>
    </row>
    <row r="3051" spans="39:47" ht="15" x14ac:dyDescent="0.25">
      <c r="AM3051"/>
      <c r="AU3051"/>
    </row>
    <row r="3052" spans="39:47" ht="15" x14ac:dyDescent="0.25">
      <c r="AM3052"/>
      <c r="AU3052"/>
    </row>
    <row r="3053" spans="39:47" ht="15" x14ac:dyDescent="0.25">
      <c r="AM3053"/>
      <c r="AU3053"/>
    </row>
    <row r="3054" spans="39:47" ht="15" x14ac:dyDescent="0.25">
      <c r="AM3054"/>
      <c r="AU3054"/>
    </row>
    <row r="3055" spans="39:47" ht="15" x14ac:dyDescent="0.25">
      <c r="AM3055"/>
      <c r="AU3055"/>
    </row>
    <row r="3056" spans="39:47" ht="15" x14ac:dyDescent="0.25">
      <c r="AM3056"/>
      <c r="AU3056"/>
    </row>
    <row r="3057" spans="39:47" ht="15" x14ac:dyDescent="0.25">
      <c r="AM3057"/>
      <c r="AU3057"/>
    </row>
    <row r="3058" spans="39:47" ht="15" x14ac:dyDescent="0.25">
      <c r="AM3058"/>
      <c r="AU3058"/>
    </row>
    <row r="3059" spans="39:47" ht="15" x14ac:dyDescent="0.25">
      <c r="AM3059"/>
      <c r="AU3059"/>
    </row>
    <row r="3060" spans="39:47" ht="15" x14ac:dyDescent="0.25">
      <c r="AM3060"/>
      <c r="AU3060"/>
    </row>
    <row r="3061" spans="39:47" ht="15" x14ac:dyDescent="0.25">
      <c r="AM3061"/>
      <c r="AU3061"/>
    </row>
    <row r="3062" spans="39:47" ht="15" x14ac:dyDescent="0.25">
      <c r="AM3062"/>
      <c r="AU3062"/>
    </row>
    <row r="3063" spans="39:47" ht="15" x14ac:dyDescent="0.25">
      <c r="AM3063"/>
      <c r="AU3063"/>
    </row>
    <row r="3064" spans="39:47" ht="15" x14ac:dyDescent="0.25">
      <c r="AM3064"/>
      <c r="AU3064"/>
    </row>
    <row r="3065" spans="39:47" ht="15" x14ac:dyDescent="0.25">
      <c r="AM3065"/>
      <c r="AU3065"/>
    </row>
    <row r="3066" spans="39:47" ht="15" x14ac:dyDescent="0.25">
      <c r="AM3066"/>
      <c r="AU3066"/>
    </row>
    <row r="3067" spans="39:47" ht="15" x14ac:dyDescent="0.25">
      <c r="AM3067"/>
      <c r="AU3067"/>
    </row>
    <row r="3068" spans="39:47" ht="15" x14ac:dyDescent="0.25">
      <c r="AM3068"/>
      <c r="AU3068"/>
    </row>
    <row r="3069" spans="39:47" ht="15" x14ac:dyDescent="0.25">
      <c r="AM3069"/>
      <c r="AU3069"/>
    </row>
    <row r="3070" spans="39:47" ht="15" x14ac:dyDescent="0.25">
      <c r="AM3070"/>
      <c r="AU3070"/>
    </row>
    <row r="3071" spans="39:47" ht="15" x14ac:dyDescent="0.25">
      <c r="AM3071"/>
      <c r="AU3071"/>
    </row>
    <row r="3072" spans="39:47" ht="15" x14ac:dyDescent="0.25">
      <c r="AM3072"/>
      <c r="AU3072"/>
    </row>
    <row r="3073" spans="39:47" ht="15" x14ac:dyDescent="0.25">
      <c r="AM3073"/>
      <c r="AU3073"/>
    </row>
    <row r="3074" spans="39:47" ht="15" x14ac:dyDescent="0.25">
      <c r="AM3074"/>
      <c r="AU3074"/>
    </row>
    <row r="3075" spans="39:47" ht="15" x14ac:dyDescent="0.25">
      <c r="AM3075"/>
      <c r="AU3075"/>
    </row>
    <row r="3076" spans="39:47" ht="15" x14ac:dyDescent="0.25">
      <c r="AM3076"/>
      <c r="AU3076"/>
    </row>
    <row r="3077" spans="39:47" ht="15" x14ac:dyDescent="0.25">
      <c r="AM3077"/>
      <c r="AU3077"/>
    </row>
    <row r="3078" spans="39:47" ht="15" x14ac:dyDescent="0.25">
      <c r="AM3078"/>
      <c r="AU3078"/>
    </row>
    <row r="3079" spans="39:47" ht="15" x14ac:dyDescent="0.25">
      <c r="AM3079"/>
      <c r="AU3079"/>
    </row>
    <row r="3080" spans="39:47" ht="15" x14ac:dyDescent="0.25">
      <c r="AM3080"/>
      <c r="AU3080"/>
    </row>
    <row r="3081" spans="39:47" ht="15" x14ac:dyDescent="0.25">
      <c r="AM3081"/>
      <c r="AU3081"/>
    </row>
    <row r="3082" spans="39:47" ht="15" x14ac:dyDescent="0.25">
      <c r="AM3082"/>
      <c r="AU3082"/>
    </row>
    <row r="3083" spans="39:47" ht="15" x14ac:dyDescent="0.25">
      <c r="AM3083"/>
      <c r="AU3083"/>
    </row>
    <row r="3084" spans="39:47" ht="15" x14ac:dyDescent="0.25">
      <c r="AM3084"/>
      <c r="AU3084"/>
    </row>
    <row r="3085" spans="39:47" ht="15" x14ac:dyDescent="0.25">
      <c r="AM3085"/>
      <c r="AU3085"/>
    </row>
    <row r="3086" spans="39:47" ht="15" x14ac:dyDescent="0.25">
      <c r="AM3086"/>
      <c r="AU3086"/>
    </row>
    <row r="3087" spans="39:47" ht="15" x14ac:dyDescent="0.25">
      <c r="AM3087"/>
      <c r="AU3087"/>
    </row>
    <row r="3088" spans="39:47" ht="15" x14ac:dyDescent="0.25">
      <c r="AM3088"/>
      <c r="AU3088"/>
    </row>
    <row r="3089" spans="39:47" ht="15" x14ac:dyDescent="0.25">
      <c r="AM3089"/>
      <c r="AU3089"/>
    </row>
    <row r="3090" spans="39:47" ht="15" x14ac:dyDescent="0.25">
      <c r="AM3090"/>
      <c r="AU3090"/>
    </row>
    <row r="3091" spans="39:47" ht="15" x14ac:dyDescent="0.25">
      <c r="AM3091"/>
      <c r="AU3091"/>
    </row>
    <row r="3092" spans="39:47" ht="15" x14ac:dyDescent="0.25">
      <c r="AM3092"/>
      <c r="AU3092"/>
    </row>
    <row r="3093" spans="39:47" ht="15" x14ac:dyDescent="0.25">
      <c r="AM3093"/>
      <c r="AU3093"/>
    </row>
    <row r="3094" spans="39:47" ht="15" x14ac:dyDescent="0.25">
      <c r="AM3094"/>
      <c r="AU3094"/>
    </row>
    <row r="3095" spans="39:47" ht="15" x14ac:dyDescent="0.25">
      <c r="AM3095"/>
      <c r="AU3095"/>
    </row>
    <row r="3096" spans="39:47" ht="15" x14ac:dyDescent="0.25">
      <c r="AM3096"/>
      <c r="AU3096"/>
    </row>
    <row r="3097" spans="39:47" ht="15" x14ac:dyDescent="0.25">
      <c r="AM3097"/>
      <c r="AU3097"/>
    </row>
    <row r="3098" spans="39:47" ht="15" x14ac:dyDescent="0.25">
      <c r="AM3098"/>
      <c r="AU3098"/>
    </row>
    <row r="3099" spans="39:47" ht="15" x14ac:dyDescent="0.25">
      <c r="AM3099"/>
      <c r="AU3099"/>
    </row>
    <row r="3100" spans="39:47" ht="15" x14ac:dyDescent="0.25">
      <c r="AM3100"/>
      <c r="AU3100"/>
    </row>
    <row r="3101" spans="39:47" ht="15" x14ac:dyDescent="0.25">
      <c r="AM3101"/>
      <c r="AU3101"/>
    </row>
    <row r="3102" spans="39:47" ht="15" x14ac:dyDescent="0.25">
      <c r="AM3102"/>
      <c r="AU3102"/>
    </row>
    <row r="3103" spans="39:47" ht="15" x14ac:dyDescent="0.25">
      <c r="AM3103"/>
      <c r="AU3103"/>
    </row>
    <row r="3104" spans="39:47" ht="15" x14ac:dyDescent="0.25">
      <c r="AM3104"/>
      <c r="AU3104"/>
    </row>
    <row r="3105" spans="39:47" ht="15" x14ac:dyDescent="0.25">
      <c r="AM3105"/>
      <c r="AU3105"/>
    </row>
    <row r="3106" spans="39:47" ht="15" x14ac:dyDescent="0.25">
      <c r="AM3106"/>
      <c r="AU3106"/>
    </row>
    <row r="3107" spans="39:47" ht="15" x14ac:dyDescent="0.25">
      <c r="AM3107"/>
      <c r="AU3107"/>
    </row>
    <row r="3108" spans="39:47" ht="15" x14ac:dyDescent="0.25">
      <c r="AM3108"/>
      <c r="AU3108"/>
    </row>
    <row r="3109" spans="39:47" ht="15" x14ac:dyDescent="0.25">
      <c r="AM3109"/>
      <c r="AU3109"/>
    </row>
    <row r="3110" spans="39:47" ht="15" x14ac:dyDescent="0.25">
      <c r="AM3110"/>
      <c r="AU3110"/>
    </row>
    <row r="3111" spans="39:47" ht="15" x14ac:dyDescent="0.25">
      <c r="AM3111"/>
      <c r="AU3111"/>
    </row>
    <row r="3112" spans="39:47" ht="15" x14ac:dyDescent="0.25">
      <c r="AM3112"/>
      <c r="AU3112"/>
    </row>
    <row r="3113" spans="39:47" ht="15" x14ac:dyDescent="0.25">
      <c r="AM3113"/>
      <c r="AU3113"/>
    </row>
    <row r="3114" spans="39:47" ht="15" x14ac:dyDescent="0.25">
      <c r="AM3114"/>
      <c r="AU3114"/>
    </row>
    <row r="3115" spans="39:47" ht="15" x14ac:dyDescent="0.25">
      <c r="AM3115"/>
      <c r="AU3115"/>
    </row>
    <row r="3116" spans="39:47" ht="15" x14ac:dyDescent="0.25">
      <c r="AM3116"/>
      <c r="AU3116"/>
    </row>
    <row r="3117" spans="39:47" ht="15" x14ac:dyDescent="0.25">
      <c r="AM3117"/>
      <c r="AU3117"/>
    </row>
    <row r="3118" spans="39:47" ht="15" x14ac:dyDescent="0.25">
      <c r="AM3118"/>
      <c r="AU3118"/>
    </row>
    <row r="3119" spans="39:47" ht="15" x14ac:dyDescent="0.25">
      <c r="AM3119"/>
      <c r="AU3119"/>
    </row>
    <row r="3120" spans="39:47" ht="15" x14ac:dyDescent="0.25">
      <c r="AM3120"/>
      <c r="AU3120"/>
    </row>
    <row r="3121" spans="39:47" ht="15" x14ac:dyDescent="0.25">
      <c r="AM3121"/>
      <c r="AU3121"/>
    </row>
    <row r="3122" spans="39:47" ht="15" x14ac:dyDescent="0.25">
      <c r="AM3122"/>
      <c r="AU3122"/>
    </row>
    <row r="3123" spans="39:47" ht="15" x14ac:dyDescent="0.25">
      <c r="AM3123"/>
      <c r="AU3123"/>
    </row>
    <row r="3124" spans="39:47" ht="15" x14ac:dyDescent="0.25">
      <c r="AM3124"/>
      <c r="AU3124"/>
    </row>
    <row r="3125" spans="39:47" ht="15" x14ac:dyDescent="0.25">
      <c r="AM3125"/>
      <c r="AU3125"/>
    </row>
    <row r="3126" spans="39:47" ht="15" x14ac:dyDescent="0.25">
      <c r="AM3126"/>
      <c r="AU3126"/>
    </row>
    <row r="3127" spans="39:47" ht="15" x14ac:dyDescent="0.25">
      <c r="AM3127"/>
      <c r="AU3127"/>
    </row>
    <row r="3128" spans="39:47" ht="15" x14ac:dyDescent="0.25">
      <c r="AM3128"/>
      <c r="AU3128"/>
    </row>
    <row r="3129" spans="39:47" ht="15" x14ac:dyDescent="0.25">
      <c r="AM3129"/>
      <c r="AU3129"/>
    </row>
    <row r="3130" spans="39:47" ht="15" x14ac:dyDescent="0.25">
      <c r="AM3130"/>
      <c r="AU3130"/>
    </row>
    <row r="3131" spans="39:47" ht="15" x14ac:dyDescent="0.25">
      <c r="AM3131"/>
      <c r="AU3131"/>
    </row>
    <row r="3132" spans="39:47" ht="15" x14ac:dyDescent="0.25">
      <c r="AM3132"/>
      <c r="AU3132"/>
    </row>
    <row r="3133" spans="39:47" ht="15" x14ac:dyDescent="0.25">
      <c r="AM3133"/>
      <c r="AU3133"/>
    </row>
    <row r="3134" spans="39:47" ht="15" x14ac:dyDescent="0.25">
      <c r="AM3134"/>
      <c r="AU3134"/>
    </row>
    <row r="3135" spans="39:47" ht="15" x14ac:dyDescent="0.25">
      <c r="AM3135"/>
      <c r="AU3135"/>
    </row>
    <row r="3136" spans="39:47" ht="15" x14ac:dyDescent="0.25">
      <c r="AM3136"/>
      <c r="AU3136"/>
    </row>
    <row r="3137" spans="39:47" ht="15" x14ac:dyDescent="0.25">
      <c r="AM3137"/>
      <c r="AU3137"/>
    </row>
    <row r="3138" spans="39:47" ht="15" x14ac:dyDescent="0.25">
      <c r="AM3138"/>
      <c r="AU3138"/>
    </row>
    <row r="3139" spans="39:47" ht="15" x14ac:dyDescent="0.25">
      <c r="AM3139"/>
      <c r="AU3139"/>
    </row>
    <row r="3140" spans="39:47" ht="15" x14ac:dyDescent="0.25">
      <c r="AM3140"/>
      <c r="AU3140"/>
    </row>
    <row r="3141" spans="39:47" ht="15" x14ac:dyDescent="0.25">
      <c r="AM3141"/>
      <c r="AU3141"/>
    </row>
    <row r="3142" spans="39:47" ht="15" x14ac:dyDescent="0.25">
      <c r="AM3142"/>
      <c r="AU3142"/>
    </row>
    <row r="3143" spans="39:47" ht="15" x14ac:dyDescent="0.25">
      <c r="AM3143"/>
      <c r="AU3143"/>
    </row>
    <row r="3144" spans="39:47" ht="15" x14ac:dyDescent="0.25">
      <c r="AM3144"/>
      <c r="AU3144"/>
    </row>
    <row r="3145" spans="39:47" ht="15" x14ac:dyDescent="0.25">
      <c r="AM3145"/>
      <c r="AU3145"/>
    </row>
    <row r="3146" spans="39:47" ht="15" x14ac:dyDescent="0.25">
      <c r="AM3146"/>
      <c r="AU3146"/>
    </row>
    <row r="3147" spans="39:47" ht="15" x14ac:dyDescent="0.25">
      <c r="AM3147"/>
      <c r="AU3147"/>
    </row>
    <row r="3148" spans="39:47" ht="15" x14ac:dyDescent="0.25">
      <c r="AM3148"/>
      <c r="AU3148"/>
    </row>
    <row r="3149" spans="39:47" ht="15" x14ac:dyDescent="0.25">
      <c r="AM3149"/>
      <c r="AU3149"/>
    </row>
    <row r="3150" spans="39:47" ht="15" x14ac:dyDescent="0.25">
      <c r="AM3150"/>
      <c r="AU3150"/>
    </row>
    <row r="3151" spans="39:47" ht="15" x14ac:dyDescent="0.25">
      <c r="AM3151"/>
      <c r="AU3151"/>
    </row>
    <row r="3152" spans="39:47" ht="15" x14ac:dyDescent="0.25">
      <c r="AM3152"/>
      <c r="AU3152"/>
    </row>
    <row r="3153" spans="39:47" ht="15" x14ac:dyDescent="0.25">
      <c r="AM3153"/>
      <c r="AU3153"/>
    </row>
    <row r="3154" spans="39:47" ht="15" x14ac:dyDescent="0.25">
      <c r="AM3154"/>
      <c r="AU3154"/>
    </row>
    <row r="3155" spans="39:47" ht="15" x14ac:dyDescent="0.25">
      <c r="AM3155"/>
      <c r="AU3155"/>
    </row>
    <row r="3156" spans="39:47" ht="15" x14ac:dyDescent="0.25">
      <c r="AM3156"/>
      <c r="AU3156"/>
    </row>
    <row r="3157" spans="39:47" ht="15" x14ac:dyDescent="0.25">
      <c r="AM3157"/>
      <c r="AU3157"/>
    </row>
    <row r="3158" spans="39:47" ht="15" x14ac:dyDescent="0.25">
      <c r="AM3158"/>
      <c r="AU3158"/>
    </row>
    <row r="3159" spans="39:47" ht="15" x14ac:dyDescent="0.25">
      <c r="AM3159"/>
      <c r="AU3159"/>
    </row>
    <row r="3160" spans="39:47" ht="15" x14ac:dyDescent="0.25">
      <c r="AM3160"/>
      <c r="AU3160"/>
    </row>
    <row r="3161" spans="39:47" ht="15" x14ac:dyDescent="0.25">
      <c r="AM3161"/>
      <c r="AU3161"/>
    </row>
    <row r="3162" spans="39:47" ht="15" x14ac:dyDescent="0.25">
      <c r="AM3162"/>
      <c r="AU3162"/>
    </row>
    <row r="3163" spans="39:47" ht="15" x14ac:dyDescent="0.25">
      <c r="AM3163"/>
      <c r="AU3163"/>
    </row>
    <row r="3164" spans="39:47" ht="15" x14ac:dyDescent="0.25">
      <c r="AM3164"/>
      <c r="AU3164"/>
    </row>
    <row r="3165" spans="39:47" ht="15" x14ac:dyDescent="0.25">
      <c r="AM3165"/>
      <c r="AU3165"/>
    </row>
    <row r="3166" spans="39:47" ht="15" x14ac:dyDescent="0.25">
      <c r="AM3166"/>
      <c r="AU3166"/>
    </row>
    <row r="3167" spans="39:47" ht="15" x14ac:dyDescent="0.25">
      <c r="AM3167"/>
      <c r="AU3167"/>
    </row>
    <row r="3168" spans="39:47" ht="15" x14ac:dyDescent="0.25">
      <c r="AM3168"/>
      <c r="AU3168"/>
    </row>
    <row r="3169" spans="39:47" ht="15" x14ac:dyDescent="0.25">
      <c r="AM3169"/>
      <c r="AU3169"/>
    </row>
    <row r="3170" spans="39:47" ht="15" x14ac:dyDescent="0.25">
      <c r="AM3170"/>
      <c r="AU3170"/>
    </row>
    <row r="3171" spans="39:47" ht="15" x14ac:dyDescent="0.25">
      <c r="AM3171"/>
      <c r="AU3171"/>
    </row>
    <row r="3172" spans="39:47" ht="15" x14ac:dyDescent="0.25">
      <c r="AM3172"/>
      <c r="AU3172"/>
    </row>
    <row r="3173" spans="39:47" ht="15" x14ac:dyDescent="0.25">
      <c r="AM3173"/>
      <c r="AU3173"/>
    </row>
    <row r="3174" spans="39:47" ht="15" x14ac:dyDescent="0.25">
      <c r="AM3174"/>
      <c r="AU3174"/>
    </row>
    <row r="3175" spans="39:47" ht="15" x14ac:dyDescent="0.25">
      <c r="AM3175"/>
      <c r="AU3175"/>
    </row>
    <row r="3176" spans="39:47" ht="15" x14ac:dyDescent="0.25">
      <c r="AM3176"/>
      <c r="AU3176"/>
    </row>
    <row r="3177" spans="39:47" ht="15" x14ac:dyDescent="0.25">
      <c r="AM3177"/>
      <c r="AU3177"/>
    </row>
    <row r="3178" spans="39:47" ht="15" x14ac:dyDescent="0.25">
      <c r="AM3178"/>
      <c r="AU3178"/>
    </row>
    <row r="3179" spans="39:47" ht="15" x14ac:dyDescent="0.25">
      <c r="AM3179"/>
      <c r="AU3179"/>
    </row>
    <row r="3180" spans="39:47" ht="15" x14ac:dyDescent="0.25">
      <c r="AM3180"/>
      <c r="AU3180"/>
    </row>
    <row r="3181" spans="39:47" ht="15" x14ac:dyDescent="0.25">
      <c r="AM3181"/>
      <c r="AU3181"/>
    </row>
    <row r="3182" spans="39:47" ht="15" x14ac:dyDescent="0.25">
      <c r="AM3182"/>
      <c r="AU3182"/>
    </row>
    <row r="3183" spans="39:47" ht="15" x14ac:dyDescent="0.25">
      <c r="AM3183"/>
      <c r="AU3183"/>
    </row>
    <row r="3184" spans="39:47" ht="15" x14ac:dyDescent="0.25">
      <c r="AM3184"/>
      <c r="AU3184"/>
    </row>
    <row r="3185" spans="39:47" ht="15" x14ac:dyDescent="0.25">
      <c r="AM3185"/>
      <c r="AU3185"/>
    </row>
    <row r="3186" spans="39:47" ht="15" x14ac:dyDescent="0.25">
      <c r="AM3186"/>
      <c r="AU3186"/>
    </row>
    <row r="3187" spans="39:47" ht="15" x14ac:dyDescent="0.25">
      <c r="AM3187"/>
      <c r="AU3187"/>
    </row>
    <row r="3188" spans="39:47" ht="15" x14ac:dyDescent="0.25">
      <c r="AM3188"/>
      <c r="AU3188"/>
    </row>
    <row r="3189" spans="39:47" ht="15" x14ac:dyDescent="0.25">
      <c r="AM3189"/>
      <c r="AU3189"/>
    </row>
    <row r="3190" spans="39:47" ht="15" x14ac:dyDescent="0.25">
      <c r="AM3190"/>
      <c r="AU3190"/>
    </row>
    <row r="3191" spans="39:47" ht="15" x14ac:dyDescent="0.25">
      <c r="AM3191"/>
      <c r="AU3191"/>
    </row>
    <row r="3192" spans="39:47" ht="15" x14ac:dyDescent="0.25">
      <c r="AM3192"/>
      <c r="AU3192"/>
    </row>
    <row r="3193" spans="39:47" ht="15" x14ac:dyDescent="0.25">
      <c r="AM3193"/>
      <c r="AU3193"/>
    </row>
    <row r="3194" spans="39:47" ht="15" x14ac:dyDescent="0.25">
      <c r="AM3194"/>
      <c r="AU3194"/>
    </row>
    <row r="3195" spans="39:47" ht="15" x14ac:dyDescent="0.25">
      <c r="AM3195"/>
      <c r="AU3195"/>
    </row>
    <row r="3196" spans="39:47" ht="15" x14ac:dyDescent="0.25">
      <c r="AM3196"/>
      <c r="AU3196"/>
    </row>
    <row r="3197" spans="39:47" ht="15" x14ac:dyDescent="0.25">
      <c r="AM3197"/>
      <c r="AU3197"/>
    </row>
    <row r="3198" spans="39:47" ht="15" x14ac:dyDescent="0.25">
      <c r="AM3198"/>
      <c r="AU3198"/>
    </row>
    <row r="3199" spans="39:47" ht="15" x14ac:dyDescent="0.25">
      <c r="AM3199"/>
      <c r="AU3199"/>
    </row>
    <row r="3200" spans="39:47" ht="15" x14ac:dyDescent="0.25">
      <c r="AM3200"/>
      <c r="AU3200"/>
    </row>
    <row r="3201" spans="39:47" ht="15" x14ac:dyDescent="0.25">
      <c r="AM3201"/>
      <c r="AU3201"/>
    </row>
    <row r="3202" spans="39:47" ht="15" x14ac:dyDescent="0.25">
      <c r="AM3202"/>
      <c r="AU3202"/>
    </row>
    <row r="3203" spans="39:47" ht="15" x14ac:dyDescent="0.25">
      <c r="AM3203"/>
      <c r="AU3203"/>
    </row>
    <row r="3204" spans="39:47" ht="15" x14ac:dyDescent="0.25">
      <c r="AM3204"/>
      <c r="AU3204"/>
    </row>
    <row r="3205" spans="39:47" ht="15" x14ac:dyDescent="0.25">
      <c r="AM3205"/>
      <c r="AU3205"/>
    </row>
    <row r="3206" spans="39:47" ht="15" x14ac:dyDescent="0.25">
      <c r="AM3206"/>
      <c r="AU3206"/>
    </row>
    <row r="3207" spans="39:47" ht="15" x14ac:dyDescent="0.25">
      <c r="AM3207"/>
      <c r="AU3207"/>
    </row>
    <row r="3208" spans="39:47" ht="15" x14ac:dyDescent="0.25">
      <c r="AM3208"/>
      <c r="AU3208"/>
    </row>
    <row r="3209" spans="39:47" ht="15" x14ac:dyDescent="0.25">
      <c r="AM3209"/>
      <c r="AU3209"/>
    </row>
    <row r="3210" spans="39:47" ht="15" x14ac:dyDescent="0.25">
      <c r="AM3210"/>
      <c r="AU3210"/>
    </row>
    <row r="3211" spans="39:47" ht="15" x14ac:dyDescent="0.25">
      <c r="AM3211"/>
      <c r="AU3211"/>
    </row>
    <row r="3212" spans="39:47" ht="15" x14ac:dyDescent="0.25">
      <c r="AM3212"/>
      <c r="AU3212"/>
    </row>
    <row r="3213" spans="39:47" ht="15" x14ac:dyDescent="0.25">
      <c r="AM3213"/>
      <c r="AU3213"/>
    </row>
    <row r="3214" spans="39:47" ht="15" x14ac:dyDescent="0.25">
      <c r="AM3214"/>
      <c r="AU3214"/>
    </row>
    <row r="3215" spans="39:47" ht="15" x14ac:dyDescent="0.25">
      <c r="AM3215"/>
      <c r="AU3215"/>
    </row>
    <row r="3216" spans="39:47" ht="15" x14ac:dyDescent="0.25">
      <c r="AM3216"/>
      <c r="AU3216"/>
    </row>
    <row r="3217" spans="39:47" ht="15" x14ac:dyDescent="0.25">
      <c r="AM3217"/>
      <c r="AU3217"/>
    </row>
    <row r="3218" spans="39:47" ht="15" x14ac:dyDescent="0.25">
      <c r="AM3218"/>
      <c r="AU3218"/>
    </row>
    <row r="3219" spans="39:47" ht="15" x14ac:dyDescent="0.25">
      <c r="AM3219"/>
      <c r="AU3219"/>
    </row>
    <row r="3220" spans="39:47" ht="15" x14ac:dyDescent="0.25">
      <c r="AM3220"/>
      <c r="AU3220"/>
    </row>
    <row r="3221" spans="39:47" ht="15" x14ac:dyDescent="0.25">
      <c r="AM3221"/>
      <c r="AU3221"/>
    </row>
    <row r="3222" spans="39:47" ht="15" x14ac:dyDescent="0.25">
      <c r="AM3222"/>
      <c r="AU3222"/>
    </row>
    <row r="3223" spans="39:47" ht="15" x14ac:dyDescent="0.25">
      <c r="AM3223"/>
      <c r="AU3223"/>
    </row>
    <row r="3224" spans="39:47" ht="15" x14ac:dyDescent="0.25">
      <c r="AM3224"/>
      <c r="AU3224"/>
    </row>
    <row r="3225" spans="39:47" ht="15" x14ac:dyDescent="0.25">
      <c r="AM3225"/>
      <c r="AU3225"/>
    </row>
    <row r="3226" spans="39:47" ht="15" x14ac:dyDescent="0.25">
      <c r="AM3226"/>
      <c r="AU3226"/>
    </row>
    <row r="3227" spans="39:47" ht="15" x14ac:dyDescent="0.25">
      <c r="AM3227"/>
      <c r="AU3227"/>
    </row>
    <row r="3228" spans="39:47" ht="15" x14ac:dyDescent="0.25">
      <c r="AM3228"/>
      <c r="AU3228"/>
    </row>
    <row r="3229" spans="39:47" ht="15" x14ac:dyDescent="0.25">
      <c r="AM3229"/>
      <c r="AU3229"/>
    </row>
    <row r="3230" spans="39:47" ht="15" x14ac:dyDescent="0.25">
      <c r="AM3230"/>
      <c r="AU3230"/>
    </row>
    <row r="3231" spans="39:47" ht="15" x14ac:dyDescent="0.25">
      <c r="AM3231"/>
      <c r="AU3231"/>
    </row>
    <row r="3232" spans="39:47" ht="15" x14ac:dyDescent="0.25">
      <c r="AM3232"/>
      <c r="AU3232"/>
    </row>
    <row r="3233" spans="39:47" ht="15" x14ac:dyDescent="0.25">
      <c r="AM3233"/>
      <c r="AU3233"/>
    </row>
    <row r="3234" spans="39:47" ht="15" x14ac:dyDescent="0.25">
      <c r="AM3234"/>
      <c r="AU3234"/>
    </row>
    <row r="3235" spans="39:47" ht="15" x14ac:dyDescent="0.25">
      <c r="AM3235"/>
      <c r="AU3235"/>
    </row>
    <row r="3236" spans="39:47" ht="15" x14ac:dyDescent="0.25">
      <c r="AM3236"/>
      <c r="AU3236"/>
    </row>
    <row r="3237" spans="39:47" ht="15" x14ac:dyDescent="0.25">
      <c r="AM3237"/>
      <c r="AU3237"/>
    </row>
    <row r="3238" spans="39:47" ht="15" x14ac:dyDescent="0.25">
      <c r="AM3238"/>
      <c r="AU3238"/>
    </row>
    <row r="3239" spans="39:47" ht="15" x14ac:dyDescent="0.25">
      <c r="AM3239"/>
      <c r="AU3239"/>
    </row>
    <row r="3240" spans="39:47" ht="15" x14ac:dyDescent="0.25">
      <c r="AM3240"/>
      <c r="AU3240"/>
    </row>
    <row r="3241" spans="39:47" ht="15" x14ac:dyDescent="0.25">
      <c r="AM3241"/>
      <c r="AU3241"/>
    </row>
    <row r="3242" spans="39:47" ht="15" x14ac:dyDescent="0.25">
      <c r="AM3242"/>
      <c r="AU3242"/>
    </row>
    <row r="3243" spans="39:47" ht="15" x14ac:dyDescent="0.25">
      <c r="AM3243"/>
      <c r="AU3243"/>
    </row>
    <row r="3244" spans="39:47" ht="15" x14ac:dyDescent="0.25">
      <c r="AM3244"/>
      <c r="AU3244"/>
    </row>
    <row r="3245" spans="39:47" ht="15" x14ac:dyDescent="0.25">
      <c r="AM3245"/>
      <c r="AU3245"/>
    </row>
    <row r="3246" spans="39:47" ht="15" x14ac:dyDescent="0.25">
      <c r="AM3246"/>
      <c r="AU3246"/>
    </row>
    <row r="3247" spans="39:47" ht="15" x14ac:dyDescent="0.25">
      <c r="AM3247"/>
      <c r="AU3247"/>
    </row>
    <row r="3248" spans="39:47" ht="15" x14ac:dyDescent="0.25">
      <c r="AM3248"/>
      <c r="AU3248"/>
    </row>
    <row r="3249" spans="39:47" ht="15" x14ac:dyDescent="0.25">
      <c r="AM3249"/>
      <c r="AU3249"/>
    </row>
    <row r="3250" spans="39:47" ht="15" x14ac:dyDescent="0.25">
      <c r="AM3250"/>
      <c r="AU3250"/>
    </row>
    <row r="3251" spans="39:47" ht="15" x14ac:dyDescent="0.25">
      <c r="AM3251"/>
      <c r="AU3251"/>
    </row>
    <row r="3252" spans="39:47" ht="15" x14ac:dyDescent="0.25">
      <c r="AM3252"/>
      <c r="AU3252"/>
    </row>
    <row r="3253" spans="39:47" ht="15" x14ac:dyDescent="0.25">
      <c r="AM3253"/>
      <c r="AU3253"/>
    </row>
    <row r="3254" spans="39:47" ht="15" x14ac:dyDescent="0.25">
      <c r="AM3254"/>
      <c r="AU3254"/>
    </row>
    <row r="3255" spans="39:47" ht="15" x14ac:dyDescent="0.25">
      <c r="AM3255"/>
      <c r="AU3255"/>
    </row>
    <row r="3256" spans="39:47" ht="15" x14ac:dyDescent="0.25">
      <c r="AM3256"/>
      <c r="AU3256"/>
    </row>
    <row r="3257" spans="39:47" ht="15" x14ac:dyDescent="0.25">
      <c r="AM3257"/>
      <c r="AU3257"/>
    </row>
    <row r="3258" spans="39:47" ht="15" x14ac:dyDescent="0.25">
      <c r="AM3258"/>
      <c r="AU3258"/>
    </row>
    <row r="3259" spans="39:47" ht="15" x14ac:dyDescent="0.25">
      <c r="AM3259"/>
      <c r="AU3259"/>
    </row>
    <row r="3260" spans="39:47" ht="15" x14ac:dyDescent="0.25">
      <c r="AM3260"/>
      <c r="AU3260"/>
    </row>
    <row r="3261" spans="39:47" ht="15" x14ac:dyDescent="0.25">
      <c r="AM3261"/>
      <c r="AU3261"/>
    </row>
    <row r="3262" spans="39:47" ht="15" x14ac:dyDescent="0.25">
      <c r="AM3262"/>
      <c r="AU3262"/>
    </row>
    <row r="3263" spans="39:47" ht="15" x14ac:dyDescent="0.25">
      <c r="AM3263"/>
      <c r="AU3263"/>
    </row>
    <row r="3264" spans="39:47" ht="15" x14ac:dyDescent="0.25">
      <c r="AM3264"/>
      <c r="AU3264"/>
    </row>
    <row r="3265" spans="39:47" ht="15" x14ac:dyDescent="0.25">
      <c r="AM3265"/>
      <c r="AU3265"/>
    </row>
    <row r="3266" spans="39:47" ht="15" x14ac:dyDescent="0.25">
      <c r="AM3266"/>
      <c r="AU3266"/>
    </row>
    <row r="3267" spans="39:47" ht="15" x14ac:dyDescent="0.25">
      <c r="AM3267"/>
      <c r="AU3267"/>
    </row>
    <row r="3268" spans="39:47" ht="15" x14ac:dyDescent="0.25">
      <c r="AM3268"/>
      <c r="AU3268"/>
    </row>
    <row r="3269" spans="39:47" ht="15" x14ac:dyDescent="0.25">
      <c r="AM3269"/>
      <c r="AU3269"/>
    </row>
    <row r="3270" spans="39:47" ht="15" x14ac:dyDescent="0.25">
      <c r="AM3270"/>
      <c r="AU3270"/>
    </row>
    <row r="3271" spans="39:47" ht="15" x14ac:dyDescent="0.25">
      <c r="AM3271"/>
      <c r="AU3271"/>
    </row>
    <row r="3272" spans="39:47" ht="15" x14ac:dyDescent="0.25">
      <c r="AM3272"/>
      <c r="AU3272"/>
    </row>
    <row r="3273" spans="39:47" ht="15" x14ac:dyDescent="0.25">
      <c r="AM3273"/>
      <c r="AU3273"/>
    </row>
    <row r="3274" spans="39:47" ht="15" x14ac:dyDescent="0.25">
      <c r="AM3274"/>
      <c r="AU3274"/>
    </row>
    <row r="3275" spans="39:47" ht="15" x14ac:dyDescent="0.25">
      <c r="AM3275"/>
      <c r="AU3275"/>
    </row>
    <row r="3276" spans="39:47" ht="15" x14ac:dyDescent="0.25">
      <c r="AM3276"/>
      <c r="AU3276"/>
    </row>
    <row r="3277" spans="39:47" ht="15" x14ac:dyDescent="0.25">
      <c r="AM3277"/>
      <c r="AU3277"/>
    </row>
    <row r="3278" spans="39:47" ht="15" x14ac:dyDescent="0.25">
      <c r="AM3278"/>
      <c r="AU3278"/>
    </row>
    <row r="3279" spans="39:47" ht="15" x14ac:dyDescent="0.25">
      <c r="AM3279"/>
      <c r="AU3279"/>
    </row>
    <row r="3280" spans="39:47" ht="15" x14ac:dyDescent="0.25">
      <c r="AM3280"/>
      <c r="AU3280"/>
    </row>
    <row r="3281" spans="39:47" ht="15" x14ac:dyDescent="0.25">
      <c r="AM3281"/>
      <c r="AU3281"/>
    </row>
    <row r="3282" spans="39:47" ht="15" x14ac:dyDescent="0.25">
      <c r="AM3282"/>
      <c r="AU3282"/>
    </row>
    <row r="3283" spans="39:47" ht="15" x14ac:dyDescent="0.25">
      <c r="AM3283"/>
      <c r="AU3283"/>
    </row>
    <row r="3284" spans="39:47" ht="15" x14ac:dyDescent="0.25">
      <c r="AM3284"/>
      <c r="AU3284"/>
    </row>
    <row r="3285" spans="39:47" ht="15" x14ac:dyDescent="0.25">
      <c r="AM3285"/>
      <c r="AU3285"/>
    </row>
    <row r="3286" spans="39:47" ht="15" x14ac:dyDescent="0.25">
      <c r="AM3286"/>
      <c r="AU3286"/>
    </row>
    <row r="3287" spans="39:47" ht="15" x14ac:dyDescent="0.25">
      <c r="AM3287"/>
      <c r="AU3287"/>
    </row>
    <row r="3288" spans="39:47" ht="15" x14ac:dyDescent="0.25">
      <c r="AM3288"/>
      <c r="AU3288"/>
    </row>
    <row r="3289" spans="39:47" ht="15" x14ac:dyDescent="0.25">
      <c r="AM3289"/>
      <c r="AU3289"/>
    </row>
    <row r="3290" spans="39:47" ht="15" x14ac:dyDescent="0.25">
      <c r="AM3290"/>
      <c r="AU3290"/>
    </row>
    <row r="3291" spans="39:47" ht="15" x14ac:dyDescent="0.25">
      <c r="AM3291"/>
      <c r="AU3291"/>
    </row>
    <row r="3292" spans="39:47" ht="15" x14ac:dyDescent="0.25">
      <c r="AM3292"/>
      <c r="AU3292"/>
    </row>
    <row r="3293" spans="39:47" ht="15" x14ac:dyDescent="0.25">
      <c r="AM3293"/>
      <c r="AU3293"/>
    </row>
    <row r="3294" spans="39:47" ht="15" x14ac:dyDescent="0.25">
      <c r="AM3294"/>
      <c r="AU3294"/>
    </row>
    <row r="3295" spans="39:47" ht="15" x14ac:dyDescent="0.25">
      <c r="AM3295"/>
      <c r="AU3295"/>
    </row>
    <row r="3296" spans="39:47" ht="15" x14ac:dyDescent="0.25">
      <c r="AM3296"/>
      <c r="AU3296"/>
    </row>
    <row r="3297" spans="39:47" ht="15" x14ac:dyDescent="0.25">
      <c r="AM3297"/>
      <c r="AU3297"/>
    </row>
    <row r="3298" spans="39:47" ht="15" x14ac:dyDescent="0.25">
      <c r="AM3298"/>
      <c r="AU3298"/>
    </row>
    <row r="3299" spans="39:47" ht="15" x14ac:dyDescent="0.25">
      <c r="AM3299"/>
      <c r="AU3299"/>
    </row>
    <row r="3300" spans="39:47" ht="15" x14ac:dyDescent="0.25">
      <c r="AM3300"/>
      <c r="AU3300"/>
    </row>
    <row r="3301" spans="39:47" ht="15" x14ac:dyDescent="0.25">
      <c r="AM3301"/>
      <c r="AU3301"/>
    </row>
    <row r="3302" spans="39:47" ht="15" x14ac:dyDescent="0.25">
      <c r="AM3302"/>
      <c r="AU3302"/>
    </row>
    <row r="3303" spans="39:47" ht="15" x14ac:dyDescent="0.25">
      <c r="AM3303"/>
      <c r="AU3303"/>
    </row>
    <row r="3304" spans="39:47" ht="15" x14ac:dyDescent="0.25">
      <c r="AM3304"/>
      <c r="AU3304"/>
    </row>
    <row r="3305" spans="39:47" ht="15" x14ac:dyDescent="0.25">
      <c r="AM3305"/>
      <c r="AU3305"/>
    </row>
    <row r="3306" spans="39:47" ht="15" x14ac:dyDescent="0.25">
      <c r="AM3306"/>
      <c r="AU3306"/>
    </row>
    <row r="3307" spans="39:47" ht="15" x14ac:dyDescent="0.25">
      <c r="AM3307"/>
      <c r="AU3307"/>
    </row>
    <row r="3308" spans="39:47" ht="15" x14ac:dyDescent="0.25">
      <c r="AM3308"/>
      <c r="AU3308"/>
    </row>
    <row r="3309" spans="39:47" ht="15" x14ac:dyDescent="0.25">
      <c r="AM3309"/>
      <c r="AU3309"/>
    </row>
    <row r="3310" spans="39:47" ht="15" x14ac:dyDescent="0.25">
      <c r="AM3310"/>
      <c r="AU3310"/>
    </row>
    <row r="3311" spans="39:47" ht="15" x14ac:dyDescent="0.25">
      <c r="AM3311"/>
      <c r="AU3311"/>
    </row>
    <row r="3312" spans="39:47" ht="15" x14ac:dyDescent="0.25">
      <c r="AM3312"/>
      <c r="AU3312"/>
    </row>
    <row r="3313" spans="39:47" ht="15" x14ac:dyDescent="0.25">
      <c r="AM3313"/>
      <c r="AU3313"/>
    </row>
    <row r="3314" spans="39:47" ht="15" x14ac:dyDescent="0.25">
      <c r="AM3314"/>
      <c r="AU3314"/>
    </row>
    <row r="3315" spans="39:47" ht="15" x14ac:dyDescent="0.25">
      <c r="AM3315"/>
      <c r="AU3315"/>
    </row>
    <row r="3316" spans="39:47" ht="15" x14ac:dyDescent="0.25">
      <c r="AM3316"/>
      <c r="AU3316"/>
    </row>
    <row r="3317" spans="39:47" ht="15" x14ac:dyDescent="0.25">
      <c r="AM3317"/>
      <c r="AU3317"/>
    </row>
    <row r="3318" spans="39:47" ht="15" x14ac:dyDescent="0.25">
      <c r="AM3318"/>
      <c r="AU3318"/>
    </row>
    <row r="3319" spans="39:47" ht="15" x14ac:dyDescent="0.25">
      <c r="AM3319"/>
      <c r="AU3319"/>
    </row>
    <row r="3320" spans="39:47" ht="15" x14ac:dyDescent="0.25">
      <c r="AM3320"/>
      <c r="AU3320"/>
    </row>
    <row r="3321" spans="39:47" ht="15" x14ac:dyDescent="0.25">
      <c r="AM3321"/>
      <c r="AU3321"/>
    </row>
    <row r="3322" spans="39:47" ht="15" x14ac:dyDescent="0.25">
      <c r="AM3322"/>
      <c r="AU3322"/>
    </row>
    <row r="3323" spans="39:47" ht="15" x14ac:dyDescent="0.25">
      <c r="AM3323"/>
      <c r="AU3323"/>
    </row>
    <row r="3324" spans="39:47" ht="15" x14ac:dyDescent="0.25">
      <c r="AM3324"/>
      <c r="AU3324"/>
    </row>
    <row r="3325" spans="39:47" ht="15" x14ac:dyDescent="0.25">
      <c r="AM3325"/>
      <c r="AU3325"/>
    </row>
    <row r="3326" spans="39:47" ht="15" x14ac:dyDescent="0.25">
      <c r="AM3326"/>
      <c r="AU3326"/>
    </row>
    <row r="3327" spans="39:47" ht="15" x14ac:dyDescent="0.25">
      <c r="AM3327"/>
      <c r="AU3327"/>
    </row>
    <row r="3328" spans="39:47" ht="15" x14ac:dyDescent="0.25">
      <c r="AM3328"/>
      <c r="AU3328"/>
    </row>
    <row r="3329" spans="39:47" ht="15" x14ac:dyDescent="0.25">
      <c r="AM3329"/>
      <c r="AU3329"/>
    </row>
    <row r="3330" spans="39:47" ht="15" x14ac:dyDescent="0.25">
      <c r="AM3330"/>
      <c r="AU3330"/>
    </row>
    <row r="3331" spans="39:47" ht="15" x14ac:dyDescent="0.25">
      <c r="AM3331"/>
      <c r="AU3331"/>
    </row>
    <row r="3332" spans="39:47" ht="15" x14ac:dyDescent="0.25">
      <c r="AM3332"/>
      <c r="AU3332"/>
    </row>
    <row r="3333" spans="39:47" ht="15" x14ac:dyDescent="0.25">
      <c r="AM3333"/>
      <c r="AU3333"/>
    </row>
    <row r="3334" spans="39:47" ht="15" x14ac:dyDescent="0.25">
      <c r="AM3334"/>
      <c r="AU3334"/>
    </row>
    <row r="3335" spans="39:47" ht="15" x14ac:dyDescent="0.25">
      <c r="AM3335"/>
      <c r="AU3335"/>
    </row>
    <row r="3336" spans="39:47" ht="15" x14ac:dyDescent="0.25">
      <c r="AM3336"/>
      <c r="AU3336"/>
    </row>
    <row r="3337" spans="39:47" ht="15" x14ac:dyDescent="0.25">
      <c r="AM3337"/>
      <c r="AU3337"/>
    </row>
    <row r="3338" spans="39:47" ht="15" x14ac:dyDescent="0.25">
      <c r="AM3338"/>
      <c r="AU3338"/>
    </row>
    <row r="3339" spans="39:47" ht="15" x14ac:dyDescent="0.25">
      <c r="AM3339"/>
      <c r="AU3339"/>
    </row>
    <row r="3340" spans="39:47" ht="15" x14ac:dyDescent="0.25">
      <c r="AM3340"/>
      <c r="AU3340"/>
    </row>
    <row r="3341" spans="39:47" ht="15" x14ac:dyDescent="0.25">
      <c r="AM3341"/>
      <c r="AU3341"/>
    </row>
    <row r="3342" spans="39:47" ht="15" x14ac:dyDescent="0.25">
      <c r="AM3342"/>
      <c r="AU3342"/>
    </row>
    <row r="3343" spans="39:47" ht="15" x14ac:dyDescent="0.25">
      <c r="AM3343"/>
      <c r="AU3343"/>
    </row>
    <row r="3344" spans="39:47" ht="15" x14ac:dyDescent="0.25">
      <c r="AM3344"/>
      <c r="AU3344"/>
    </row>
    <row r="3345" spans="39:47" ht="15" x14ac:dyDescent="0.25">
      <c r="AM3345"/>
      <c r="AU3345"/>
    </row>
    <row r="3346" spans="39:47" ht="15" x14ac:dyDescent="0.25">
      <c r="AM3346"/>
      <c r="AU3346"/>
    </row>
    <row r="3347" spans="39:47" ht="15" x14ac:dyDescent="0.25">
      <c r="AM3347"/>
      <c r="AU3347"/>
    </row>
    <row r="3348" spans="39:47" ht="15" x14ac:dyDescent="0.25">
      <c r="AM3348"/>
      <c r="AU3348"/>
    </row>
    <row r="3349" spans="39:47" ht="15" x14ac:dyDescent="0.25">
      <c r="AM3349"/>
      <c r="AU3349"/>
    </row>
    <row r="3350" spans="39:47" ht="15" x14ac:dyDescent="0.25">
      <c r="AM3350"/>
      <c r="AU3350"/>
    </row>
    <row r="3351" spans="39:47" ht="15" x14ac:dyDescent="0.25">
      <c r="AM3351"/>
      <c r="AU3351"/>
    </row>
    <row r="3352" spans="39:47" ht="15" x14ac:dyDescent="0.25">
      <c r="AM3352"/>
      <c r="AU3352"/>
    </row>
    <row r="3353" spans="39:47" ht="15" x14ac:dyDescent="0.25">
      <c r="AM3353"/>
      <c r="AU3353"/>
    </row>
    <row r="3354" spans="39:47" ht="15" x14ac:dyDescent="0.25">
      <c r="AM3354"/>
      <c r="AU3354"/>
    </row>
    <row r="3355" spans="39:47" ht="15" x14ac:dyDescent="0.25">
      <c r="AM3355"/>
      <c r="AU3355"/>
    </row>
    <row r="3356" spans="39:47" ht="15" x14ac:dyDescent="0.25">
      <c r="AM3356"/>
      <c r="AU3356"/>
    </row>
    <row r="3357" spans="39:47" ht="15" x14ac:dyDescent="0.25">
      <c r="AM3357"/>
      <c r="AU3357"/>
    </row>
    <row r="3358" spans="39:47" ht="15" x14ac:dyDescent="0.25">
      <c r="AM3358"/>
      <c r="AU3358"/>
    </row>
    <row r="3359" spans="39:47" ht="15" x14ac:dyDescent="0.25">
      <c r="AM3359"/>
      <c r="AU3359"/>
    </row>
    <row r="3360" spans="39:47" ht="15" x14ac:dyDescent="0.25">
      <c r="AM3360"/>
      <c r="AU3360"/>
    </row>
    <row r="3361" spans="39:47" ht="15" x14ac:dyDescent="0.25">
      <c r="AM3361"/>
      <c r="AU3361"/>
    </row>
    <row r="3362" spans="39:47" ht="15" x14ac:dyDescent="0.25">
      <c r="AM3362"/>
      <c r="AU3362"/>
    </row>
    <row r="3363" spans="39:47" ht="15" x14ac:dyDescent="0.25">
      <c r="AM3363"/>
      <c r="AU3363"/>
    </row>
    <row r="3364" spans="39:47" ht="15" x14ac:dyDescent="0.25">
      <c r="AM3364"/>
      <c r="AU3364"/>
    </row>
    <row r="3365" spans="39:47" ht="15" x14ac:dyDescent="0.25">
      <c r="AM3365"/>
      <c r="AU3365"/>
    </row>
    <row r="3366" spans="39:47" ht="15" x14ac:dyDescent="0.25">
      <c r="AM3366"/>
      <c r="AU3366"/>
    </row>
    <row r="3367" spans="39:47" ht="15" x14ac:dyDescent="0.25">
      <c r="AM3367"/>
      <c r="AU3367"/>
    </row>
    <row r="3368" spans="39:47" ht="15" x14ac:dyDescent="0.25">
      <c r="AM3368"/>
      <c r="AU3368"/>
    </row>
    <row r="3369" spans="39:47" ht="15" x14ac:dyDescent="0.25">
      <c r="AM3369"/>
      <c r="AU3369"/>
    </row>
    <row r="3370" spans="39:47" ht="15" x14ac:dyDescent="0.25">
      <c r="AM3370"/>
      <c r="AU3370"/>
    </row>
    <row r="3371" spans="39:47" ht="15" x14ac:dyDescent="0.25">
      <c r="AM3371"/>
      <c r="AU3371"/>
    </row>
    <row r="3372" spans="39:47" ht="15" x14ac:dyDescent="0.25">
      <c r="AM3372"/>
      <c r="AU3372"/>
    </row>
    <row r="3373" spans="39:47" ht="15" x14ac:dyDescent="0.25">
      <c r="AM3373"/>
      <c r="AU3373"/>
    </row>
    <row r="3374" spans="39:47" ht="15" x14ac:dyDescent="0.25">
      <c r="AM3374"/>
      <c r="AU3374"/>
    </row>
    <row r="3375" spans="39:47" ht="15" x14ac:dyDescent="0.25">
      <c r="AM3375"/>
      <c r="AU3375"/>
    </row>
    <row r="3376" spans="39:47" ht="15" x14ac:dyDescent="0.25">
      <c r="AM3376"/>
      <c r="AU3376"/>
    </row>
    <row r="3377" spans="39:47" ht="15" x14ac:dyDescent="0.25">
      <c r="AM3377"/>
      <c r="AU3377"/>
    </row>
    <row r="3378" spans="39:47" ht="15" x14ac:dyDescent="0.25">
      <c r="AM3378"/>
      <c r="AU3378"/>
    </row>
    <row r="3379" spans="39:47" ht="15" x14ac:dyDescent="0.25">
      <c r="AM3379"/>
      <c r="AU3379"/>
    </row>
    <row r="3380" spans="39:47" ht="15" x14ac:dyDescent="0.25">
      <c r="AM3380"/>
      <c r="AU3380"/>
    </row>
    <row r="3381" spans="39:47" ht="15" x14ac:dyDescent="0.25">
      <c r="AM3381"/>
      <c r="AU3381"/>
    </row>
    <row r="3382" spans="39:47" ht="15" x14ac:dyDescent="0.25">
      <c r="AM3382"/>
      <c r="AU3382"/>
    </row>
    <row r="3383" spans="39:47" ht="15" x14ac:dyDescent="0.25">
      <c r="AM3383"/>
      <c r="AU3383"/>
    </row>
    <row r="3384" spans="39:47" ht="15" x14ac:dyDescent="0.25">
      <c r="AM3384"/>
      <c r="AU3384"/>
    </row>
    <row r="3385" spans="39:47" ht="15" x14ac:dyDescent="0.25">
      <c r="AM3385"/>
      <c r="AU3385"/>
    </row>
    <row r="3386" spans="39:47" ht="15" x14ac:dyDescent="0.25">
      <c r="AM3386"/>
      <c r="AU3386"/>
    </row>
    <row r="3387" spans="39:47" ht="15" x14ac:dyDescent="0.25">
      <c r="AM3387"/>
      <c r="AU3387"/>
    </row>
    <row r="3388" spans="39:47" ht="15" x14ac:dyDescent="0.25">
      <c r="AM3388"/>
      <c r="AU3388"/>
    </row>
    <row r="3389" spans="39:47" ht="15" x14ac:dyDescent="0.25">
      <c r="AM3389"/>
      <c r="AU3389"/>
    </row>
    <row r="3390" spans="39:47" ht="15" x14ac:dyDescent="0.25">
      <c r="AM3390"/>
      <c r="AU3390"/>
    </row>
    <row r="3391" spans="39:47" ht="15" x14ac:dyDescent="0.25">
      <c r="AM3391"/>
      <c r="AU3391"/>
    </row>
    <row r="3392" spans="39:47" ht="15" x14ac:dyDescent="0.25">
      <c r="AM3392"/>
      <c r="AU3392"/>
    </row>
    <row r="3393" spans="39:47" ht="15" x14ac:dyDescent="0.25">
      <c r="AM3393"/>
      <c r="AU3393"/>
    </row>
    <row r="3394" spans="39:47" ht="15" x14ac:dyDescent="0.25">
      <c r="AM3394"/>
      <c r="AU3394"/>
    </row>
    <row r="3395" spans="39:47" ht="15" x14ac:dyDescent="0.25">
      <c r="AM3395"/>
      <c r="AU3395"/>
    </row>
    <row r="3396" spans="39:47" ht="15" x14ac:dyDescent="0.25">
      <c r="AM3396"/>
      <c r="AU3396"/>
    </row>
    <row r="3397" spans="39:47" ht="15" x14ac:dyDescent="0.25">
      <c r="AM3397"/>
      <c r="AU3397"/>
    </row>
    <row r="3398" spans="39:47" ht="15" x14ac:dyDescent="0.25">
      <c r="AM3398"/>
      <c r="AU3398"/>
    </row>
    <row r="3399" spans="39:47" ht="15" x14ac:dyDescent="0.25">
      <c r="AM3399"/>
      <c r="AU3399"/>
    </row>
    <row r="3400" spans="39:47" ht="15" x14ac:dyDescent="0.25">
      <c r="AM3400"/>
      <c r="AU3400"/>
    </row>
    <row r="3401" spans="39:47" ht="15" x14ac:dyDescent="0.25">
      <c r="AM3401"/>
      <c r="AU3401"/>
    </row>
    <row r="3402" spans="39:47" ht="15" x14ac:dyDescent="0.25">
      <c r="AM3402"/>
      <c r="AU3402"/>
    </row>
    <row r="3403" spans="39:47" ht="15" x14ac:dyDescent="0.25">
      <c r="AM3403"/>
      <c r="AU3403"/>
    </row>
    <row r="3404" spans="39:47" ht="15" x14ac:dyDescent="0.25">
      <c r="AM3404"/>
      <c r="AU3404"/>
    </row>
    <row r="3405" spans="39:47" ht="15" x14ac:dyDescent="0.25">
      <c r="AM3405"/>
      <c r="AU3405"/>
    </row>
    <row r="3406" spans="39:47" ht="15" x14ac:dyDescent="0.25">
      <c r="AM3406"/>
      <c r="AU3406"/>
    </row>
    <row r="3407" spans="39:47" ht="15" x14ac:dyDescent="0.25">
      <c r="AM3407"/>
      <c r="AU3407"/>
    </row>
    <row r="3408" spans="39:47" ht="15" x14ac:dyDescent="0.25">
      <c r="AM3408"/>
      <c r="AU3408"/>
    </row>
    <row r="3409" spans="39:47" ht="15" x14ac:dyDescent="0.25">
      <c r="AM3409"/>
      <c r="AU3409"/>
    </row>
    <row r="3410" spans="39:47" ht="15" x14ac:dyDescent="0.25">
      <c r="AM3410"/>
      <c r="AU3410"/>
    </row>
    <row r="3411" spans="39:47" ht="15" x14ac:dyDescent="0.25">
      <c r="AM3411"/>
      <c r="AU3411"/>
    </row>
    <row r="3412" spans="39:47" ht="15" x14ac:dyDescent="0.25">
      <c r="AM3412"/>
      <c r="AU3412"/>
    </row>
    <row r="3413" spans="39:47" ht="15" x14ac:dyDescent="0.25">
      <c r="AM3413"/>
      <c r="AU3413"/>
    </row>
    <row r="3414" spans="39:47" ht="15" x14ac:dyDescent="0.25">
      <c r="AM3414"/>
      <c r="AU3414"/>
    </row>
    <row r="3415" spans="39:47" ht="15" x14ac:dyDescent="0.25">
      <c r="AM3415"/>
      <c r="AU3415"/>
    </row>
    <row r="3416" spans="39:47" ht="15" x14ac:dyDescent="0.25">
      <c r="AM3416"/>
      <c r="AU3416"/>
    </row>
    <row r="3417" spans="39:47" ht="15" x14ac:dyDescent="0.25">
      <c r="AM3417"/>
      <c r="AU3417"/>
    </row>
    <row r="3418" spans="39:47" ht="15" x14ac:dyDescent="0.25">
      <c r="AM3418"/>
      <c r="AU3418"/>
    </row>
    <row r="3419" spans="39:47" ht="15" x14ac:dyDescent="0.25">
      <c r="AM3419"/>
      <c r="AU3419"/>
    </row>
    <row r="3420" spans="39:47" ht="15" x14ac:dyDescent="0.25">
      <c r="AM3420"/>
      <c r="AU3420"/>
    </row>
    <row r="3421" spans="39:47" ht="15" x14ac:dyDescent="0.25">
      <c r="AM3421"/>
      <c r="AU3421"/>
    </row>
    <row r="3422" spans="39:47" ht="15" x14ac:dyDescent="0.25">
      <c r="AM3422"/>
      <c r="AU3422"/>
    </row>
    <row r="3423" spans="39:47" ht="15" x14ac:dyDescent="0.25">
      <c r="AM3423"/>
      <c r="AU3423"/>
    </row>
    <row r="3424" spans="39:47" ht="15" x14ac:dyDescent="0.25">
      <c r="AM3424"/>
      <c r="AU3424"/>
    </row>
    <row r="3425" spans="39:47" ht="15" x14ac:dyDescent="0.25">
      <c r="AM3425"/>
      <c r="AU3425"/>
    </row>
    <row r="3426" spans="39:47" ht="15" x14ac:dyDescent="0.25">
      <c r="AM3426"/>
      <c r="AU3426"/>
    </row>
    <row r="3427" spans="39:47" ht="15" x14ac:dyDescent="0.25">
      <c r="AM3427"/>
      <c r="AU3427"/>
    </row>
    <row r="3428" spans="39:47" ht="15" x14ac:dyDescent="0.25">
      <c r="AM3428"/>
      <c r="AU3428"/>
    </row>
    <row r="3429" spans="39:47" ht="15" x14ac:dyDescent="0.25">
      <c r="AM3429"/>
      <c r="AU3429"/>
    </row>
    <row r="3430" spans="39:47" ht="15" x14ac:dyDescent="0.25">
      <c r="AM3430"/>
    </row>
    <row r="3431" spans="39:47" ht="15" x14ac:dyDescent="0.25">
      <c r="AM3431"/>
    </row>
    <row r="3432" spans="39:47" ht="15" x14ac:dyDescent="0.25">
      <c r="AM3432"/>
    </row>
    <row r="3433" spans="39:47" ht="15" x14ac:dyDescent="0.25">
      <c r="AM3433"/>
    </row>
    <row r="3434" spans="39:47" ht="15" x14ac:dyDescent="0.25">
      <c r="AM3434"/>
    </row>
    <row r="3435" spans="39:47" ht="15" x14ac:dyDescent="0.25">
      <c r="AM3435"/>
    </row>
    <row r="3436" spans="39:47" ht="15" x14ac:dyDescent="0.25">
      <c r="AM3436"/>
    </row>
    <row r="3437" spans="39:47" ht="15" x14ac:dyDescent="0.25">
      <c r="AM3437"/>
    </row>
    <row r="3438" spans="39:47" ht="15" x14ac:dyDescent="0.25">
      <c r="AM3438"/>
    </row>
    <row r="3439" spans="39:47" ht="15" x14ac:dyDescent="0.25">
      <c r="AM3439"/>
    </row>
    <row r="3440" spans="39:47" ht="15" x14ac:dyDescent="0.25">
      <c r="AM3440"/>
    </row>
    <row r="3441" spans="39:39" ht="15" x14ac:dyDescent="0.25">
      <c r="AM3441"/>
    </row>
    <row r="3442" spans="39:39" ht="15" x14ac:dyDescent="0.25">
      <c r="AM3442"/>
    </row>
    <row r="3443" spans="39:39" ht="15" x14ac:dyDescent="0.25">
      <c r="AM3443"/>
    </row>
    <row r="3444" spans="39:39" ht="15" x14ac:dyDescent="0.25">
      <c r="AM3444"/>
    </row>
    <row r="3445" spans="39:39" ht="15" x14ac:dyDescent="0.25">
      <c r="AM3445"/>
    </row>
    <row r="3446" spans="39:39" ht="15" x14ac:dyDescent="0.25">
      <c r="AM3446"/>
    </row>
    <row r="3447" spans="39:39" ht="15" x14ac:dyDescent="0.25">
      <c r="AM3447"/>
    </row>
    <row r="3448" spans="39:39" ht="15" x14ac:dyDescent="0.25">
      <c r="AM3448"/>
    </row>
    <row r="3449" spans="39:39" ht="15" x14ac:dyDescent="0.25">
      <c r="AM3449"/>
    </row>
    <row r="3450" spans="39:39" ht="15" x14ac:dyDescent="0.25">
      <c r="AM3450"/>
    </row>
    <row r="3451" spans="39:39" ht="15" x14ac:dyDescent="0.25">
      <c r="AM3451"/>
    </row>
    <row r="3452" spans="39:39" ht="15" x14ac:dyDescent="0.25">
      <c r="AM3452"/>
    </row>
    <row r="3453" spans="39:39" ht="15" x14ac:dyDescent="0.25">
      <c r="AM3453"/>
    </row>
    <row r="3454" spans="39:39" ht="15" x14ac:dyDescent="0.25">
      <c r="AM3454"/>
    </row>
  </sheetData>
  <conditionalFormatting sqref="AA2:AA36">
    <cfRule type="duplicateValues" dxfId="2" priority="1"/>
  </conditionalFormatting>
  <dataValidations disablePrompts="1" count="1">
    <dataValidation type="list" allowBlank="1" showInputMessage="1" showErrorMessage="1" sqref="A4" xr:uid="{ACD34993-D95A-4C65-9225-7749D4F8F4ED}">
      <formula1>$M$2:$M$14</formula1>
    </dataValidation>
  </dataValidations>
  <pageMargins left="0.7" right="0.7" top="0.75" bottom="0.75" header="0.3" footer="0.3"/>
  <pageSetup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xml version="1.0" encoding="utf-8"?>
<?mso-contentType ?>
<FormTemplates xmlns="http://schemas.microsoft.com/sharepoint/v3/contenttype/forms">
  <Display>DocumentLibraryForm</Display>
  <Edit>DocumentLibraryForm</Edit>
  <New>DocumentLibraryForm</New>
</FormTemplates>
</file>

<file path=customXml/item6.xml>��
</file>

<file path=customXml/item7.xml>��
</file>

<file path=customXml/item8.xml><?xml version="1.0" encoding="utf-8"?>
<p:properties xmlns:p="http://schemas.microsoft.com/office/2006/metadata/properties" xmlns:xsi="http://www.w3.org/2001/XMLSchema-instance" xmlns:pc="http://schemas.microsoft.com/office/infopath/2007/PartnerControls">
  <documentManagement>
    <TaxCatchAll xmlns="0cbe4d33-2ff6-43f6-9122-9a5c36f1f6af" xsi:nil="true"/>
    <lcf76f155ced4ddcb4097134ff3c332f xmlns="c1cd5052-9ba2-4719-aaa8-e90221ab7fb8">
      <Terms xmlns="http://schemas.microsoft.com/office/infopath/2007/PartnerControls"/>
    </lcf76f155ced4ddcb4097134ff3c332f>
  </documentManagement>
</p:properties>
</file>

<file path=customXml/item9.xml>��
</file>

<file path=customXml/item10.xml>��
</file>

<file path=customXml/item11.xml>��
</file>

<file path=customXml/item12.xml>��
</file>

<file path=customXml/item13.xml>��
</file>

<file path=customXml/item14.xml><?xml version="1.0" encoding="utf-8"?>
<ct:contentTypeSchema xmlns:ct="http://schemas.microsoft.com/office/2006/metadata/contentType" xmlns:ma="http://schemas.microsoft.com/office/2006/metadata/properties/metaAttributes" ct:_="" ma:_="" ma:contentTypeName="Document" ma:contentTypeID="0x0101003F4B06F5505CD948A440CF6E4B80429D" ma:contentTypeVersion="" ma:contentTypeDescription="Create a new document." ma:contentTypeScope="" ma:versionID="9422fafa0bac9ce43658ced14fd36fe5">
  <xsd:schema xmlns:xsd="http://www.w3.org/2001/XMLSchema" xmlns:xs="http://www.w3.org/2001/XMLSchema" xmlns:p="http://schemas.microsoft.com/office/2006/metadata/properties" xmlns:ns2="0cbe4d33-2ff6-43f6-9122-9a5c36f1f6af" xmlns:ns3="c1cd5052-9ba2-4719-aaa8-e90221ab7fb8" targetNamespace="http://schemas.microsoft.com/office/2006/metadata/properties" ma:root="true" ma:fieldsID="94dd319b9a714a0256783ec136db82e4" ns2:_="" ns3:_="">
    <xsd:import namespace="0cbe4d33-2ff6-43f6-9122-9a5c36f1f6af"/>
    <xsd:import namespace="c1cd5052-9ba2-4719-aaa8-e90221ab7fb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be4d33-2ff6-43f6-9122-9a5c36f1f6af"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3" nillable="true" ma:displayName="Taxonomy Catch All Column" ma:hidden="true" ma:list="{bc67805c-b63c-49a8-b6e4-6c8b713dd562}" ma:internalName="TaxCatchAll" ma:showField="CatchAllData" ma:web="0cbe4d33-2ff6-43f6-9122-9a5c36f1f6a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c1cd5052-9ba2-4719-aaa8-e90221ab7fb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MediaLengthInSeconds" ma:hidden="true" ma:internalName="MediaLengthInSeconds" ma:readOnly="true">
      <xsd:simpleType>
        <xsd:restriction base="dms:Unknow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fbf34689-fbdd-4f6d-a4c9-b5dfdc9a991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7A827D66-7867-4448-B698-334302E2F9D6}">
  <ds:schemaRefs>
    <ds:schemaRef ds:uri="http://gemini/pivotcustomization/MeasureGridState"/>
  </ds:schemaRefs>
</ds:datastoreItem>
</file>

<file path=customXml/itemProps2.xml><?xml version="1.0" encoding="utf-8"?>
<ds:datastoreItem xmlns:ds="http://schemas.openxmlformats.org/officeDocument/2006/customXml" ds:itemID="{3EF799DA-78F1-4ABE-9D1E-59E7E40EFAEB}">
  <ds:schemaRefs>
    <ds:schemaRef ds:uri="http://gemini/pivotcustomization/ShowHidden"/>
  </ds:schemaRefs>
</ds:datastoreItem>
</file>

<file path=customXml/itemProps3.xml><?xml version="1.0" encoding="utf-8"?>
<ds:datastoreItem xmlns:ds="http://schemas.openxmlformats.org/officeDocument/2006/customXml" ds:itemID="{52FBC0B5-B41B-45F6-8401-8AAB0CECBC34}">
  <ds:schemaRefs/>
</ds:datastoreItem>
</file>

<file path=customXml/itemProps4.xml><?xml version="1.0" encoding="utf-8"?>
<ds:datastoreItem xmlns:ds="http://schemas.openxmlformats.org/officeDocument/2006/customXml" ds:itemID="{F3417D33-96E3-4D82-876E-0BC8286062DC}">
  <ds:schemaRefs>
    <ds:schemaRef ds:uri="http://gemini/pivotcustomization/fc686215-8d1d-4cc3-9857-5823928a4d41"/>
  </ds:schemaRefs>
</ds:datastoreItem>
</file>

<file path=customXml/itemProps5.xml><?xml version="1.0" encoding="utf-8"?>
<ds:datastoreItem xmlns:ds="http://schemas.openxmlformats.org/officeDocument/2006/customXml" ds:itemID="{8E58862B-803B-46A5-9B38-2ED66197BC43}">
  <ds:schemaRefs>
    <ds:schemaRef ds:uri="http://schemas.microsoft.com/sharepoint/v3/contenttype/forms"/>
  </ds:schemaRefs>
</ds:datastoreItem>
</file>

<file path=customXml/itemProps6.xml><?xml version="1.0" encoding="utf-8"?>
<ds:datastoreItem xmlns:ds="http://schemas.openxmlformats.org/officeDocument/2006/customXml" ds:itemID="{25C7AE3C-B352-411B-85F3-AE3935971C37}">
  <ds:schemaRefs>
    <ds:schemaRef ds:uri="http://gemini/pivotcustomization/50718c7a-d576-484b-968b-9700363dc438"/>
  </ds:schemaRefs>
</ds:datastoreItem>
</file>

<file path=customXml/itemProps7.xml><?xml version="1.0" encoding="utf-8"?>
<ds:datastoreItem xmlns:ds="http://schemas.openxmlformats.org/officeDocument/2006/customXml" ds:itemID="{7319A29F-C481-4D7D-BD4C-9BA122E41B6D}">
  <ds:schemaRefs>
    <ds:schemaRef ds:uri="http://gemini/pivotcustomization/TableXML_RAW"/>
  </ds:schemaRefs>
</ds:datastoreItem>
</file>

<file path=customXml/itemProps8.xml><?xml version="1.0" encoding="utf-8"?>
<ds:datastoreItem xmlns:ds="http://schemas.openxmlformats.org/officeDocument/2006/customXml" ds:itemID="{FE5A6FDF-6228-4138-B706-9B96C7A7BD2E}">
  <ds:schemaRefs>
    <ds:schemaRef ds:uri="http://purl.org/dc/dcmitype/"/>
    <ds:schemaRef ds:uri="http://purl.org/dc/elements/1.1/"/>
    <ds:schemaRef ds:uri="http://purl.org/dc/terms/"/>
    <ds:schemaRef ds:uri="c1cd5052-9ba2-4719-aaa8-e90221ab7fb8"/>
    <ds:schemaRef ds:uri="http://schemas.microsoft.com/office/infopath/2007/PartnerControls"/>
    <ds:schemaRef ds:uri="http://schemas.microsoft.com/office/2006/documentManagement/types"/>
    <ds:schemaRef ds:uri="http://www.w3.org/XML/1998/namespace"/>
    <ds:schemaRef ds:uri="http://schemas.openxmlformats.org/package/2006/metadata/core-properties"/>
    <ds:schemaRef ds:uri="0cbe4d33-2ff6-43f6-9122-9a5c36f1f6af"/>
    <ds:schemaRef ds:uri="http://schemas.microsoft.com/office/2006/metadata/properties"/>
  </ds:schemaRefs>
</ds:datastoreItem>
</file>

<file path=customXml/itemProps9.xml><?xml version="1.0" encoding="utf-8"?>
<ds:datastoreItem xmlns:ds="http://schemas.openxmlformats.org/officeDocument/2006/customXml" ds:itemID="{EE22682E-EA3C-47BD-8439-01903E682FF4}">
  <ds:schemaRefs>
    <ds:schemaRef ds:uri="http://gemini/pivotcustomization/b05f276f-f205-4317-9453-55b89a43203b"/>
  </ds:schemaRefs>
</ds:datastoreItem>
</file>

<file path=customXml/itemProps10.xml><?xml version="1.0" encoding="utf-8"?>
<ds:datastoreItem xmlns:ds="http://schemas.openxmlformats.org/officeDocument/2006/customXml" ds:itemID="{2DFC9974-F0CF-466D-A7EB-FD3BB4EC5321}">
  <ds:schemaRefs>
    <ds:schemaRef ds:uri="http://gemini/pivotcustomization/Diagrams"/>
  </ds:schemaRefs>
</ds:datastoreItem>
</file>

<file path=customXml/itemProps11.xml><?xml version="1.0" encoding="utf-8"?>
<ds:datastoreItem xmlns:ds="http://schemas.openxmlformats.org/officeDocument/2006/customXml" ds:itemID="{DE611646-6D98-45C3-B2A8-59B2C469BCC2}">
  <ds:schemaRefs>
    <ds:schemaRef ds:uri="http://gemini/pivotcustomization/LinkedTableUpdateMode"/>
  </ds:schemaRefs>
</ds:datastoreItem>
</file>

<file path=customXml/itemProps12.xml><?xml version="1.0" encoding="utf-8"?>
<ds:datastoreItem xmlns:ds="http://schemas.openxmlformats.org/officeDocument/2006/customXml" ds:itemID="{841CF041-AFFC-4387-A1EB-D82806CE08AF}">
  <ds:schemaRefs/>
</ds:datastoreItem>
</file>

<file path=customXml/itemProps13.xml><?xml version="1.0" encoding="utf-8"?>
<ds:datastoreItem xmlns:ds="http://schemas.openxmlformats.org/officeDocument/2006/customXml" ds:itemID="{B67E56F4-4B4A-4EDA-91B5-4D983AE9E521}">
  <ds:schemaRefs>
    <ds:schemaRef ds:uri="http://gemini/pivotcustomization/ManualCalcMode"/>
  </ds:schemaRefs>
</ds:datastoreItem>
</file>

<file path=customXml/itemProps14.xml><?xml version="1.0" encoding="utf-8"?>
<ds:datastoreItem xmlns:ds="http://schemas.openxmlformats.org/officeDocument/2006/customXml" ds:itemID="{58D38128-9F56-463E-BBBE-F31E8730BC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be4d33-2ff6-43f6-9122-9a5c36f1f6af"/>
    <ds:schemaRef ds:uri="c1cd5052-9ba2-4719-aaa8-e90221ab7fb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5.xml><?xml version="1.0" encoding="utf-8"?>
<ds:datastoreItem xmlns:ds="http://schemas.openxmlformats.org/officeDocument/2006/customXml" ds:itemID="{1F7FC263-7EBE-4F7A-8EE9-7530C08698FB}">
  <ds:schemaRefs>
    <ds:schemaRef ds:uri="http://gemini/pivotcustomization/2634bd5f-2919-4642-b82c-1a2176a74baa"/>
  </ds:schemaRefs>
</ds:datastoreItem>
</file>

<file path=customXml/itemProps16.xml><?xml version="1.0" encoding="utf-8"?>
<ds:datastoreItem xmlns:ds="http://schemas.openxmlformats.org/officeDocument/2006/customXml" ds:itemID="{4B705479-B8CF-4166-A1ED-D2421142EE72}">
  <ds:schemaRefs>
    <ds:schemaRef ds:uri="http://gemini/pivotcustomization/TableOrder"/>
  </ds:schemaRefs>
</ds:datastoreItem>
</file>

<file path=customXml/itemProps17.xml><?xml version="1.0" encoding="utf-8"?>
<ds:datastoreItem xmlns:ds="http://schemas.openxmlformats.org/officeDocument/2006/customXml" ds:itemID="{1776A3E1-DB97-4270-ADB8-0AD5D81217A8}">
  <ds:schemaRefs>
    <ds:schemaRef ds:uri="http://gemini/pivotcustomization/dfefd47d-c6e4-4879-9075-b7ed07ad9c28"/>
  </ds:schemaRefs>
</ds:datastoreItem>
</file>

<file path=customXml/itemProps18.xml><?xml version="1.0" encoding="utf-8"?>
<ds:datastoreItem xmlns:ds="http://schemas.openxmlformats.org/officeDocument/2006/customXml" ds:itemID="{53AE1995-C153-4171-A08D-6C23741F00DA}">
  <ds:schemaRefs/>
</ds:datastoreItem>
</file>

<file path=customXml/itemProps19.xml><?xml version="1.0" encoding="utf-8"?>
<ds:datastoreItem xmlns:ds="http://schemas.openxmlformats.org/officeDocument/2006/customXml" ds:itemID="{EEF13233-85E2-4DB8-A663-9755351CEE2F}">
  <ds:schemaRefs/>
</ds:datastoreItem>
</file>

<file path=customXml/itemProps20.xml><?xml version="1.0" encoding="utf-8"?>
<ds:datastoreItem xmlns:ds="http://schemas.openxmlformats.org/officeDocument/2006/customXml" ds:itemID="{37BC1F4B-E17E-488F-9E6B-74104F150BE0}">
  <ds:schemaRefs>
    <ds:schemaRef ds:uri="http://gemini/pivotcustomization/TableWidget"/>
  </ds:schemaRefs>
</ds:datastoreItem>
</file>

<file path=customXml/itemProps21.xml><?xml version="1.0" encoding="utf-8"?>
<ds:datastoreItem xmlns:ds="http://schemas.openxmlformats.org/officeDocument/2006/customXml" ds:itemID="{7796C0CD-1A9E-4B67-A305-7E59BA76DB60}">
  <ds:schemaRefs/>
</ds:datastoreItem>
</file>

<file path=customXml/itemProps22.xml><?xml version="1.0" encoding="utf-8"?>
<ds:datastoreItem xmlns:ds="http://schemas.openxmlformats.org/officeDocument/2006/customXml" ds:itemID="{7E7A0B8B-54BC-4074-A70B-C62DEA683DBE}">
  <ds:schemaRefs>
    <ds:schemaRef ds:uri="http://gemini/pivotcustomization/886fbf1f-10af-4c2f-a146-499b4a48f35a"/>
  </ds:schemaRefs>
</ds:datastoreItem>
</file>

<file path=customXml/itemProps23.xml><?xml version="1.0" encoding="utf-8"?>
<ds:datastoreItem xmlns:ds="http://schemas.openxmlformats.org/officeDocument/2006/customXml" ds:itemID="{98FB1C22-69EC-4F42-BF42-DE5CE30C03AD}">
  <ds:schemaRefs>
    <ds:schemaRef ds:uri="http://gemini/pivotcustomization/ShowImplicitMeasures"/>
  </ds:schemaRefs>
</ds:datastoreItem>
</file>

<file path=customXml/itemProps24.xml><?xml version="1.0" encoding="utf-8"?>
<ds:datastoreItem xmlns:ds="http://schemas.openxmlformats.org/officeDocument/2006/customXml" ds:itemID="{CFFD04DB-E4E0-4491-AA31-74D01CC3433F}">
  <ds:schemaRefs>
    <ds:schemaRef ds:uri="http://gemini/pivotcustomization/ClientWindowXML"/>
  </ds:schemaRefs>
</ds:datastoreItem>
</file>

<file path=customXml/itemProps25.xml><?xml version="1.0" encoding="utf-8"?>
<ds:datastoreItem xmlns:ds="http://schemas.openxmlformats.org/officeDocument/2006/customXml" ds:itemID="{630D08D6-7FCA-434B-937D-C720034D2616}">
  <ds:schemaRefs>
    <ds:schemaRef ds:uri="http://gemini/pivotcustomization/27fa4632-1f5c-440f-8b54-8156f3c7ab0f"/>
  </ds:schemaRefs>
</ds:datastoreItem>
</file>

<file path=customXml/itemProps26.xml><?xml version="1.0" encoding="utf-8"?>
<ds:datastoreItem xmlns:ds="http://schemas.openxmlformats.org/officeDocument/2006/customXml" ds:itemID="{9FB37343-A620-41AE-AE21-C6F454ADFC86}">
  <ds:schemaRefs>
    <ds:schemaRef ds:uri="http://gemini/pivotcustomization/a86c5653-a879-4491-8182-b85bb782edd4"/>
  </ds:schemaRefs>
</ds:datastoreItem>
</file>

<file path=customXml/itemProps27.xml><?xml version="1.0" encoding="utf-8"?>
<ds:datastoreItem xmlns:ds="http://schemas.openxmlformats.org/officeDocument/2006/customXml" ds:itemID="{852EAC06-8724-4EE4-9ABC-467863D74949}">
  <ds:schemaRefs/>
</ds:datastoreItem>
</file>

<file path=customXml/itemProps28.xml><?xml version="1.0" encoding="utf-8"?>
<ds:datastoreItem xmlns:ds="http://schemas.openxmlformats.org/officeDocument/2006/customXml" ds:itemID="{48562E47-4F90-4219-A794-0DC59FD5F2A5}">
  <ds:schemaRefs>
    <ds:schemaRef ds:uri="http://gemini/pivotcustomization/aa8a2f77-2e8c-4d8a-9954-a4c27888e488"/>
  </ds:schemaRefs>
</ds:datastoreItem>
</file>

<file path=customXml/itemProps29.xml><?xml version="1.0" encoding="utf-8"?>
<ds:datastoreItem xmlns:ds="http://schemas.openxmlformats.org/officeDocument/2006/customXml" ds:itemID="{C77DB716-1814-48BA-A9E1-8F55BA5ECBB5}">
  <ds:schemaRefs>
    <ds:schemaRef ds:uri="http://gemini/pivotcustomization/7c1a9216-7043-4c27-8647-7c0ea70d152a"/>
  </ds:schemaRefs>
</ds:datastoreItem>
</file>

<file path=customXml/itemProps30.xml><?xml version="1.0" encoding="utf-8"?>
<ds:datastoreItem xmlns:ds="http://schemas.openxmlformats.org/officeDocument/2006/customXml" ds:itemID="{4BCDDB89-4B86-4853-9F6F-05E09D00A88E}">
  <ds:schemaRefs/>
</ds:datastoreItem>
</file>

<file path=customXml/itemProps31.xml><?xml version="1.0" encoding="utf-8"?>
<ds:datastoreItem xmlns:ds="http://schemas.openxmlformats.org/officeDocument/2006/customXml" ds:itemID="{27C61BCA-1E63-40C1-9224-5A8246371256}">
  <ds:schemaRefs>
    <ds:schemaRef ds:uri="http://gemini/pivotcustomization/0befddf8-1263-40db-92e6-dff556b80fc8"/>
  </ds:schemaRefs>
</ds:datastoreItem>
</file>

<file path=customXml/itemProps32.xml><?xml version="1.0" encoding="utf-8"?>
<ds:datastoreItem xmlns:ds="http://schemas.openxmlformats.org/officeDocument/2006/customXml" ds:itemID="{1DB82D3F-D8B3-4EB3-B5F3-8579844127E5}">
  <ds:schemaRefs>
    <ds:schemaRef ds:uri="http://gemini/pivotcustomization/FormulaBarState"/>
  </ds:schemaRefs>
</ds:datastoreItem>
</file>

<file path=customXml/itemProps33.xml><?xml version="1.0" encoding="utf-8"?>
<ds:datastoreItem xmlns:ds="http://schemas.openxmlformats.org/officeDocument/2006/customXml" ds:itemID="{789269F3-F9C3-4298-9F67-790BE0F8F8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Denomination</vt:lpstr>
      <vt:lpstr>Overall Statistics</vt:lpstr>
      <vt:lpstr>Agent Deepdive</vt:lpstr>
      <vt:lpstr>Efficiency Summary</vt:lpstr>
      <vt:lpstr>Drillthrough</vt:lpstr>
      <vt:lpstr>Userstatus Raw</vt:lpstr>
      <vt:lpstr>Data Pull</vt:lpstr>
      <vt:lpstr>Roster</vt:lpstr>
      <vt:lpstr>Config</vt:lpstr>
      <vt:lpstr>Line</vt:lpstr>
      <vt:lpstr>Shrinkage</vt:lpstr>
    </vt:vector>
  </TitlesOfParts>
  <Manager/>
  <Company>Conectys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James Ryan Aclan</dc:creator>
  <cp:keywords/>
  <dc:description/>
  <cp:lastModifiedBy>James Ryan Aclan</cp:lastModifiedBy>
  <cp:revision/>
  <dcterms:created xsi:type="dcterms:W3CDTF">2023-10-03T12:46:26Z</dcterms:created>
  <dcterms:modified xsi:type="dcterms:W3CDTF">2024-06-05T15:31:47Z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0x0101003F4B06F5505CD948A440CF6E4B80429D</vt:lpwstr>
  </property>
  <property fmtid="{D5CDD505-2E9C-101B-9397-08002B2CF9AE}" pid="3" name="MediaServiceImageTags">
    <vt:lpwstr/>
  </property>
</Properties>
</file>